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mc:AlternateContent xmlns:mc="http://schemas.openxmlformats.org/markup-compatibility/2006">
    <mc:Choice Requires="x15">
      <x15ac:absPath xmlns:x15ac="http://schemas.microsoft.com/office/spreadsheetml/2010/11/ac" url="H:\Web Project\Publications\Uploads_2021\Water Abstraction\"/>
    </mc:Choice>
  </mc:AlternateContent>
  <xr:revisionPtr revIDLastSave="0" documentId="8_{CBC5A60C-DA73-4EF7-9BE6-6D9655A034AD}" xr6:coauthVersionLast="36" xr6:coauthVersionMax="36" xr10:uidLastSave="{00000000-0000-0000-0000-000000000000}"/>
  <bookViews>
    <workbookView xWindow="0" yWindow="0" windowWidth="28800" windowHeight="11625" xr2:uid="{00000000-000D-0000-FFFF-FFFF00000000}"/>
  </bookViews>
  <sheets>
    <sheet name="Sheet1" sheetId="1" r:id="rId1"/>
  </sheets>
  <definedNames>
    <definedName name="_edn3" localSheetId="0">Sheet1!$A$127</definedName>
    <definedName name="_edn4" localSheetId="0">Sheet1!$A$140</definedName>
    <definedName name="_edn5" localSheetId="0">Sheet1!$A$149</definedName>
    <definedName name="_edn7" localSheetId="0">Sheet1!$A$157</definedName>
    <definedName name="_edn8" localSheetId="0">Sheet1!$A$158</definedName>
    <definedName name="_ednref1" localSheetId="0">Sheet1!$A$8</definedName>
    <definedName name="_ednref2" localSheetId="0">Sheet1!$A$70</definedName>
    <definedName name="_ednref3" localSheetId="0">Sheet1!$A$75</definedName>
    <definedName name="_ednref4" localSheetId="0">Sheet1!$A$81</definedName>
    <definedName name="_ednref5" localSheetId="0">Sheet1!$A$85</definedName>
    <definedName name="_ednref6" localSheetId="0">Sheet1!$A$91</definedName>
    <definedName name="_ednref7" localSheetId="0">Sheet1!$A$104</definedName>
    <definedName name="_ednref8" localSheetId="0">Sheet1!$A$117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C110" i="1" l="1"/>
  <c r="D110" i="1" s="1"/>
  <c r="C47" i="1"/>
  <c r="C118" i="1" l="1"/>
  <c r="C114" i="1"/>
  <c r="D114" i="1" s="1"/>
  <c r="C112" i="1"/>
  <c r="D112" i="1" s="1"/>
  <c r="C108" i="1"/>
  <c r="D108" i="1" s="1"/>
  <c r="D106" i="1"/>
  <c r="C106" i="1"/>
  <c r="D105" i="1"/>
  <c r="C105" i="1"/>
  <c r="D120" i="1"/>
  <c r="C120" i="1"/>
  <c r="C72" i="1"/>
  <c r="D72" i="1" s="1"/>
  <c r="C71" i="1"/>
  <c r="D71" i="1" s="1"/>
  <c r="D101" i="1"/>
  <c r="D102" i="1" s="1"/>
  <c r="C101" i="1"/>
  <c r="C102" i="1" s="1"/>
  <c r="C92" i="1"/>
  <c r="D92" i="1" s="1"/>
  <c r="D97" i="1"/>
  <c r="C97" i="1"/>
  <c r="D96" i="1"/>
  <c r="C96" i="1"/>
  <c r="D95" i="1"/>
  <c r="C95" i="1"/>
  <c r="D94" i="1"/>
  <c r="C94" i="1"/>
  <c r="C88" i="1"/>
  <c r="D88" i="1" s="1"/>
  <c r="D86" i="1"/>
  <c r="C86" i="1"/>
  <c r="C82" i="1"/>
  <c r="D82" i="1" s="1"/>
  <c r="D83" i="1" s="1"/>
  <c r="C121" i="1" l="1"/>
  <c r="D118" i="1"/>
  <c r="D121" i="1" s="1"/>
  <c r="D89" i="1"/>
  <c r="C115" i="1"/>
  <c r="D115" i="1"/>
  <c r="D73" i="1"/>
  <c r="C98" i="1"/>
  <c r="C73" i="1"/>
  <c r="D98" i="1"/>
  <c r="C83" i="1"/>
  <c r="C89" i="1"/>
  <c r="D77" i="1"/>
  <c r="D78" i="1"/>
  <c r="D76" i="1"/>
  <c r="C77" i="1"/>
  <c r="C78" i="1"/>
  <c r="C76" i="1"/>
  <c r="C67" i="1"/>
  <c r="D67" i="1" s="1"/>
  <c r="C66" i="1"/>
  <c r="D66" i="1" s="1"/>
  <c r="C64" i="1"/>
  <c r="D64" i="1" s="1"/>
  <c r="C63" i="1"/>
  <c r="D63" i="1" s="1"/>
  <c r="C61" i="1"/>
  <c r="D61" i="1" s="1"/>
  <c r="C60" i="1"/>
  <c r="C54" i="1"/>
  <c r="C55" i="1" s="1"/>
  <c r="C38" i="1"/>
  <c r="C39" i="1" s="1"/>
  <c r="C50" i="1"/>
  <c r="D50" i="1" s="1"/>
  <c r="C49" i="1"/>
  <c r="D49" i="1" s="1"/>
  <c r="C48" i="1"/>
  <c r="D48" i="1" s="1"/>
  <c r="D47" i="1"/>
  <c r="C46" i="1"/>
  <c r="D46" i="1" s="1"/>
  <c r="C45" i="1"/>
  <c r="D45" i="1" s="1"/>
  <c r="C44" i="1"/>
  <c r="D44" i="1" s="1"/>
  <c r="C43" i="1"/>
  <c r="D43" i="1" s="1"/>
  <c r="C42" i="1"/>
  <c r="C34" i="1"/>
  <c r="D34" i="1" s="1"/>
  <c r="C33" i="1"/>
  <c r="D33" i="1" s="1"/>
  <c r="C32" i="1"/>
  <c r="D32" i="1" s="1"/>
  <c r="C31" i="1"/>
  <c r="D31" i="1" s="1"/>
  <c r="C30" i="1"/>
  <c r="D30" i="1" s="1"/>
  <c r="C26" i="1"/>
  <c r="C25" i="1"/>
  <c r="C24" i="1"/>
  <c r="C23" i="1"/>
  <c r="C22" i="1"/>
  <c r="C18" i="1"/>
  <c r="D18" i="1" s="1"/>
  <c r="C17" i="1"/>
  <c r="D17" i="1" s="1"/>
  <c r="C16" i="1"/>
  <c r="D16" i="1" s="1"/>
  <c r="C12" i="1"/>
  <c r="D12" i="1" s="1"/>
  <c r="C11" i="1"/>
  <c r="D11" i="1" s="1"/>
  <c r="C10" i="1"/>
  <c r="D10" i="1" s="1"/>
  <c r="D42" i="1" l="1"/>
  <c r="D51" i="1" s="1"/>
  <c r="C51" i="1"/>
  <c r="D54" i="1"/>
  <c r="D55" i="1" s="1"/>
  <c r="C68" i="1"/>
  <c r="D35" i="1"/>
  <c r="D60" i="1"/>
  <c r="D68" i="1" s="1"/>
  <c r="C79" i="1"/>
  <c r="D79" i="1"/>
  <c r="D13" i="1"/>
  <c r="C27" i="1"/>
  <c r="C35" i="1"/>
  <c r="D19" i="1"/>
  <c r="C19" i="1"/>
  <c r="C13" i="1"/>
  <c r="C57" i="1" l="1"/>
  <c r="C124" i="1" s="1"/>
  <c r="D26" i="1"/>
  <c r="D25" i="1"/>
  <c r="D23" i="1"/>
  <c r="D24" i="1"/>
  <c r="D22" i="1"/>
  <c r="D38" i="1"/>
  <c r="D39" i="1" s="1"/>
  <c r="D27" i="1" l="1"/>
  <c r="D57" i="1" l="1"/>
  <c r="D124" i="1" s="1"/>
</calcChain>
</file>

<file path=xl/sharedStrings.xml><?xml version="1.0" encoding="utf-8"?>
<sst xmlns="http://schemas.openxmlformats.org/spreadsheetml/2006/main" count="197" uniqueCount="158">
  <si>
    <t>Agriculture[i]</t>
  </si>
  <si>
    <t>1.       Cattle</t>
  </si>
  <si>
    <t>2.       Sheep</t>
  </si>
  <si>
    <t>3.       Pigs</t>
  </si>
  <si>
    <t>4.       Poultry</t>
  </si>
  <si>
    <t>5.       Horses</t>
  </si>
  <si>
    <t>6.       Crop Irrigation</t>
  </si>
  <si>
    <t>7.       Horticulture</t>
  </si>
  <si>
    <t>-  Dairy - 125 litres / day per animal</t>
  </si>
  <si>
    <t>-  Growers, Beef Cows, Heifers, Bulls, Beef Store Cattle – 35 litres / day per animal</t>
  </si>
  <si>
    <t>-  Calves – 20 litres / day per animal</t>
  </si>
  <si>
    <t>-  Ewes – 5 litres / day per animal</t>
  </si>
  <si>
    <t>-  Lambs, Adult Sheep – 3.5 litres / day per animal</t>
  </si>
  <si>
    <t>-  Lambs (&lt; 1 year) – 1.8 litres / day per animal</t>
  </si>
  <si>
    <t>-  Dry Sows, Gilts, Boars – 6.3 litres / day per animal</t>
  </si>
  <si>
    <t>-  Maiden Gilts, Barren Sows, Finishing Pigs – 5.8 litres / day per animal</t>
  </si>
  <si>
    <t>-  Farrowing Sows – 32 litres / day per animal</t>
  </si>
  <si>
    <t>-  Weaners (&lt;20kg) – 2.1 litres / day per animal</t>
  </si>
  <si>
    <t>-  Growers (&lt;50 kg) – 4.2 litres / day per animal</t>
  </si>
  <si>
    <t>-  Pullets – 0.1 litres / day per bird</t>
  </si>
  <si>
    <t>-  Broilers, Laying Hens, Cocks – 0.2 litres / day per bird</t>
  </si>
  <si>
    <t>-  Ducks – 1.2 litres / day per bird</t>
  </si>
  <si>
    <t>-  Turkeys (male) – 0.7 litres / day per bird</t>
  </si>
  <si>
    <t>-  Turkeys (female) – 0.5 litres / day per bird</t>
  </si>
  <si>
    <t>-  Horses – 45 litres / day per animal</t>
  </si>
  <si>
    <t>Number of animals</t>
  </si>
  <si>
    <t>Hectares</t>
  </si>
  <si>
    <t>Meters (of table)</t>
  </si>
  <si>
    <t>Total Water use - Cattle</t>
  </si>
  <si>
    <t>Total Water use - Pigs</t>
  </si>
  <si>
    <t>Total Water use - Poultry</t>
  </si>
  <si>
    <t>Total Water use - Horses</t>
  </si>
  <si>
    <t>Total Water use - Irrigation</t>
  </si>
  <si>
    <t>Total Water use - Sheep</t>
  </si>
  <si>
    <t>2.       Flow through system - 80 litres / day for each kg fish produced</t>
  </si>
  <si>
    <t>3.       Recirculation system – 8 litres / day for each kg fish produced</t>
  </si>
  <si>
    <t>8.       State managed hydropower – should have a licence and knowledge of flow</t>
  </si>
  <si>
    <t>9.       Small scale hydropower – 50 litres per kW generated</t>
  </si>
  <si>
    <t>11.   Milk Processing - The licensed discharge could be used as a proxy for an abstraction rate</t>
  </si>
  <si>
    <t>12.   Cooling, Refrigeration or other Process Water – Based on design requirements</t>
  </si>
  <si>
    <t>13.   Industrial or Commercial Production – based on discharge licence</t>
  </si>
  <si>
    <t>14.   Bottled Water – Use annual sales figures to generate a daily abstraction volume</t>
  </si>
  <si>
    <t>Navigation</t>
  </si>
  <si>
    <t>15.   Waterways Ireland manages licences for abstractions on any waterways under their control</t>
  </si>
  <si>
    <t>16.   Active mines – should have a licence and conceptual understanding of the abstraction</t>
  </si>
  <si>
    <t>17.   Quarry dewatering – volume should equal the maximum volume discharged, less surface water management where known</t>
  </si>
  <si>
    <t xml:space="preserve">19.   Concrete products:  </t>
  </si>
  <si>
    <t>(a) Ready mix general and for pre-cast products (wet mixes) 150 litres / m3 wet mix.</t>
  </si>
  <si>
    <t>18.   Quarry dust management – 1 m3/hour per 10 nozzles (where unretrieved). Assumes spraying for 10 minutes of the hour at 
100 litres per nozzle per 10 minutes.</t>
  </si>
  <si>
    <t>Kgs fish produced</t>
  </si>
  <si>
    <t>Hectares watered</t>
  </si>
  <si>
    <t>kW generated</t>
  </si>
  <si>
    <t>Water use sub-
totals (litres/day)</t>
  </si>
  <si>
    <t>Tonnes processed</t>
  </si>
  <si>
    <t>litres/day</t>
  </si>
  <si>
    <t>20.b  Bog drainage - as per discharge licence</t>
  </si>
  <si>
    <t>Number of blocks produced per day</t>
  </si>
  <si>
    <t>(b).i Concrete blocks 500 litres/1,000 blocks made</t>
  </si>
  <si>
    <t>(number of nozels divided by 10)*number of hours</t>
  </si>
  <si>
    <t>Abstraction name:</t>
  </si>
  <si>
    <t>Assessed by:</t>
  </si>
  <si>
    <t>Date:</t>
  </si>
  <si>
    <t xml:space="preserve">persons/households
</t>
  </si>
  <si>
    <t>rooms</t>
  </si>
  <si>
    <t>employees</t>
  </si>
  <si>
    <t>Fill in numbers in yellow cells in this column only</t>
  </si>
  <si>
    <t>Column A</t>
  </si>
  <si>
    <t>Column B</t>
  </si>
  <si>
    <t>Column C</t>
  </si>
  <si>
    <t>Column D</t>
  </si>
  <si>
    <t>Fill in yellow cells in Column B as appropriate
Do not edit Column C or Column D</t>
  </si>
  <si>
    <t>Domestic use[ii] (e.g. for Drinking Water)</t>
  </si>
  <si>
    <t>Aquaculture[iii]</t>
  </si>
  <si>
    <t xml:space="preserve">Golf courses[iv] </t>
  </si>
  <si>
    <t>Race courses[v]</t>
  </si>
  <si>
    <t>Hydropower[vi]</t>
  </si>
  <si>
    <t xml:space="preserve">Industry[vii] </t>
  </si>
  <si>
    <t>Mining and Quarrying[viii]</t>
  </si>
  <si>
    <t>Version 1.0 July 2018
Estimation of Maximum Daily Water Abstraction
See footnotes below for detail.</t>
  </si>
  <si>
    <t>Land drainage[ix]</t>
  </si>
  <si>
    <t>Notes on Abstraction Estimates:</t>
  </si>
  <si>
    <t>[vi] Taken from online material on how Hydro-schemes work.</t>
  </si>
  <si>
    <t>[ix] Based on BNM comment that the pumping is to address rainfall, using maximum daily rainfall values of 0.04 metres for the midlands (recorded Dec 2015).</t>
  </si>
  <si>
    <t>Footnotes:</t>
  </si>
  <si>
    <t>https://www.daera-ni.gov.uk/sites/default/files/publications/doe/water-guidance-water-usage-agriculture-ready-reckoner-2013.pdf</t>
  </si>
  <si>
    <t>[i] Dairy taken from discussions between DHPLG and DAFM. Other cattle, sheep, pigs, poultry taken from Northern Ireland EA Abstractions Ready Reckoner:</t>
  </si>
  <si>
    <t>The Irish Farm Animal Welfare Advisory Council indicate a range of 20-70 l/d for horses; a mid-point of 45 l/d has been used. Crop Irrigation and Horticulture taken from Northern Ireland EA Abstractions Ready Reckoner, with Cereals proposed from Food and Agriculture Organization of the United Nations (FAO) guidelines.</t>
  </si>
  <si>
    <t>https://www.epa.ie/pubs/reports/green%20business/Resource%20Efficiency%20in%20the%20Green%20Hospitality%20Sector%20-%20Case%20Studies.pdf</t>
  </si>
  <si>
    <t>http://ec.europa.eu/environment/water/quantity/pdf/Water%20Performance%20of%20Buildings_Study2009.pdf</t>
  </si>
  <si>
    <t>and an EU study:</t>
  </si>
  <si>
    <t xml:space="preserve">[ii] Based on data from CER/IW. Hotels utilise EPA Green Hospitality report: </t>
  </si>
  <si>
    <t>undertaken by Cranfield University. Northern Ireland examples cited in:</t>
  </si>
  <si>
    <t>http://www.epa.ie/pubs/reports/other/corporate/Greening_the_EPA.pdf</t>
  </si>
  <si>
    <t>Business figures also utilise the study by Cranfield University.</t>
  </si>
  <si>
    <t>http://greenbusiness.ie/case-study-cat/greenbusiness/</t>
  </si>
  <si>
    <t xml:space="preserve">https://www.ifa.ie/wp-content/uploads/2015/09/Land-based-report-IWH-final-Aug-2015.pdf </t>
  </si>
  <si>
    <t>https://circabc.europa.eu/sd/a/6112e063-d8aa-4533-9fbb-2abd47cce769/Presentation%204%20Jesper%20Heldbo%20EU_Baltic_Recirculated%20Aquaculture_JH.pdf</t>
  </si>
  <si>
    <t>[vii] A meat processing example cited in</t>
  </si>
  <si>
    <t>http://www.finewaters.com/bottled-waters-of-the-world/ireland</t>
  </si>
  <si>
    <t>has identified/named 15 bottled water companies in Ireland.</t>
  </si>
  <si>
    <t xml:space="preserve">http://greenbusiness.ie/case-study-cat/greenbusiness/ </t>
  </si>
  <si>
    <t>[viii] Based on discussions with Irish Concrete Federation’s and online industry material.</t>
  </si>
  <si>
    <r>
      <t>In an Irish context, the following sectors are known to have abstractions greater than 25 m</t>
    </r>
    <r>
      <rPr>
        <vertAlign val="superscript"/>
        <sz val="11"/>
        <color theme="1"/>
        <rFont val="Calibri"/>
        <family val="2"/>
        <scheme val="minor"/>
      </rPr>
      <t>3</t>
    </r>
    <r>
      <rPr>
        <sz val="11"/>
        <color theme="1"/>
        <rFont val="Calibri"/>
        <family val="2"/>
        <scheme val="minor"/>
      </rPr>
      <t xml:space="preserve">/d:
1. Agriculture (Livestock); 
2. Agriculture (Irrigation); 
3. Agriculture (Horticulture); 
4. Drinking water supply (Public Supplies); 
5. Drinking water supply (Group Water Schemes and large private supplies); 
6. Aquaculture;
7. Golf course; 
8. Hydropower; 
9. Industrial (IPC/IED/Waste licensed); 
10. Industrial of commercial (unlicensed)); 
11. Mining and quarrying;
12. Peat extraction;
13. Horse Racing Courses.
</t>
    </r>
  </si>
  <si>
    <r>
      <t>Water use sub-
totals (m</t>
    </r>
    <r>
      <rPr>
        <b/>
        <vertAlign val="superscript"/>
        <sz val="11"/>
        <color theme="1"/>
        <rFont val="Calibri"/>
        <family val="2"/>
        <scheme val="minor"/>
      </rPr>
      <t>3</t>
    </r>
    <r>
      <rPr>
        <b/>
        <sz val="11"/>
        <color theme="1"/>
        <rFont val="Calibri"/>
        <family val="2"/>
        <scheme val="minor"/>
      </rPr>
      <t>/day)</t>
    </r>
  </si>
  <si>
    <r>
      <t>m</t>
    </r>
    <r>
      <rPr>
        <vertAlign val="superscript"/>
        <sz val="11"/>
        <color theme="1"/>
        <rFont val="Calibri"/>
        <family val="2"/>
        <scheme val="minor"/>
      </rPr>
      <t>3</t>
    </r>
    <r>
      <rPr>
        <sz val="11"/>
        <color theme="1"/>
        <rFont val="Calibri"/>
        <family val="2"/>
        <scheme val="minor"/>
      </rPr>
      <t>/day</t>
    </r>
  </si>
  <si>
    <r>
      <t>m</t>
    </r>
    <r>
      <rPr>
        <b/>
        <vertAlign val="superscript"/>
        <sz val="14"/>
        <color rgb="FFFF0000"/>
        <rFont val="Calibri"/>
        <family val="2"/>
        <scheme val="minor"/>
      </rPr>
      <t>3</t>
    </r>
    <r>
      <rPr>
        <b/>
        <sz val="14"/>
        <color rgb="FFFF0000"/>
        <rFont val="Calibri"/>
        <family val="2"/>
        <scheme val="minor"/>
      </rPr>
      <t>/day</t>
    </r>
  </si>
  <si>
    <r>
      <t>Potatoes, Carrots (Spray Gun) – 254 m</t>
    </r>
    <r>
      <rPr>
        <vertAlign val="superscript"/>
        <sz val="11"/>
        <color theme="1"/>
        <rFont val="Calibri"/>
        <family val="2"/>
        <scheme val="minor"/>
      </rPr>
      <t>3</t>
    </r>
    <r>
      <rPr>
        <sz val="11"/>
        <color theme="1"/>
        <rFont val="Calibri"/>
        <family val="2"/>
        <scheme val="minor"/>
      </rPr>
      <t>/ hectare, to soak to a depth of one inch</t>
    </r>
  </si>
  <si>
    <r>
      <t>Potatoes, Carrots (Spray Boom - approx. half of the water used by spray guns) – 127 m</t>
    </r>
    <r>
      <rPr>
        <vertAlign val="superscript"/>
        <sz val="11"/>
        <color theme="1"/>
        <rFont val="Calibri"/>
        <family val="2"/>
        <scheme val="minor"/>
      </rPr>
      <t>3</t>
    </r>
    <r>
      <rPr>
        <sz val="11"/>
        <color theme="1"/>
        <rFont val="Calibri"/>
        <family val="2"/>
        <scheme val="minor"/>
      </rPr>
      <t>/ hectare</t>
    </r>
  </si>
  <si>
    <r>
      <t>Potatoes, Carrots (Trickle Tape - approx. one fourteenth of the water used by spray guns) – 18 m</t>
    </r>
    <r>
      <rPr>
        <vertAlign val="superscript"/>
        <sz val="11"/>
        <color theme="1"/>
        <rFont val="Calibri"/>
        <family val="2"/>
        <scheme val="minor"/>
      </rPr>
      <t>3</t>
    </r>
    <r>
      <rPr>
        <sz val="11"/>
        <color theme="1"/>
        <rFont val="Calibri"/>
        <family val="2"/>
        <scheme val="minor"/>
      </rPr>
      <t>/ hectare</t>
    </r>
  </si>
  <si>
    <r>
      <t>Cereals (Spray Gun) – 254 m</t>
    </r>
    <r>
      <rPr>
        <vertAlign val="superscript"/>
        <sz val="11"/>
        <color theme="1"/>
        <rFont val="Calibri"/>
        <family val="2"/>
        <scheme val="minor"/>
      </rPr>
      <t>3</t>
    </r>
    <r>
      <rPr>
        <sz val="11"/>
        <color theme="1"/>
        <rFont val="Calibri"/>
        <family val="2"/>
        <scheme val="minor"/>
      </rPr>
      <t>/ hectare, to soak to a depth of one inch</t>
    </r>
  </si>
  <si>
    <r>
      <t>Cereals (Spray Boom - approx. half of the water used by spray guns) – 127 m</t>
    </r>
    <r>
      <rPr>
        <vertAlign val="superscript"/>
        <sz val="11"/>
        <color theme="1"/>
        <rFont val="Calibri"/>
        <family val="2"/>
        <scheme val="minor"/>
      </rPr>
      <t>3</t>
    </r>
    <r>
      <rPr>
        <sz val="11"/>
        <color theme="1"/>
        <rFont val="Calibri"/>
        <family val="2"/>
        <scheme val="minor"/>
      </rPr>
      <t>/ hectare, to soak to a depth of one inch</t>
    </r>
  </si>
  <si>
    <r>
      <t>Cereals (Trickle Tape- approx. one fourteenth of the water used by spray guns) – 18 m</t>
    </r>
    <r>
      <rPr>
        <vertAlign val="superscript"/>
        <sz val="11"/>
        <color theme="1"/>
        <rFont val="Calibri"/>
        <family val="2"/>
        <scheme val="minor"/>
      </rPr>
      <t>3</t>
    </r>
    <r>
      <rPr>
        <sz val="11"/>
        <color theme="1"/>
        <rFont val="Calibri"/>
        <family val="2"/>
        <scheme val="minor"/>
      </rPr>
      <t>/ hectare, to soak to a depth of one inch</t>
    </r>
  </si>
  <si>
    <r>
      <t>Cabbage, Cauliflower, Fruit (Spray Gun) – 127 m</t>
    </r>
    <r>
      <rPr>
        <vertAlign val="superscript"/>
        <sz val="11"/>
        <color theme="1"/>
        <rFont val="Calibri"/>
        <family val="2"/>
        <scheme val="minor"/>
      </rPr>
      <t>3</t>
    </r>
    <r>
      <rPr>
        <sz val="11"/>
        <color theme="1"/>
        <rFont val="Calibri"/>
        <family val="2"/>
        <scheme val="minor"/>
      </rPr>
      <t>/ hectare, to soak to a depth of half inch</t>
    </r>
  </si>
  <si>
    <r>
      <t>Cabbage, Cauliflower, Fruit (Spray Boom - approx. half of the water used by spray guns) – 64 m</t>
    </r>
    <r>
      <rPr>
        <vertAlign val="superscript"/>
        <sz val="11"/>
        <color theme="1"/>
        <rFont val="Calibri"/>
        <family val="2"/>
        <scheme val="minor"/>
      </rPr>
      <t>3</t>
    </r>
    <r>
      <rPr>
        <sz val="11"/>
        <color theme="1"/>
        <rFont val="Calibri"/>
        <family val="2"/>
        <scheme val="minor"/>
      </rPr>
      <t>/ hectare</t>
    </r>
  </si>
  <si>
    <r>
      <t>Cabbage, Cauliflower, Fruit (Trickle Tape - approx. one fourteenth of the water used by spray guns) – 9 m</t>
    </r>
    <r>
      <rPr>
        <vertAlign val="superscript"/>
        <sz val="11"/>
        <color theme="1"/>
        <rFont val="Calibri"/>
        <family val="2"/>
        <scheme val="minor"/>
      </rPr>
      <t>3</t>
    </r>
    <r>
      <rPr>
        <sz val="11"/>
        <color theme="1"/>
        <rFont val="Calibri"/>
        <family val="2"/>
        <scheme val="minor"/>
      </rPr>
      <t>/ hectare</t>
    </r>
  </si>
  <si>
    <t>Table top plants – 8 litres / day for every metre of table watered</t>
  </si>
  <si>
    <r>
      <t>Population Served - 0.22 m</t>
    </r>
    <r>
      <rPr>
        <vertAlign val="superscript"/>
        <sz val="11"/>
        <color theme="1"/>
        <rFont val="Calibri"/>
        <family val="2"/>
        <scheme val="minor"/>
      </rPr>
      <t>3</t>
    </r>
    <r>
      <rPr>
        <sz val="11"/>
        <color theme="1"/>
        <rFont val="Calibri"/>
        <family val="2"/>
        <scheme val="minor"/>
      </rPr>
      <t xml:space="preserve"> / day per person supplied</t>
    </r>
  </si>
  <si>
    <r>
      <t>No. households / connections - 0.6 m</t>
    </r>
    <r>
      <rPr>
        <vertAlign val="superscript"/>
        <sz val="11"/>
        <color theme="1"/>
        <rFont val="Calibri"/>
        <family val="2"/>
        <scheme val="minor"/>
      </rPr>
      <t>3</t>
    </r>
    <r>
      <rPr>
        <sz val="11"/>
        <color theme="1"/>
        <rFont val="Calibri"/>
        <family val="2"/>
        <scheme val="minor"/>
      </rPr>
      <t xml:space="preserve"> / day per household supplied</t>
    </r>
  </si>
  <si>
    <r>
      <t>Hotel (without swimming pool) - 0.15 m</t>
    </r>
    <r>
      <rPr>
        <vertAlign val="superscript"/>
        <sz val="11"/>
        <color theme="1"/>
        <rFont val="Calibri"/>
        <family val="2"/>
        <scheme val="minor"/>
      </rPr>
      <t>3</t>
    </r>
    <r>
      <rPr>
        <sz val="11"/>
        <color theme="1"/>
        <rFont val="Calibri"/>
        <family val="2"/>
        <scheme val="minor"/>
      </rPr>
      <t xml:space="preserve"> / day per no. hotel rooms</t>
    </r>
  </si>
  <si>
    <r>
      <t>Hotel (with swimming pool) - 0.5 m</t>
    </r>
    <r>
      <rPr>
        <vertAlign val="superscript"/>
        <sz val="11"/>
        <color theme="1"/>
        <rFont val="Calibri"/>
        <family val="2"/>
        <scheme val="minor"/>
      </rPr>
      <t>3</t>
    </r>
    <r>
      <rPr>
        <sz val="11"/>
        <color theme="1"/>
        <rFont val="Calibri"/>
        <family val="2"/>
        <scheme val="minor"/>
      </rPr>
      <t xml:space="preserve"> / day per no. hotel rooms</t>
    </r>
  </si>
  <si>
    <r>
      <t>Offices - 0.015 m</t>
    </r>
    <r>
      <rPr>
        <vertAlign val="superscript"/>
        <sz val="11"/>
        <color theme="1"/>
        <rFont val="Calibri"/>
        <family val="2"/>
        <scheme val="minor"/>
      </rPr>
      <t>3</t>
    </r>
    <r>
      <rPr>
        <sz val="11"/>
        <color theme="1"/>
        <rFont val="Calibri"/>
        <family val="2"/>
        <scheme val="minor"/>
      </rPr>
      <t xml:space="preserve"> / day per no. employees</t>
    </r>
  </si>
  <si>
    <r>
      <t>Commercial Business / Small Schemes - 0.035 m</t>
    </r>
    <r>
      <rPr>
        <vertAlign val="superscript"/>
        <sz val="11"/>
        <color theme="1"/>
        <rFont val="Calibri"/>
        <family val="2"/>
        <scheme val="minor"/>
      </rPr>
      <t>3</t>
    </r>
    <r>
      <rPr>
        <sz val="11"/>
        <color theme="1"/>
        <rFont val="Calibri"/>
        <family val="2"/>
        <scheme val="minor"/>
      </rPr>
      <t xml:space="preserve"> / day per no. employees</t>
    </r>
  </si>
  <si>
    <r>
      <t>Volume estimate in m</t>
    </r>
    <r>
      <rPr>
        <vertAlign val="superscript"/>
        <sz val="11"/>
        <color theme="1"/>
        <rFont val="Calibri"/>
        <family val="2"/>
        <scheme val="minor"/>
      </rPr>
      <t>3</t>
    </r>
    <r>
      <rPr>
        <sz val="11"/>
        <color theme="1"/>
        <rFont val="Calibri"/>
        <family val="2"/>
        <scheme val="minor"/>
      </rPr>
      <t>/day (20/40/75 m</t>
    </r>
    <r>
      <rPr>
        <vertAlign val="superscript"/>
        <sz val="11"/>
        <color theme="1"/>
        <rFont val="Calibri"/>
        <family val="2"/>
        <scheme val="minor"/>
      </rPr>
      <t>3</t>
    </r>
    <r>
      <rPr>
        <sz val="11"/>
        <color theme="1"/>
        <rFont val="Calibri"/>
        <family val="2"/>
        <scheme val="minor"/>
      </rPr>
      <t xml:space="preserve"> per course or greater if measured)</t>
    </r>
  </si>
  <si>
    <r>
      <t>7.       Most tracks in Ireland (dry summer/hot day) – 50 m</t>
    </r>
    <r>
      <rPr>
        <vertAlign val="superscript"/>
        <sz val="11"/>
        <color theme="1"/>
        <rFont val="Calibri"/>
        <family val="2"/>
        <scheme val="minor"/>
      </rPr>
      <t>3</t>
    </r>
    <r>
      <rPr>
        <sz val="11"/>
        <color theme="1"/>
        <rFont val="Calibri"/>
        <family val="2"/>
        <scheme val="minor"/>
      </rPr>
      <t xml:space="preserve"> / day per hectare watered</t>
    </r>
  </si>
  <si>
    <r>
      <t>4.       9-hole course Parkland 20m</t>
    </r>
    <r>
      <rPr>
        <vertAlign val="superscript"/>
        <sz val="11"/>
        <color theme="1"/>
        <rFont val="Calibri"/>
        <family val="2"/>
        <scheme val="minor"/>
      </rPr>
      <t>3</t>
    </r>
    <r>
      <rPr>
        <sz val="11"/>
        <color theme="1"/>
        <rFont val="Calibri"/>
        <family val="2"/>
        <scheme val="minor"/>
      </rPr>
      <t>/day.</t>
    </r>
  </si>
  <si>
    <r>
      <t>5.       18-hole course Parkland 40m</t>
    </r>
    <r>
      <rPr>
        <vertAlign val="superscript"/>
        <sz val="11"/>
        <color theme="1"/>
        <rFont val="Calibri"/>
        <family val="2"/>
        <scheme val="minor"/>
      </rPr>
      <t>3</t>
    </r>
    <r>
      <rPr>
        <sz val="11"/>
        <color theme="1"/>
        <rFont val="Calibri"/>
        <family val="2"/>
        <scheme val="minor"/>
      </rPr>
      <t>/day.</t>
    </r>
  </si>
  <si>
    <r>
      <t>6.       18-hole Hotel Resort or Links courses likely to be greater than 75 m</t>
    </r>
    <r>
      <rPr>
        <vertAlign val="superscript"/>
        <sz val="11"/>
        <color theme="1"/>
        <rFont val="Calibri"/>
        <family val="2"/>
        <scheme val="minor"/>
      </rPr>
      <t>3</t>
    </r>
    <r>
      <rPr>
        <sz val="11"/>
        <color theme="1"/>
        <rFont val="Calibri"/>
        <family val="2"/>
        <scheme val="minor"/>
      </rPr>
      <t>/day and potentially up to 250 to 300 m</t>
    </r>
    <r>
      <rPr>
        <vertAlign val="superscript"/>
        <sz val="11"/>
        <color theme="1"/>
        <rFont val="Calibri"/>
        <family val="2"/>
        <scheme val="minor"/>
      </rPr>
      <t>3</t>
    </r>
    <r>
      <rPr>
        <sz val="11"/>
        <color theme="1"/>
        <rFont val="Calibri"/>
        <family val="2"/>
        <scheme val="minor"/>
      </rPr>
      <t>/day as 
greens, tees and fairways irrigated (amend based on measurement of volumes or estimates of use relating to area irrigated or other criteria where available, otherwise submit as 75 m</t>
    </r>
    <r>
      <rPr>
        <vertAlign val="superscript"/>
        <sz val="11"/>
        <color theme="1"/>
        <rFont val="Calibri"/>
        <family val="2"/>
        <scheme val="minor"/>
      </rPr>
      <t>3</t>
    </r>
    <r>
      <rPr>
        <sz val="11"/>
        <color theme="1"/>
        <rFont val="Calibri"/>
        <family val="2"/>
        <scheme val="minor"/>
      </rPr>
      <t>/d).</t>
    </r>
  </si>
  <si>
    <r>
      <t>10.   Meat Processing – 2.5 m</t>
    </r>
    <r>
      <rPr>
        <vertAlign val="superscript"/>
        <sz val="11"/>
        <color theme="1"/>
        <rFont val="Calibri"/>
        <family val="2"/>
        <scheme val="minor"/>
      </rPr>
      <t>3</t>
    </r>
    <r>
      <rPr>
        <sz val="11"/>
        <color theme="1"/>
        <rFont val="Calibri"/>
        <family val="2"/>
        <scheme val="minor"/>
      </rPr>
      <t xml:space="preserve"> / day per tonne of meat processed</t>
    </r>
  </si>
  <si>
    <r>
      <t>Volume estimate in m</t>
    </r>
    <r>
      <rPr>
        <vertAlign val="superscript"/>
        <sz val="11"/>
        <color theme="1"/>
        <rFont val="Calibri"/>
        <family val="2"/>
        <scheme val="minor"/>
      </rPr>
      <t>3</t>
    </r>
    <r>
      <rPr>
        <sz val="11"/>
        <color theme="1"/>
        <rFont val="Calibri"/>
        <family val="2"/>
        <scheme val="minor"/>
      </rPr>
      <t xml:space="preserve">/day </t>
    </r>
  </si>
  <si>
    <r>
      <t>Total use in m</t>
    </r>
    <r>
      <rPr>
        <vertAlign val="superscript"/>
        <sz val="11"/>
        <color theme="1"/>
        <rFont val="Calibri"/>
        <family val="2"/>
        <scheme val="minor"/>
      </rPr>
      <t>3</t>
    </r>
    <r>
      <rPr>
        <sz val="11"/>
        <color theme="1"/>
        <rFont val="Calibri"/>
        <family val="2"/>
        <scheme val="minor"/>
      </rPr>
      <t xml:space="preserve">/day </t>
    </r>
  </si>
  <si>
    <r>
      <t>Volume estimate as per licence or understanding (m</t>
    </r>
    <r>
      <rPr>
        <vertAlign val="superscript"/>
        <sz val="11"/>
        <color theme="1"/>
        <rFont val="Calibri"/>
        <family val="2"/>
        <scheme val="minor"/>
      </rPr>
      <t>3</t>
    </r>
    <r>
      <rPr>
        <sz val="11"/>
        <color theme="1"/>
        <rFont val="Calibri"/>
        <family val="2"/>
        <scheme val="minor"/>
      </rPr>
      <t>/day)</t>
    </r>
  </si>
  <si>
    <r>
      <t xml:space="preserve">
Readymix produced m</t>
    </r>
    <r>
      <rPr>
        <vertAlign val="superscript"/>
        <sz val="11"/>
        <color theme="1"/>
        <rFont val="Calibri"/>
        <family val="2"/>
        <scheme val="minor"/>
      </rPr>
      <t>3</t>
    </r>
    <r>
      <rPr>
        <sz val="11"/>
        <color theme="1"/>
        <rFont val="Calibri"/>
        <family val="2"/>
        <scheme val="minor"/>
      </rPr>
      <t xml:space="preserve"> per day</t>
    </r>
  </si>
  <si>
    <r>
      <t xml:space="preserve">
Dry mix produced m</t>
    </r>
    <r>
      <rPr>
        <vertAlign val="superscript"/>
        <sz val="11"/>
        <color theme="1"/>
        <rFont val="Calibri"/>
        <family val="2"/>
        <scheme val="minor"/>
      </rPr>
      <t>3</t>
    </r>
    <r>
      <rPr>
        <sz val="11"/>
        <color theme="1"/>
        <rFont val="Calibri"/>
        <family val="2"/>
        <scheme val="minor"/>
      </rPr>
      <t xml:space="preserve"> per day</t>
    </r>
  </si>
  <si>
    <r>
      <t>(b).ii Concrete dry mixes 70 litres / m</t>
    </r>
    <r>
      <rPr>
        <vertAlign val="superscript"/>
        <sz val="11"/>
        <color theme="1"/>
        <rFont val="Calibri"/>
        <family val="2"/>
        <scheme val="minor"/>
      </rPr>
      <t>3</t>
    </r>
    <r>
      <rPr>
        <sz val="11"/>
        <color theme="1"/>
        <rFont val="Calibri"/>
        <family val="2"/>
        <scheme val="minor"/>
      </rPr>
      <t xml:space="preserve"> dry mix.</t>
    </r>
  </si>
  <si>
    <r>
      <t>m</t>
    </r>
    <r>
      <rPr>
        <vertAlign val="superscript"/>
        <sz val="11"/>
        <color theme="1"/>
        <rFont val="Calibri"/>
        <family val="2"/>
        <scheme val="minor"/>
      </rPr>
      <t>2</t>
    </r>
    <r>
      <rPr>
        <sz val="11"/>
        <color theme="1"/>
        <rFont val="Calibri"/>
        <family val="2"/>
        <scheme val="minor"/>
      </rPr>
      <t xml:space="preserve"> drainage area</t>
    </r>
  </si>
  <si>
    <r>
      <t>20.a   Bog drainage - 0.04 metres (max. daily rainfall) per m</t>
    </r>
    <r>
      <rPr>
        <vertAlign val="superscript"/>
        <sz val="11"/>
        <color theme="1"/>
        <rFont val="Calibri"/>
        <family val="2"/>
        <scheme val="minor"/>
      </rPr>
      <t>2</t>
    </r>
    <r>
      <rPr>
        <sz val="11"/>
        <color theme="1"/>
        <rFont val="Calibri"/>
        <family val="2"/>
        <scheme val="minor"/>
      </rPr>
      <t xml:space="preserve"> bog area</t>
    </r>
  </si>
  <si>
    <r>
      <t>suggest 0.1 and 0.25 m</t>
    </r>
    <r>
      <rPr>
        <vertAlign val="superscript"/>
        <sz val="11"/>
        <color theme="1"/>
        <rFont val="Calibri"/>
        <family val="2"/>
        <scheme val="minor"/>
      </rPr>
      <t>3</t>
    </r>
    <r>
      <rPr>
        <sz val="11"/>
        <color theme="1"/>
        <rFont val="Calibri"/>
        <family val="2"/>
        <scheme val="minor"/>
      </rPr>
      <t xml:space="preserve"> / day for hotels without and with pools respectively. Offices based on EPA study of its own premises</t>
    </r>
  </si>
  <si>
    <r>
      <t>[iii] Derived from product manufacturers study promoting recirculation systems. A cross check against an IFA Aquaculture study seems to suggest this is on the low side, citing figures of 300 litres / day per kg (~12,000 m</t>
    </r>
    <r>
      <rPr>
        <vertAlign val="superscript"/>
        <sz val="11"/>
        <color theme="1"/>
        <rFont val="Calibri"/>
        <family val="2"/>
        <scheme val="minor"/>
      </rPr>
      <t>3</t>
    </r>
    <r>
      <rPr>
        <sz val="11"/>
        <color theme="1"/>
        <rFont val="Calibri"/>
        <family val="2"/>
        <scheme val="minor"/>
      </rPr>
      <t xml:space="preserve"> for each stock):  </t>
    </r>
  </si>
  <si>
    <t xml:space="preserve"> An aquaculture example cited in:</t>
  </si>
  <si>
    <t>Whereas an EU study suggests its higher than the 50 litres / day per kg:</t>
  </si>
  <si>
    <r>
      <t>suggests the plant requires 150 m</t>
    </r>
    <r>
      <rPr>
        <vertAlign val="superscript"/>
        <sz val="11"/>
        <color theme="1"/>
        <rFont val="Calibri"/>
        <family val="2"/>
        <scheme val="minor"/>
      </rPr>
      <t>3</t>
    </r>
    <r>
      <rPr>
        <sz val="11"/>
        <color theme="1"/>
        <rFont val="Calibri"/>
        <family val="2"/>
        <scheme val="minor"/>
      </rPr>
      <t xml:space="preserve"> / day water for cleaning alone.</t>
    </r>
  </si>
  <si>
    <r>
      <t>[iv] Estimates in consultation with the Golf Union of Ireland. Water Use per golf hole in hot weather (Green + Tee) estimate to be 1.80m</t>
    </r>
    <r>
      <rPr>
        <vertAlign val="superscript"/>
        <sz val="11"/>
        <color theme="1"/>
        <rFont val="Calibri"/>
        <family val="2"/>
        <scheme val="minor"/>
      </rPr>
      <t>3</t>
    </r>
    <r>
      <rPr>
        <sz val="11"/>
        <color theme="1"/>
        <rFont val="Calibri"/>
        <family val="2"/>
        <scheme val="minor"/>
      </rPr>
      <t xml:space="preserve"> (1,800 litres). The figures for 9-hole and 18-hole parkland courses have been rounded up to include estimates for machine washing. Clubhouse use – showers, toilets, bar, catering etc. have not been included in these estimates.
For 18-hole Hotel Resort or Links courses the water usage may be potentially up to or greater than 250 m</t>
    </r>
    <r>
      <rPr>
        <vertAlign val="superscript"/>
        <sz val="11"/>
        <color theme="1"/>
        <rFont val="Calibri"/>
        <family val="2"/>
        <scheme val="minor"/>
      </rPr>
      <t>3</t>
    </r>
    <r>
      <rPr>
        <sz val="11"/>
        <color theme="1"/>
        <rFont val="Calibri"/>
        <family val="2"/>
        <scheme val="minor"/>
      </rPr>
      <t>/day or 300 m</t>
    </r>
    <r>
      <rPr>
        <vertAlign val="superscript"/>
        <sz val="11"/>
        <color theme="1"/>
        <rFont val="Calibri"/>
        <family val="2"/>
        <scheme val="minor"/>
      </rPr>
      <t>3</t>
    </r>
    <r>
      <rPr>
        <sz val="11"/>
        <color theme="1"/>
        <rFont val="Calibri"/>
        <family val="2"/>
        <scheme val="minor"/>
      </rPr>
      <t>/day respectively depending on specific circumstances, other water uses (hotel) and area watered. The figure of 75 can be amended if there is water metering, volumes used or improved knowledge of area irrigated.
Greens
1. It is normal for greenkeepers to apply c. 600 litres to a green (c. 500m</t>
    </r>
    <r>
      <rPr>
        <vertAlign val="superscript"/>
        <sz val="11"/>
        <color theme="1"/>
        <rFont val="Calibri"/>
        <family val="2"/>
        <scheme val="minor"/>
      </rPr>
      <t>2</t>
    </r>
    <r>
      <rPr>
        <sz val="11"/>
        <color theme="1"/>
        <rFont val="Calibri"/>
        <family val="2"/>
        <scheme val="minor"/>
      </rPr>
      <t>) under average warm summer weather conditions. i.e. Pumping rates 200l/min for 3 minutes. 
2. In hot weather the application could be increased to two rounds of watering i.e. 1,200 litres per green (all the irrigation systems on golf courses are computer/electronically controlled – watering is undertaken at night).
3. The greenkeepers visually examine the moisture content. If the rootzone is drying more water will be applied manually. 
Tees 
1. Tees on most golf courses are irrigated
2. Because the maintenance of a specific grass species is not as critical and wear levels are higher watering rates tend to be higher. 
3. Estimated applications of 2l/m</t>
    </r>
    <r>
      <rPr>
        <vertAlign val="superscript"/>
        <sz val="11"/>
        <color theme="1"/>
        <rFont val="Calibri"/>
        <family val="2"/>
        <scheme val="minor"/>
      </rPr>
      <t>2</t>
    </r>
    <r>
      <rPr>
        <sz val="11"/>
        <color theme="1"/>
        <rFont val="Calibri"/>
        <family val="2"/>
        <scheme val="minor"/>
      </rPr>
      <t xml:space="preserve"> during the summer over area per tee c. 300m</t>
    </r>
    <r>
      <rPr>
        <vertAlign val="superscript"/>
        <sz val="11"/>
        <color theme="1"/>
        <rFont val="Calibri"/>
        <family val="2"/>
        <scheme val="minor"/>
      </rPr>
      <t>2</t>
    </r>
    <r>
      <rPr>
        <sz val="11"/>
        <color theme="1"/>
        <rFont val="Calibri"/>
        <family val="2"/>
        <scheme val="minor"/>
      </rPr>
      <t xml:space="preserve"> is 600 litres per tee.
</t>
    </r>
  </si>
  <si>
    <r>
      <t>[v] Broadly uses study by Cranfield University, taking account local info and outcome largely in line with Horse Racing Ireland’s view. After prolonged dry spells applications of 5 mm / day are not uncommon, which equates to 50 m</t>
    </r>
    <r>
      <rPr>
        <vertAlign val="superscript"/>
        <sz val="11"/>
        <color theme="1"/>
        <rFont val="Calibri"/>
        <family val="2"/>
        <scheme val="minor"/>
      </rPr>
      <t>3</t>
    </r>
    <r>
      <rPr>
        <sz val="11"/>
        <color theme="1"/>
        <rFont val="Calibri"/>
        <family val="2"/>
        <scheme val="minor"/>
      </rPr>
      <t xml:space="preserve"> / day per hectare (which would equate to 500 m</t>
    </r>
    <r>
      <rPr>
        <vertAlign val="superscript"/>
        <sz val="11"/>
        <color theme="1"/>
        <rFont val="Calibri"/>
        <family val="2"/>
        <scheme val="minor"/>
      </rPr>
      <t>3</t>
    </r>
    <r>
      <rPr>
        <sz val="11"/>
        <color theme="1"/>
        <rFont val="Calibri"/>
        <family val="2"/>
        <scheme val="minor"/>
      </rPr>
      <t xml:space="preserve"> / day for a track like Leopardstown, as this has a track area of about 10 ha).</t>
    </r>
  </si>
  <si>
    <r>
      <t>A second example highlights a pig processor uses &gt; 100 m</t>
    </r>
    <r>
      <rPr>
        <vertAlign val="superscript"/>
        <sz val="11"/>
        <color theme="1"/>
        <rFont val="Calibri"/>
        <family val="2"/>
        <scheme val="minor"/>
      </rPr>
      <t>3</t>
    </r>
    <r>
      <rPr>
        <sz val="11"/>
        <color theme="1"/>
        <rFont val="Calibri"/>
        <family val="2"/>
        <scheme val="minor"/>
      </rPr>
      <t xml:space="preserve"> water / day. Food Safety Authority may require record keeping on volumes produced. The natural mineral waters subset of bottled waters has only two companies recognised in Ireland; Ballygowan, Limerick and Glenpatrick, Tipperary. The website </t>
    </r>
  </si>
  <si>
    <r>
      <t>This document can be completed and kept as a record of the estimation of abstraction volumes. The volumes in Column C and Column D are calculated automatically from the detail inserted into the yellow cells in Column B. If a measured volume is available this can be typed into Column C in litres/day - this will over-write the formula to calculate this volume and the volume in m</t>
    </r>
    <r>
      <rPr>
        <vertAlign val="superscript"/>
        <sz val="11"/>
        <color theme="1"/>
        <rFont val="Calibri"/>
        <family val="2"/>
        <scheme val="minor"/>
      </rPr>
      <t>3</t>
    </r>
    <r>
      <rPr>
        <sz val="11"/>
        <color theme="1"/>
        <rFont val="Calibri"/>
        <family val="2"/>
        <scheme val="minor"/>
      </rPr>
      <t xml:space="preserve">/day in Column D will be calculated.  
</t>
    </r>
  </si>
  <si>
    <t>Quick Water Abstraction Volume Estimator Version 1.0 July 2018</t>
  </si>
  <si>
    <r>
      <rPr>
        <b/>
        <sz val="14"/>
        <color theme="1"/>
        <rFont val="Calibri"/>
        <family val="2"/>
        <scheme val="minor"/>
      </rPr>
      <t>Introduction</t>
    </r>
    <r>
      <rPr>
        <sz val="11"/>
        <color theme="1"/>
        <rFont val="Calibri"/>
        <family val="2"/>
        <scheme val="minor"/>
      </rPr>
      <t xml:space="preserve">
Registration of a water abstraction is required when then maximum daily abstraction is expected to exceed 25 m</t>
    </r>
    <r>
      <rPr>
        <vertAlign val="superscript"/>
        <sz val="11"/>
        <color theme="1"/>
        <rFont val="Calibri"/>
        <family val="2"/>
        <scheme val="minor"/>
      </rPr>
      <t>3</t>
    </r>
    <r>
      <rPr>
        <sz val="11"/>
        <color theme="1"/>
        <rFont val="Calibri"/>
        <family val="2"/>
        <scheme val="minor"/>
      </rPr>
      <t xml:space="preserve">/d and is not required for any abstraction below this amount. This document can be used to estimate abstraction volumes for various sectors where the abstraction volume is not directly monitored. The estimates in this document have been prepared in consultation with the various sectors who abstract water and following review of relevant studies on abstraction volumes.
Where flow meters have been installed at the point of abstraction, data from these meters should be used to give an indication of the maximum daily abstraction rate. Where there is considerable variability in the volume abstracted on a day to day basis, volumes should be measured over a longer time period, such as weekly or monthly, in order to determine the maximum daily abstraction volume over the recorded time period. Where there are significant variations in abstraction volumes associated with seasonal water use requirements, e.g. for seasonal irrigation or where there is a seasonal demand associated with tourism, then the maximum daily volume should be calculated during the period with the highest demand.
Where flow meters have not been installed at the point of abstraction or if flow meter data are not available; estimates of flow can be determined based on the factors outlined below. For some abstractions there will be multiple uses, e.g. potable water for domestic consumption, water for commercial uses, water used for farming activities etc. In these instances, a cumulative total should be generated for all known uses of the abstracted water and this total should be used to determine if registration is required. Similarly, where flow meters do not directly measure the volume abstracted at the point of abstraction e.g. when domestic meters are used at the point of delivery, a factor should be applied to account for distribution network leakage.
</t>
    </r>
  </si>
  <si>
    <t>Total agricultural volume</t>
  </si>
  <si>
    <t>Total domestic volume</t>
  </si>
  <si>
    <t>Total aquacultural volume</t>
  </si>
  <si>
    <t>Total golf course volume</t>
  </si>
  <si>
    <t>Total race course volume</t>
  </si>
  <si>
    <t>Total hydropower volume</t>
  </si>
  <si>
    <t>Total industrial volume</t>
  </si>
  <si>
    <t>Total navigational volume</t>
  </si>
  <si>
    <t>Total mining and quarrying volume</t>
  </si>
  <si>
    <t>Total bog drainage volume</t>
  </si>
  <si>
    <t>Maximum daily water volume for this abstraction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</si>
</sst>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22" x14ac:knownFonts="1">
    <font>
      <sz val="11"/>
      <color theme="1"/>
      <name val="Calibri"/>
      <family val="2"/>
      <scheme val="minor"/>
    </font>
    <font>
      <b/>
      <sz val="11"/>
      <color theme="1"/>
      <name val="Calibri"/>
      <family val="2"/>
      <scheme val="minor"/>
    </font>
    <font>
      <b/>
      <sz val="20"/>
      <color theme="1"/>
      <name val="Calibri"/>
      <family val="2"/>
      <scheme val="minor"/>
    </font>
    <font>
      <b/>
      <u/>
      <sz val="11"/>
      <color theme="1"/>
      <name val="Calibri"/>
      <family val="2"/>
      <scheme val="minor"/>
    </font>
    <font>
      <b/>
      <sz val="18"/>
      <color theme="1"/>
      <name val="Calibri"/>
      <family val="2"/>
      <scheme val="minor"/>
    </font>
    <font>
      <sz val="18"/>
      <color theme="1"/>
      <name val="Calibri"/>
      <family val="2"/>
      <scheme val="minor"/>
    </font>
    <font>
      <b/>
      <sz val="12"/>
      <color rgb="FFFF0000"/>
      <name val="Calibri"/>
      <family val="2"/>
      <scheme val="minor"/>
    </font>
    <font>
      <b/>
      <u/>
      <sz val="14"/>
      <color rgb="FFFF0000"/>
      <name val="Calibri"/>
      <family val="2"/>
      <scheme val="minor"/>
    </font>
    <font>
      <b/>
      <sz val="16"/>
      <color theme="1"/>
      <name val="Calibri"/>
      <family val="2"/>
      <scheme val="minor"/>
    </font>
    <font>
      <sz val="16"/>
      <color theme="1"/>
      <name val="Calibri"/>
      <family val="2"/>
      <scheme val="minor"/>
    </font>
    <font>
      <sz val="10"/>
      <color theme="1"/>
      <name val="Calibri"/>
      <family val="2"/>
      <scheme val="minor"/>
    </font>
    <font>
      <sz val="11"/>
      <color theme="1"/>
      <name val="Calibri"/>
      <family val="2"/>
      <scheme val="minor"/>
    </font>
    <font>
      <sz val="11"/>
      <color rgb="FFFF0000"/>
      <name val="Calibri"/>
      <family val="2"/>
      <scheme val="minor"/>
    </font>
    <font>
      <b/>
      <sz val="14"/>
      <color rgb="FFFF0000"/>
      <name val="Calibri"/>
      <family val="2"/>
      <scheme val="minor"/>
    </font>
    <font>
      <b/>
      <sz val="20"/>
      <color rgb="FFFF0000"/>
      <name val="Calibri"/>
      <family val="2"/>
      <scheme val="minor"/>
    </font>
    <font>
      <vertAlign val="superscript"/>
      <sz val="10"/>
      <color theme="1"/>
      <name val="Calibri"/>
      <family val="2"/>
      <scheme val="minor"/>
    </font>
    <font>
      <b/>
      <vertAlign val="superscript"/>
      <sz val="18"/>
      <color theme="1"/>
      <name val="Calibri"/>
      <family val="2"/>
      <scheme val="minor"/>
    </font>
    <font>
      <b/>
      <sz val="14"/>
      <color theme="1"/>
      <name val="Calibri"/>
      <family val="2"/>
      <scheme val="minor"/>
    </font>
    <font>
      <u/>
      <sz val="11"/>
      <color theme="10"/>
      <name val="Calibri"/>
      <family val="2"/>
      <scheme val="minor"/>
    </font>
    <font>
      <vertAlign val="superscript"/>
      <sz val="11"/>
      <color theme="1"/>
      <name val="Calibri"/>
      <family val="2"/>
      <scheme val="minor"/>
    </font>
    <font>
      <b/>
      <vertAlign val="superscript"/>
      <sz val="11"/>
      <color theme="1"/>
      <name val="Calibri"/>
      <family val="2"/>
      <scheme val="minor"/>
    </font>
    <font>
      <b/>
      <vertAlign val="superscript"/>
      <sz val="14"/>
      <color rgb="FFFF0000"/>
      <name val="Calibri"/>
      <family val="2"/>
      <scheme val="minor"/>
    </font>
  </fonts>
  <fills count="5">
    <fill>
      <patternFill patternType="none"/>
    </fill>
    <fill>
      <patternFill patternType="gray125"/>
    </fill>
    <fill>
      <patternFill patternType="solid">
        <fgColor theme="4" tint="0.79998168889431442"/>
        <bgColor indexed="64"/>
      </patternFill>
    </fill>
    <fill>
      <patternFill patternType="solid">
        <fgColor rgb="FFFFFF00"/>
        <bgColor indexed="64"/>
      </patternFill>
    </fill>
    <fill>
      <patternFill patternType="solid">
        <fgColor theme="0" tint="-4.9989318521683403E-2"/>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s>
  <cellStyleXfs count="2">
    <xf numFmtId="0" fontId="0" fillId="0" borderId="0"/>
    <xf numFmtId="0" fontId="18" fillId="0" borderId="0" applyNumberFormat="0" applyFill="0" applyBorder="0" applyAlignment="0" applyProtection="0"/>
  </cellStyleXfs>
  <cellXfs count="88">
    <xf numFmtId="0" fontId="0" fillId="0" borderId="0" xfId="0"/>
    <xf numFmtId="0" fontId="6"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164" fontId="7" fillId="2" borderId="1" xfId="0" applyNumberFormat="1" applyFont="1" applyFill="1" applyBorder="1" applyAlignment="1">
      <alignment horizontal="center"/>
    </xf>
    <xf numFmtId="0" fontId="2" fillId="2" borderId="1" xfId="0" applyFont="1" applyFill="1" applyBorder="1" applyAlignment="1">
      <alignment vertical="center"/>
    </xf>
    <xf numFmtId="0" fontId="1" fillId="0" borderId="1" xfId="0" applyFont="1" applyBorder="1" applyAlignment="1">
      <alignment vertical="center" wrapText="1"/>
    </xf>
    <xf numFmtId="0" fontId="3" fillId="2" borderId="1" xfId="0" applyFont="1" applyFill="1" applyBorder="1" applyAlignment="1">
      <alignment vertical="center" wrapText="1"/>
    </xf>
    <xf numFmtId="0" fontId="3" fillId="2" borderId="1" xfId="0" applyFont="1" applyFill="1" applyBorder="1" applyAlignment="1">
      <alignment horizontal="center" vertical="center"/>
    </xf>
    <xf numFmtId="1" fontId="3" fillId="2" borderId="1" xfId="0" applyNumberFormat="1" applyFont="1" applyFill="1" applyBorder="1" applyAlignment="1">
      <alignment horizontal="center" vertical="center"/>
    </xf>
    <xf numFmtId="164" fontId="3" fillId="2" borderId="1" xfId="0" applyNumberFormat="1" applyFont="1" applyFill="1" applyBorder="1" applyAlignment="1">
      <alignment horizontal="center" vertical="center"/>
    </xf>
    <xf numFmtId="0" fontId="8" fillId="2" borderId="1" xfId="0" applyFont="1" applyFill="1" applyBorder="1" applyAlignment="1">
      <alignment vertical="center"/>
    </xf>
    <xf numFmtId="0" fontId="9" fillId="2" borderId="1" xfId="0" applyFont="1" applyFill="1" applyBorder="1" applyAlignment="1">
      <alignment vertical="center"/>
    </xf>
    <xf numFmtId="1" fontId="8" fillId="2" borderId="1" xfId="0" applyNumberFormat="1" applyFont="1" applyFill="1" applyBorder="1" applyAlignment="1">
      <alignment horizontal="center" vertical="center"/>
    </xf>
    <xf numFmtId="164" fontId="8" fillId="2" borderId="1" xfId="0" applyNumberFormat="1" applyFont="1" applyFill="1" applyBorder="1" applyAlignment="1">
      <alignment horizontal="center" vertical="center"/>
    </xf>
    <xf numFmtId="0" fontId="2" fillId="2" borderId="1" xfId="0" applyFont="1" applyFill="1" applyBorder="1" applyAlignment="1">
      <alignment vertical="center" wrapText="1"/>
    </xf>
    <xf numFmtId="0" fontId="4" fillId="2" borderId="1" xfId="0" applyFont="1" applyFill="1" applyBorder="1" applyAlignment="1">
      <alignment vertical="center"/>
    </xf>
    <xf numFmtId="0" fontId="5" fillId="2" borderId="1" xfId="0" applyFont="1" applyFill="1" applyBorder="1" applyAlignment="1">
      <alignment horizontal="center" vertical="center"/>
    </xf>
    <xf numFmtId="0" fontId="5" fillId="2" borderId="1" xfId="0" applyFont="1" applyFill="1" applyBorder="1" applyAlignment="1">
      <alignment vertical="center"/>
    </xf>
    <xf numFmtId="0" fontId="10" fillId="0" borderId="1" xfId="0" applyFont="1" applyBorder="1" applyAlignment="1">
      <alignment horizontal="center" vertical="center" wrapText="1"/>
    </xf>
    <xf numFmtId="0" fontId="6" fillId="0" borderId="1" xfId="0" applyFont="1" applyBorder="1" applyAlignment="1">
      <alignment horizontal="left" vertical="center" wrapText="1"/>
    </xf>
    <xf numFmtId="0" fontId="11" fillId="0" borderId="0" xfId="0" applyFont="1"/>
    <xf numFmtId="0" fontId="11" fillId="0" borderId="1" xfId="0" applyFont="1" applyBorder="1" applyAlignment="1">
      <alignment horizontal="center" vertical="center"/>
    </xf>
    <xf numFmtId="0" fontId="11" fillId="0" borderId="1" xfId="0" applyFont="1" applyBorder="1" applyAlignment="1">
      <alignment vertical="center" wrapText="1"/>
    </xf>
    <xf numFmtId="0" fontId="11" fillId="3" borderId="1" xfId="0" applyFont="1" applyFill="1" applyBorder="1" applyAlignment="1">
      <alignment horizontal="center" vertical="center"/>
    </xf>
    <xf numFmtId="0" fontId="11" fillId="2" borderId="1" xfId="0" applyFont="1" applyFill="1" applyBorder="1" applyAlignment="1">
      <alignment vertical="center"/>
    </xf>
    <xf numFmtId="0" fontId="11" fillId="2" borderId="1" xfId="0" applyFont="1" applyFill="1" applyBorder="1" applyAlignment="1">
      <alignment horizontal="center" vertical="center"/>
    </xf>
    <xf numFmtId="0" fontId="11" fillId="2" borderId="1" xfId="0" applyFont="1" applyFill="1" applyBorder="1" applyAlignment="1">
      <alignment horizontal="center" vertical="center" wrapText="1"/>
    </xf>
    <xf numFmtId="0" fontId="11" fillId="0" borderId="1" xfId="0" applyFont="1" applyBorder="1" applyAlignment="1">
      <alignment horizontal="center" vertical="center" wrapText="1"/>
    </xf>
    <xf numFmtId="0" fontId="13" fillId="2" borderId="1" xfId="0" applyFont="1" applyFill="1" applyBorder="1" applyAlignment="1">
      <alignment horizontal="center"/>
    </xf>
    <xf numFmtId="0" fontId="15" fillId="0" borderId="0" xfId="0" applyFont="1" applyAlignment="1">
      <alignment vertical="center" wrapText="1"/>
    </xf>
    <xf numFmtId="0" fontId="16" fillId="0" borderId="0" xfId="0" applyFont="1" applyBorder="1" applyAlignment="1">
      <alignment horizontal="left" vertical="top"/>
    </xf>
    <xf numFmtId="0" fontId="16" fillId="0" borderId="0" xfId="0" applyFont="1" applyBorder="1" applyAlignment="1">
      <alignment horizontal="left" vertical="center"/>
    </xf>
    <xf numFmtId="14" fontId="17" fillId="0" borderId="0" xfId="0" applyNumberFormat="1" applyFont="1" applyBorder="1" applyAlignment="1">
      <alignment horizontal="left" vertical="top"/>
    </xf>
    <xf numFmtId="3" fontId="7" fillId="2" borderId="1" xfId="0" applyNumberFormat="1" applyFont="1" applyFill="1" applyBorder="1" applyAlignment="1">
      <alignment horizontal="center"/>
    </xf>
    <xf numFmtId="49" fontId="11" fillId="0" borderId="1" xfId="0" applyNumberFormat="1" applyFont="1" applyBorder="1" applyAlignment="1">
      <alignment vertical="center" wrapText="1"/>
    </xf>
    <xf numFmtId="0" fontId="11" fillId="0" borderId="0" xfId="0" applyFont="1" applyAlignment="1">
      <alignment horizontal="left" wrapText="1"/>
    </xf>
    <xf numFmtId="0" fontId="11" fillId="0" borderId="0" xfId="0" applyFont="1" applyAlignment="1">
      <alignment horizontal="left"/>
    </xf>
    <xf numFmtId="0" fontId="11" fillId="0" borderId="17" xfId="0" applyFont="1" applyBorder="1" applyAlignment="1">
      <alignment horizontal="center"/>
    </xf>
    <xf numFmtId="0" fontId="6" fillId="0" borderId="1" xfId="0" applyFont="1" applyBorder="1" applyAlignment="1">
      <alignment horizontal="center" vertical="center" wrapText="1"/>
    </xf>
    <xf numFmtId="0" fontId="6" fillId="0" borderId="1" xfId="0" applyFont="1" applyBorder="1" applyAlignment="1">
      <alignment horizontal="center" vertical="center"/>
    </xf>
    <xf numFmtId="0" fontId="16" fillId="0" borderId="9" xfId="0" applyFont="1" applyBorder="1" applyAlignment="1">
      <alignment horizontal="left" vertical="top"/>
    </xf>
    <xf numFmtId="0" fontId="16" fillId="0" borderId="10" xfId="0" applyFont="1" applyBorder="1" applyAlignment="1">
      <alignment horizontal="left" vertical="top"/>
    </xf>
    <xf numFmtId="0" fontId="16" fillId="0" borderId="11" xfId="0" applyFont="1" applyBorder="1" applyAlignment="1">
      <alignment horizontal="left" vertical="top"/>
    </xf>
    <xf numFmtId="0" fontId="16" fillId="0" borderId="1" xfId="0" applyFont="1" applyBorder="1" applyAlignment="1">
      <alignment horizontal="left" vertical="center"/>
    </xf>
    <xf numFmtId="0" fontId="16" fillId="0" borderId="7" xfId="0" applyFont="1" applyBorder="1" applyAlignment="1">
      <alignment horizontal="left" vertical="center"/>
    </xf>
    <xf numFmtId="14" fontId="17" fillId="0" borderId="1" xfId="0" applyNumberFormat="1" applyFont="1" applyBorder="1" applyAlignment="1">
      <alignment horizontal="left" vertical="top"/>
    </xf>
    <xf numFmtId="14" fontId="17" fillId="0" borderId="6" xfId="0" applyNumberFormat="1" applyFont="1" applyBorder="1" applyAlignment="1">
      <alignment horizontal="left" vertical="top"/>
    </xf>
    <xf numFmtId="14" fontId="17" fillId="0" borderId="7" xfId="0" applyNumberFormat="1" applyFont="1" applyBorder="1" applyAlignment="1">
      <alignment horizontal="left" vertical="top"/>
    </xf>
    <xf numFmtId="14" fontId="17" fillId="0" borderId="8" xfId="0" applyNumberFormat="1" applyFont="1" applyBorder="1" applyAlignment="1">
      <alignment horizontal="left" vertical="top"/>
    </xf>
    <xf numFmtId="0" fontId="11" fillId="4" borderId="1" xfId="0" applyFont="1" applyFill="1" applyBorder="1" applyAlignment="1">
      <alignment horizontal="center" vertical="center" wrapText="1"/>
    </xf>
    <xf numFmtId="0" fontId="17" fillId="0" borderId="4" xfId="0" applyFont="1" applyBorder="1" applyAlignment="1">
      <alignment horizontal="left" vertical="top"/>
    </xf>
    <xf numFmtId="0" fontId="17" fillId="0" borderId="5" xfId="0" applyFont="1" applyBorder="1" applyAlignment="1">
      <alignment horizontal="left" vertical="top"/>
    </xf>
    <xf numFmtId="0" fontId="17" fillId="0" borderId="1" xfId="0" applyFont="1" applyBorder="1" applyAlignment="1">
      <alignment horizontal="left" vertical="top"/>
    </xf>
    <xf numFmtId="0" fontId="17" fillId="0" borderId="6" xfId="0" applyFont="1" applyBorder="1" applyAlignment="1">
      <alignment horizontal="left" vertical="top"/>
    </xf>
    <xf numFmtId="0" fontId="16" fillId="0" borderId="4" xfId="0" applyFont="1" applyBorder="1" applyAlignment="1">
      <alignment horizontal="left" vertical="center"/>
    </xf>
    <xf numFmtId="0" fontId="14" fillId="2" borderId="2" xfId="0" applyFont="1" applyFill="1" applyBorder="1" applyAlignment="1">
      <alignment horizontal="center" wrapText="1"/>
    </xf>
    <xf numFmtId="0" fontId="14" fillId="2" borderId="3" xfId="0" applyFont="1" applyFill="1" applyBorder="1" applyAlignment="1">
      <alignment horizontal="center" wrapText="1"/>
    </xf>
    <xf numFmtId="0" fontId="11" fillId="0" borderId="2" xfId="0" applyFont="1" applyBorder="1" applyAlignment="1">
      <alignment vertical="center" wrapText="1"/>
    </xf>
    <xf numFmtId="0" fontId="11" fillId="0" borderId="12" xfId="0" applyFont="1" applyBorder="1" applyAlignment="1">
      <alignment vertical="center" wrapText="1"/>
    </xf>
    <xf numFmtId="0" fontId="11" fillId="0" borderId="3" xfId="0" applyFont="1" applyBorder="1" applyAlignment="1">
      <alignment vertical="center" wrapText="1"/>
    </xf>
    <xf numFmtId="0" fontId="18" fillId="0" borderId="19" xfId="1" applyBorder="1" applyAlignment="1">
      <alignment horizontal="left" vertical="center" wrapText="1"/>
    </xf>
    <xf numFmtId="0" fontId="18" fillId="0" borderId="0" xfId="1" applyBorder="1" applyAlignment="1">
      <alignment horizontal="left" vertical="center" wrapText="1"/>
    </xf>
    <xf numFmtId="0" fontId="18" fillId="0" borderId="20" xfId="1" applyBorder="1" applyAlignment="1">
      <alignment horizontal="left" vertical="center" wrapText="1"/>
    </xf>
    <xf numFmtId="0" fontId="12" fillId="2" borderId="2" xfId="0" applyFont="1" applyFill="1" applyBorder="1" applyAlignment="1">
      <alignment horizontal="center" wrapText="1"/>
    </xf>
    <xf numFmtId="0" fontId="12" fillId="2" borderId="3" xfId="0" applyFont="1" applyFill="1" applyBorder="1" applyAlignment="1">
      <alignment horizontal="center" wrapText="1"/>
    </xf>
    <xf numFmtId="0" fontId="11" fillId="4" borderId="1" xfId="0" applyFont="1" applyFill="1" applyBorder="1" applyAlignment="1">
      <alignment horizontal="center" wrapText="1"/>
    </xf>
    <xf numFmtId="0" fontId="11" fillId="0" borderId="19" xfId="0" applyFont="1" applyBorder="1" applyAlignment="1">
      <alignment vertical="center" wrapText="1"/>
    </xf>
    <xf numFmtId="0" fontId="11" fillId="0" borderId="0" xfId="0" applyFont="1" applyBorder="1" applyAlignment="1">
      <alignment vertical="center" wrapText="1"/>
    </xf>
    <xf numFmtId="0" fontId="11" fillId="0" borderId="20" xfId="0" applyFont="1" applyBorder="1" applyAlignment="1">
      <alignment vertical="center" wrapText="1"/>
    </xf>
    <xf numFmtId="0" fontId="18" fillId="0" borderId="19" xfId="1" applyBorder="1" applyAlignment="1">
      <alignment vertical="center" wrapText="1"/>
    </xf>
    <xf numFmtId="0" fontId="11" fillId="0" borderId="13" xfId="0" applyFont="1" applyBorder="1" applyAlignment="1">
      <alignment horizontal="left" vertical="center" wrapText="1"/>
    </xf>
    <xf numFmtId="0" fontId="11" fillId="0" borderId="14" xfId="0" applyFont="1" applyBorder="1" applyAlignment="1">
      <alignment horizontal="left" vertical="center" wrapText="1"/>
    </xf>
    <xf numFmtId="0" fontId="11" fillId="0" borderId="15" xfId="0" applyFont="1" applyBorder="1" applyAlignment="1">
      <alignment horizontal="left" vertical="center" wrapText="1"/>
    </xf>
    <xf numFmtId="0" fontId="11" fillId="0" borderId="13" xfId="0" applyFont="1" applyBorder="1" applyAlignment="1">
      <alignment vertical="center" wrapText="1"/>
    </xf>
    <xf numFmtId="0" fontId="11" fillId="0" borderId="14" xfId="0" applyFont="1" applyBorder="1" applyAlignment="1">
      <alignment vertical="center" wrapText="1"/>
    </xf>
    <xf numFmtId="0" fontId="11" fillId="0" borderId="15" xfId="0" applyFont="1" applyBorder="1" applyAlignment="1">
      <alignment vertical="center" wrapText="1"/>
    </xf>
    <xf numFmtId="0" fontId="11" fillId="0" borderId="16" xfId="0" applyFont="1" applyBorder="1" applyAlignment="1">
      <alignment vertical="center" wrapText="1"/>
    </xf>
    <xf numFmtId="0" fontId="11" fillId="0" borderId="17" xfId="0" applyFont="1" applyBorder="1" applyAlignment="1">
      <alignment vertical="center" wrapText="1"/>
    </xf>
    <xf numFmtId="0" fontId="11" fillId="0" borderId="18" xfId="0" applyFont="1" applyBorder="1" applyAlignment="1">
      <alignment vertical="center" wrapText="1"/>
    </xf>
    <xf numFmtId="0" fontId="18" fillId="0" borderId="0" xfId="1" applyBorder="1" applyAlignment="1">
      <alignment vertical="center" wrapText="1"/>
    </xf>
    <xf numFmtId="0" fontId="18" fillId="0" borderId="20" xfId="1" applyBorder="1" applyAlignment="1">
      <alignment vertical="center" wrapText="1"/>
    </xf>
    <xf numFmtId="0" fontId="13" fillId="0" borderId="0" xfId="0" applyFont="1" applyAlignment="1">
      <alignment horizontal="left" vertical="center"/>
    </xf>
    <xf numFmtId="0" fontId="1" fillId="0" borderId="13" xfId="0" applyFont="1" applyBorder="1" applyAlignment="1">
      <alignment vertical="center" wrapText="1"/>
    </xf>
    <xf numFmtId="0" fontId="1" fillId="0" borderId="14" xfId="0" applyFont="1" applyBorder="1" applyAlignment="1">
      <alignment vertical="center" wrapText="1"/>
    </xf>
    <xf numFmtId="0" fontId="1" fillId="0" borderId="15" xfId="0" applyFont="1" applyBorder="1" applyAlignment="1">
      <alignment vertical="center" wrapText="1"/>
    </xf>
    <xf numFmtId="0" fontId="11" fillId="0" borderId="19" xfId="0" applyFont="1" applyBorder="1" applyAlignment="1">
      <alignment horizontal="left" vertical="center" wrapText="1"/>
    </xf>
    <xf numFmtId="0" fontId="11" fillId="0" borderId="0" xfId="0" applyFont="1" applyBorder="1" applyAlignment="1">
      <alignment horizontal="left" vertical="center" wrapText="1"/>
    </xf>
    <xf numFmtId="0" fontId="11" fillId="0" borderId="20" xfId="0" applyFont="1" applyBorder="1" applyAlignment="1">
      <alignment horizontal="left"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ec.europa.eu/environment/water/quantity/pdf/Water%20Performance%20of%20Buildings_Study2009.pdf" TargetMode="External"/><Relationship Id="rId13" Type="http://schemas.openxmlformats.org/officeDocument/2006/relationships/hyperlink" Target="http://greenbusiness.ie/case-study-cat/greenbusiness/" TargetMode="External"/><Relationship Id="rId18" Type="http://schemas.openxmlformats.org/officeDocument/2006/relationships/printerSettings" Target="../printerSettings/printerSettings1.bin"/><Relationship Id="rId3" Type="http://schemas.openxmlformats.org/officeDocument/2006/relationships/hyperlink" Target="http://ec.europa.eu/environment/water/quantity/pdf/Water%20Performance%20of%20Buildings_Study2009.pdf" TargetMode="External"/><Relationship Id="rId7" Type="http://schemas.openxmlformats.org/officeDocument/2006/relationships/hyperlink" Target="http://greenbusiness.ie/case-study-cat/greenbusiness/" TargetMode="External"/><Relationship Id="rId12" Type="http://schemas.openxmlformats.org/officeDocument/2006/relationships/hyperlink" Target="https://circabc.europa.eu/sd/a/6112e063-d8aa-4533-9fbb-2abd47cce769/Presentation%204%20Jesper%20Heldbo%20EU_Baltic_Recirculated%20Aquaculture_JH.pdf" TargetMode="External"/><Relationship Id="rId17" Type="http://schemas.openxmlformats.org/officeDocument/2006/relationships/hyperlink" Target="http://greenbusiness.ie/case-study-cat/greenbusiness/" TargetMode="External"/><Relationship Id="rId2" Type="http://schemas.openxmlformats.org/officeDocument/2006/relationships/hyperlink" Target="https://www.epa.ie/pubs/reports/green%20business/Resource%20Efficiency%20in%20the%20Green%20Hospitality%20Sector%20-%20Case%20Studies.pdf" TargetMode="External"/><Relationship Id="rId16" Type="http://schemas.openxmlformats.org/officeDocument/2006/relationships/hyperlink" Target="http://greenbusiness.ie/case-study-cat/greenbusiness/" TargetMode="External"/><Relationship Id="rId1" Type="http://schemas.openxmlformats.org/officeDocument/2006/relationships/hyperlink" Target="https://www.daera-ni.gov.uk/sites/default/files/publications/doe/water-guidance-water-usage-agriculture-ready-reckoner-2013.pdf" TargetMode="External"/><Relationship Id="rId6" Type="http://schemas.openxmlformats.org/officeDocument/2006/relationships/hyperlink" Target="http://www.epa.ie/pubs/reports/other/corporate/Greening_the_EPA.pdf" TargetMode="External"/><Relationship Id="rId11" Type="http://schemas.openxmlformats.org/officeDocument/2006/relationships/hyperlink" Target="https://www.ifa.ie/wp-content/uploads/2015/09/Land-based-report-IWH-final-Aug-2015.pdf" TargetMode="External"/><Relationship Id="rId5" Type="http://schemas.openxmlformats.org/officeDocument/2006/relationships/hyperlink" Target="http://greenbusiness.ie/case-study-cat/greenbusiness/" TargetMode="External"/><Relationship Id="rId15" Type="http://schemas.openxmlformats.org/officeDocument/2006/relationships/hyperlink" Target="http://www.finewaters.com/bottled-waters-of-the-world/ireland" TargetMode="External"/><Relationship Id="rId10" Type="http://schemas.openxmlformats.org/officeDocument/2006/relationships/hyperlink" Target="https://www.daera-ni.gov.uk/sites/default/files/publications/doe/water-guidance-water-usage-agriculture-ready-reckoner-2013.pdf" TargetMode="External"/><Relationship Id="rId4" Type="http://schemas.openxmlformats.org/officeDocument/2006/relationships/hyperlink" Target="http://www.epa.ie/pubs/reports/other/corporate/Greening_the_EPA.pdf" TargetMode="External"/><Relationship Id="rId9" Type="http://schemas.openxmlformats.org/officeDocument/2006/relationships/hyperlink" Target="https://www.epa.ie/pubs/reports/green%20business/Resource%20Efficiency%20in%20the%20Green%20Hospitality%20Sector%20-%20Case%20Studies.pdf" TargetMode="External"/><Relationship Id="rId14" Type="http://schemas.openxmlformats.org/officeDocument/2006/relationships/hyperlink" Target="http://www.finewaters.com/bottled-waters-of-the-world/irelan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354"/>
  <sheetViews>
    <sheetView tabSelected="1" zoomScale="70" zoomScaleNormal="70" workbookViewId="0">
      <selection sqref="A1:D1"/>
    </sheetView>
  </sheetViews>
  <sheetFormatPr defaultColWidth="9" defaultRowHeight="15" x14ac:dyDescent="0.25"/>
  <cols>
    <col min="1" max="1" width="55" style="20" customWidth="1"/>
    <col min="2" max="2" width="23" style="20" customWidth="1"/>
    <col min="3" max="3" width="18.5703125" style="20" customWidth="1"/>
    <col min="4" max="4" width="16" style="20" customWidth="1"/>
    <col min="5" max="16384" width="9" style="20"/>
  </cols>
  <sheetData>
    <row r="1" spans="1:4" ht="33" customHeight="1" x14ac:dyDescent="0.25">
      <c r="A1" s="81" t="s">
        <v>145</v>
      </c>
      <c r="B1" s="81"/>
      <c r="C1" s="81"/>
      <c r="D1" s="81"/>
    </row>
    <row r="2" spans="1:4" ht="304.5" customHeight="1" x14ac:dyDescent="0.25">
      <c r="A2" s="35" t="s">
        <v>146</v>
      </c>
      <c r="B2" s="36"/>
      <c r="C2" s="36"/>
      <c r="D2" s="36"/>
    </row>
    <row r="3" spans="1:4" ht="228" customHeight="1" x14ac:dyDescent="0.25">
      <c r="A3" s="35" t="s">
        <v>102</v>
      </c>
      <c r="B3" s="36"/>
      <c r="C3" s="36"/>
      <c r="D3" s="36"/>
    </row>
    <row r="4" spans="1:4" ht="68.25" customHeight="1" x14ac:dyDescent="0.25">
      <c r="A4" s="35" t="s">
        <v>144</v>
      </c>
      <c r="B4" s="36"/>
      <c r="C4" s="36"/>
      <c r="D4" s="36"/>
    </row>
    <row r="5" spans="1:4" ht="21" customHeight="1" x14ac:dyDescent="0.25">
      <c r="A5" s="37"/>
      <c r="B5" s="37"/>
      <c r="C5" s="37"/>
      <c r="D5" s="37"/>
    </row>
    <row r="6" spans="1:4" ht="47.25" x14ac:dyDescent="0.25">
      <c r="A6" s="19" t="s">
        <v>78</v>
      </c>
      <c r="B6" s="38" t="s">
        <v>70</v>
      </c>
      <c r="C6" s="39"/>
      <c r="D6" s="39"/>
    </row>
    <row r="7" spans="1:4" ht="17.25" customHeight="1" x14ac:dyDescent="0.25">
      <c r="A7" s="18" t="s">
        <v>66</v>
      </c>
      <c r="B7" s="18" t="s">
        <v>67</v>
      </c>
      <c r="C7" s="18" t="s">
        <v>68</v>
      </c>
      <c r="D7" s="18" t="s">
        <v>69</v>
      </c>
    </row>
    <row r="8" spans="1:4" ht="64.5" customHeight="1" x14ac:dyDescent="0.25">
      <c r="A8" s="4" t="s">
        <v>0</v>
      </c>
      <c r="B8" s="1" t="s">
        <v>65</v>
      </c>
      <c r="C8" s="2" t="s">
        <v>52</v>
      </c>
      <c r="D8" s="2" t="s">
        <v>103</v>
      </c>
    </row>
    <row r="9" spans="1:4" ht="17.25" x14ac:dyDescent="0.25">
      <c r="A9" s="5" t="s">
        <v>1</v>
      </c>
      <c r="B9" s="21" t="s">
        <v>25</v>
      </c>
      <c r="C9" s="21" t="s">
        <v>54</v>
      </c>
      <c r="D9" s="21" t="s">
        <v>104</v>
      </c>
    </row>
    <row r="10" spans="1:4" ht="32.25" customHeight="1" x14ac:dyDescent="0.25">
      <c r="A10" s="22" t="s">
        <v>8</v>
      </c>
      <c r="B10" s="23"/>
      <c r="C10" s="21">
        <f>B10*125</f>
        <v>0</v>
      </c>
      <c r="D10" s="21">
        <f>C10/1000</f>
        <v>0</v>
      </c>
    </row>
    <row r="11" spans="1:4" ht="32.25" customHeight="1" x14ac:dyDescent="0.25">
      <c r="A11" s="22" t="s">
        <v>9</v>
      </c>
      <c r="B11" s="23"/>
      <c r="C11" s="21">
        <f>B11*35</f>
        <v>0</v>
      </c>
      <c r="D11" s="21">
        <f t="shared" ref="D11:D12" si="0">C11/1000</f>
        <v>0</v>
      </c>
    </row>
    <row r="12" spans="1:4" ht="32.25" customHeight="1" x14ac:dyDescent="0.25">
      <c r="A12" s="22" t="s">
        <v>10</v>
      </c>
      <c r="B12" s="23"/>
      <c r="C12" s="21">
        <f>B12*20</f>
        <v>0</v>
      </c>
      <c r="D12" s="21">
        <f t="shared" si="0"/>
        <v>0</v>
      </c>
    </row>
    <row r="13" spans="1:4" x14ac:dyDescent="0.25">
      <c r="A13" s="6" t="s">
        <v>28</v>
      </c>
      <c r="B13" s="24"/>
      <c r="C13" s="7">
        <f>SUM(C10:C12)</f>
        <v>0</v>
      </c>
      <c r="D13" s="7">
        <f>SUM(D10:D12)</f>
        <v>0</v>
      </c>
    </row>
    <row r="14" spans="1:4" ht="29.25" customHeight="1" x14ac:dyDescent="0.25">
      <c r="A14" s="49"/>
      <c r="B14" s="49"/>
      <c r="C14" s="49"/>
      <c r="D14" s="49"/>
    </row>
    <row r="15" spans="1:4" ht="17.25" x14ac:dyDescent="0.25">
      <c r="A15" s="5" t="s">
        <v>2</v>
      </c>
      <c r="B15" s="21" t="s">
        <v>25</v>
      </c>
      <c r="C15" s="21" t="s">
        <v>54</v>
      </c>
      <c r="D15" s="21" t="s">
        <v>104</v>
      </c>
    </row>
    <row r="16" spans="1:4" ht="32.25" customHeight="1" x14ac:dyDescent="0.25">
      <c r="A16" s="22" t="s">
        <v>11</v>
      </c>
      <c r="B16" s="23">
        <v>0</v>
      </c>
      <c r="C16" s="21">
        <f>B16*5</f>
        <v>0</v>
      </c>
      <c r="D16" s="21">
        <f t="shared" ref="D16:D18" si="1">C16/1000</f>
        <v>0</v>
      </c>
    </row>
    <row r="17" spans="1:4" ht="32.25" customHeight="1" x14ac:dyDescent="0.25">
      <c r="A17" s="22" t="s">
        <v>12</v>
      </c>
      <c r="B17" s="23">
        <v>0</v>
      </c>
      <c r="C17" s="21">
        <f>B17*3.5</f>
        <v>0</v>
      </c>
      <c r="D17" s="21">
        <f t="shared" si="1"/>
        <v>0</v>
      </c>
    </row>
    <row r="18" spans="1:4" ht="32.25" customHeight="1" x14ac:dyDescent="0.25">
      <c r="A18" s="22" t="s">
        <v>13</v>
      </c>
      <c r="B18" s="23">
        <v>0</v>
      </c>
      <c r="C18" s="21">
        <f>B18*1.8</f>
        <v>0</v>
      </c>
      <c r="D18" s="21">
        <f t="shared" si="1"/>
        <v>0</v>
      </c>
    </row>
    <row r="19" spans="1:4" x14ac:dyDescent="0.25">
      <c r="A19" s="6" t="s">
        <v>33</v>
      </c>
      <c r="B19" s="24"/>
      <c r="C19" s="8">
        <f>SUM(C16:C18)</f>
        <v>0</v>
      </c>
      <c r="D19" s="9">
        <f>SUM(D16:D18)</f>
        <v>0</v>
      </c>
    </row>
    <row r="20" spans="1:4" ht="29.25" customHeight="1" x14ac:dyDescent="0.25">
      <c r="A20" s="49"/>
      <c r="B20" s="49"/>
      <c r="C20" s="49"/>
      <c r="D20" s="49"/>
    </row>
    <row r="21" spans="1:4" ht="17.25" x14ac:dyDescent="0.25">
      <c r="A21" s="5" t="s">
        <v>3</v>
      </c>
      <c r="B21" s="21" t="s">
        <v>25</v>
      </c>
      <c r="C21" s="21" t="s">
        <v>54</v>
      </c>
      <c r="D21" s="21" t="s">
        <v>104</v>
      </c>
    </row>
    <row r="22" spans="1:4" ht="32.25" customHeight="1" x14ac:dyDescent="0.25">
      <c r="A22" s="22" t="s">
        <v>14</v>
      </c>
      <c r="B22" s="23">
        <v>0</v>
      </c>
      <c r="C22" s="21">
        <f>B22*6.3</f>
        <v>0</v>
      </c>
      <c r="D22" s="21">
        <f t="shared" ref="D22:D26" si="2">C22/1000</f>
        <v>0</v>
      </c>
    </row>
    <row r="23" spans="1:4" ht="32.25" customHeight="1" x14ac:dyDescent="0.25">
      <c r="A23" s="22" t="s">
        <v>15</v>
      </c>
      <c r="B23" s="23">
        <v>0</v>
      </c>
      <c r="C23" s="21">
        <f>B23*5.8</f>
        <v>0</v>
      </c>
      <c r="D23" s="21">
        <f t="shared" si="2"/>
        <v>0</v>
      </c>
    </row>
    <row r="24" spans="1:4" ht="32.25" customHeight="1" x14ac:dyDescent="0.25">
      <c r="A24" s="22" t="s">
        <v>16</v>
      </c>
      <c r="B24" s="23">
        <v>0</v>
      </c>
      <c r="C24" s="21">
        <f>B24*32</f>
        <v>0</v>
      </c>
      <c r="D24" s="21">
        <f t="shared" si="2"/>
        <v>0</v>
      </c>
    </row>
    <row r="25" spans="1:4" ht="32.25" customHeight="1" x14ac:dyDescent="0.25">
      <c r="A25" s="22" t="s">
        <v>17</v>
      </c>
      <c r="B25" s="23">
        <v>0</v>
      </c>
      <c r="C25" s="21">
        <f>B25*2.1</f>
        <v>0</v>
      </c>
      <c r="D25" s="21">
        <f t="shared" si="2"/>
        <v>0</v>
      </c>
    </row>
    <row r="26" spans="1:4" ht="32.25" customHeight="1" x14ac:dyDescent="0.25">
      <c r="A26" s="22" t="s">
        <v>18</v>
      </c>
      <c r="B26" s="23">
        <v>0</v>
      </c>
      <c r="C26" s="21">
        <f>B26*4.2</f>
        <v>0</v>
      </c>
      <c r="D26" s="21">
        <f t="shared" si="2"/>
        <v>0</v>
      </c>
    </row>
    <row r="27" spans="1:4" x14ac:dyDescent="0.25">
      <c r="A27" s="6" t="s">
        <v>29</v>
      </c>
      <c r="B27" s="25"/>
      <c r="C27" s="8">
        <f>SUM(C22:C26)</f>
        <v>0</v>
      </c>
      <c r="D27" s="9">
        <f>SUM(D22:D26)</f>
        <v>0</v>
      </c>
    </row>
    <row r="28" spans="1:4" ht="29.25" customHeight="1" x14ac:dyDescent="0.25">
      <c r="A28" s="49"/>
      <c r="B28" s="49"/>
      <c r="C28" s="49"/>
      <c r="D28" s="49"/>
    </row>
    <row r="29" spans="1:4" ht="17.25" x14ac:dyDescent="0.25">
      <c r="A29" s="5" t="s">
        <v>4</v>
      </c>
      <c r="B29" s="21" t="s">
        <v>25</v>
      </c>
      <c r="C29" s="21" t="s">
        <v>54</v>
      </c>
      <c r="D29" s="21" t="s">
        <v>104</v>
      </c>
    </row>
    <row r="30" spans="1:4" ht="32.25" customHeight="1" x14ac:dyDescent="0.25">
      <c r="A30" s="22" t="s">
        <v>19</v>
      </c>
      <c r="B30" s="23">
        <v>0</v>
      </c>
      <c r="C30" s="21">
        <f>B30*0.1</f>
        <v>0</v>
      </c>
      <c r="D30" s="21">
        <f t="shared" ref="D30:D34" si="3">C30/1000</f>
        <v>0</v>
      </c>
    </row>
    <row r="31" spans="1:4" ht="32.25" customHeight="1" x14ac:dyDescent="0.25">
      <c r="A31" s="22" t="s">
        <v>20</v>
      </c>
      <c r="B31" s="23">
        <v>0</v>
      </c>
      <c r="C31" s="21">
        <f>B31*0.2</f>
        <v>0</v>
      </c>
      <c r="D31" s="21">
        <f t="shared" si="3"/>
        <v>0</v>
      </c>
    </row>
    <row r="32" spans="1:4" ht="32.25" customHeight="1" x14ac:dyDescent="0.25">
      <c r="A32" s="22" t="s">
        <v>21</v>
      </c>
      <c r="B32" s="23">
        <v>0</v>
      </c>
      <c r="C32" s="21">
        <f>B32*1.2</f>
        <v>0</v>
      </c>
      <c r="D32" s="21">
        <f t="shared" si="3"/>
        <v>0</v>
      </c>
    </row>
    <row r="33" spans="1:4" ht="32.25" customHeight="1" x14ac:dyDescent="0.25">
      <c r="A33" s="22" t="s">
        <v>22</v>
      </c>
      <c r="B33" s="23">
        <v>0</v>
      </c>
      <c r="C33" s="21">
        <f>B33*0.7</f>
        <v>0</v>
      </c>
      <c r="D33" s="21">
        <f t="shared" si="3"/>
        <v>0</v>
      </c>
    </row>
    <row r="34" spans="1:4" ht="32.25" customHeight="1" x14ac:dyDescent="0.25">
      <c r="A34" s="22" t="s">
        <v>23</v>
      </c>
      <c r="B34" s="23">
        <v>0</v>
      </c>
      <c r="C34" s="21">
        <f>B34*0.5</f>
        <v>0</v>
      </c>
      <c r="D34" s="21">
        <f t="shared" si="3"/>
        <v>0</v>
      </c>
    </row>
    <row r="35" spans="1:4" x14ac:dyDescent="0.25">
      <c r="A35" s="6" t="s">
        <v>30</v>
      </c>
      <c r="B35" s="24"/>
      <c r="C35" s="8">
        <f>SUM(C30:C34)</f>
        <v>0</v>
      </c>
      <c r="D35" s="9">
        <f>SUM(D30:D34)</f>
        <v>0</v>
      </c>
    </row>
    <row r="36" spans="1:4" ht="29.25" customHeight="1" x14ac:dyDescent="0.25">
      <c r="A36" s="49"/>
      <c r="B36" s="49"/>
      <c r="C36" s="49"/>
      <c r="D36" s="49"/>
    </row>
    <row r="37" spans="1:4" ht="17.25" x14ac:dyDescent="0.25">
      <c r="A37" s="5" t="s">
        <v>5</v>
      </c>
      <c r="B37" s="21" t="s">
        <v>25</v>
      </c>
      <c r="C37" s="21" t="s">
        <v>54</v>
      </c>
      <c r="D37" s="21" t="s">
        <v>104</v>
      </c>
    </row>
    <row r="38" spans="1:4" ht="32.25" customHeight="1" x14ac:dyDescent="0.25">
      <c r="A38" s="22" t="s">
        <v>24</v>
      </c>
      <c r="B38" s="23">
        <v>0</v>
      </c>
      <c r="C38" s="21">
        <f>B38*45</f>
        <v>0</v>
      </c>
      <c r="D38" s="21">
        <f t="shared" ref="D38" si="4">C38/1000</f>
        <v>0</v>
      </c>
    </row>
    <row r="39" spans="1:4" x14ac:dyDescent="0.25">
      <c r="A39" s="6" t="s">
        <v>31</v>
      </c>
      <c r="B39" s="24"/>
      <c r="C39" s="7">
        <f>SUM(C38)</f>
        <v>0</v>
      </c>
      <c r="D39" s="9">
        <f>SUM(D38)</f>
        <v>0</v>
      </c>
    </row>
    <row r="40" spans="1:4" ht="29.25" customHeight="1" x14ac:dyDescent="0.25">
      <c r="A40" s="49"/>
      <c r="B40" s="49"/>
      <c r="C40" s="49"/>
      <c r="D40" s="49"/>
    </row>
    <row r="41" spans="1:4" ht="17.25" x14ac:dyDescent="0.25">
      <c r="A41" s="5" t="s">
        <v>6</v>
      </c>
      <c r="B41" s="21" t="s">
        <v>26</v>
      </c>
      <c r="C41" s="21" t="s">
        <v>54</v>
      </c>
      <c r="D41" s="21" t="s">
        <v>104</v>
      </c>
    </row>
    <row r="42" spans="1:4" ht="32.25" customHeight="1" x14ac:dyDescent="0.25">
      <c r="A42" s="22" t="s">
        <v>106</v>
      </c>
      <c r="B42" s="23">
        <v>0</v>
      </c>
      <c r="C42" s="21">
        <f>B42*254000</f>
        <v>0</v>
      </c>
      <c r="D42" s="21">
        <f t="shared" ref="D42:D50" si="5">C42/1000</f>
        <v>0</v>
      </c>
    </row>
    <row r="43" spans="1:4" ht="32.25" customHeight="1" x14ac:dyDescent="0.25">
      <c r="A43" s="22" t="s">
        <v>107</v>
      </c>
      <c r="B43" s="23">
        <v>0</v>
      </c>
      <c r="C43" s="21">
        <f>B43*127000</f>
        <v>0</v>
      </c>
      <c r="D43" s="21">
        <f t="shared" si="5"/>
        <v>0</v>
      </c>
    </row>
    <row r="44" spans="1:4" ht="32.25" customHeight="1" x14ac:dyDescent="0.25">
      <c r="A44" s="22" t="s">
        <v>108</v>
      </c>
      <c r="B44" s="23">
        <v>0</v>
      </c>
      <c r="C44" s="21">
        <f>B44*18000</f>
        <v>0</v>
      </c>
      <c r="D44" s="21">
        <f t="shared" si="5"/>
        <v>0</v>
      </c>
    </row>
    <row r="45" spans="1:4" ht="32.25" customHeight="1" x14ac:dyDescent="0.25">
      <c r="A45" s="22" t="s">
        <v>109</v>
      </c>
      <c r="B45" s="23">
        <v>0</v>
      </c>
      <c r="C45" s="21">
        <f>B45*254000</f>
        <v>0</v>
      </c>
      <c r="D45" s="21">
        <f t="shared" si="5"/>
        <v>0</v>
      </c>
    </row>
    <row r="46" spans="1:4" ht="32.25" customHeight="1" x14ac:dyDescent="0.25">
      <c r="A46" s="22" t="s">
        <v>110</v>
      </c>
      <c r="B46" s="23">
        <v>0</v>
      </c>
      <c r="C46" s="21">
        <f>B46*127000</f>
        <v>0</v>
      </c>
      <c r="D46" s="21">
        <f t="shared" si="5"/>
        <v>0</v>
      </c>
    </row>
    <row r="47" spans="1:4" ht="32.25" customHeight="1" x14ac:dyDescent="0.25">
      <c r="A47" s="22" t="s">
        <v>111</v>
      </c>
      <c r="B47" s="23">
        <v>0</v>
      </c>
      <c r="C47" s="21">
        <f>B47*18000</f>
        <v>0</v>
      </c>
      <c r="D47" s="21">
        <f t="shared" si="5"/>
        <v>0</v>
      </c>
    </row>
    <row r="48" spans="1:4" ht="32.25" customHeight="1" x14ac:dyDescent="0.25">
      <c r="A48" s="22" t="s">
        <v>112</v>
      </c>
      <c r="B48" s="23">
        <v>0</v>
      </c>
      <c r="C48" s="21">
        <f>B48*127000</f>
        <v>0</v>
      </c>
      <c r="D48" s="21">
        <f t="shared" si="5"/>
        <v>0</v>
      </c>
    </row>
    <row r="49" spans="1:4" ht="32.25" customHeight="1" x14ac:dyDescent="0.25">
      <c r="A49" s="22" t="s">
        <v>113</v>
      </c>
      <c r="B49" s="23">
        <v>0</v>
      </c>
      <c r="C49" s="21">
        <f>B49*64000</f>
        <v>0</v>
      </c>
      <c r="D49" s="21">
        <f t="shared" si="5"/>
        <v>0</v>
      </c>
    </row>
    <row r="50" spans="1:4" ht="32.25" customHeight="1" x14ac:dyDescent="0.25">
      <c r="A50" s="22" t="s">
        <v>114</v>
      </c>
      <c r="B50" s="23">
        <v>0</v>
      </c>
      <c r="C50" s="21">
        <f>B50*9000</f>
        <v>0</v>
      </c>
      <c r="D50" s="21">
        <f t="shared" si="5"/>
        <v>0</v>
      </c>
    </row>
    <row r="51" spans="1:4" x14ac:dyDescent="0.25">
      <c r="A51" s="6" t="s">
        <v>32</v>
      </c>
      <c r="B51" s="24"/>
      <c r="C51" s="7">
        <f>SUM(C42:C50)</f>
        <v>0</v>
      </c>
      <c r="D51" s="9">
        <f>SUM(D42:D50)</f>
        <v>0</v>
      </c>
    </row>
    <row r="52" spans="1:4" ht="29.25" customHeight="1" x14ac:dyDescent="0.25">
      <c r="A52" s="49"/>
      <c r="B52" s="49"/>
      <c r="C52" s="49"/>
      <c r="D52" s="49"/>
    </row>
    <row r="53" spans="1:4" ht="17.25" x14ac:dyDescent="0.25">
      <c r="A53" s="5" t="s">
        <v>7</v>
      </c>
      <c r="B53" s="21" t="s">
        <v>27</v>
      </c>
      <c r="C53" s="21" t="s">
        <v>54</v>
      </c>
      <c r="D53" s="21" t="s">
        <v>104</v>
      </c>
    </row>
    <row r="54" spans="1:4" ht="32.25" customHeight="1" x14ac:dyDescent="0.25">
      <c r="A54" s="22" t="s">
        <v>115</v>
      </c>
      <c r="B54" s="23">
        <v>0</v>
      </c>
      <c r="C54" s="21">
        <f>B54*8</f>
        <v>0</v>
      </c>
      <c r="D54" s="21">
        <f t="shared" ref="D54" si="6">C54/1000</f>
        <v>0</v>
      </c>
    </row>
    <row r="55" spans="1:4" x14ac:dyDescent="0.25">
      <c r="A55" s="6" t="s">
        <v>32</v>
      </c>
      <c r="B55" s="24"/>
      <c r="C55" s="7">
        <f>SUM(C54)</f>
        <v>0</v>
      </c>
      <c r="D55" s="9">
        <f>SUM(D54)</f>
        <v>0</v>
      </c>
    </row>
    <row r="56" spans="1:4" ht="29.25" customHeight="1" x14ac:dyDescent="0.25">
      <c r="A56" s="49"/>
      <c r="B56" s="49"/>
      <c r="C56" s="49"/>
      <c r="D56" s="49"/>
    </row>
    <row r="57" spans="1:4" ht="21" x14ac:dyDescent="0.25">
      <c r="A57" s="10" t="s">
        <v>147</v>
      </c>
      <c r="B57" s="11"/>
      <c r="C57" s="12">
        <f>C55+C51+C39+C35+C27+C19+C13</f>
        <v>0</v>
      </c>
      <c r="D57" s="13">
        <f>D55+D51+D39+D35+D27+D19+D13</f>
        <v>0</v>
      </c>
    </row>
    <row r="58" spans="1:4" ht="25.5" customHeight="1" x14ac:dyDescent="0.25">
      <c r="A58" s="49"/>
      <c r="B58" s="49"/>
      <c r="C58" s="49"/>
      <c r="D58" s="49"/>
    </row>
    <row r="59" spans="1:4" ht="52.5" x14ac:dyDescent="0.25">
      <c r="A59" s="14" t="s">
        <v>71</v>
      </c>
      <c r="B59" s="26" t="s">
        <v>62</v>
      </c>
      <c r="C59" s="25" t="s">
        <v>54</v>
      </c>
      <c r="D59" s="25" t="s">
        <v>104</v>
      </c>
    </row>
    <row r="60" spans="1:4" ht="32.25" customHeight="1" x14ac:dyDescent="0.25">
      <c r="A60" s="22" t="s">
        <v>116</v>
      </c>
      <c r="B60" s="23">
        <v>0</v>
      </c>
      <c r="C60" s="21">
        <f>B60*220</f>
        <v>0</v>
      </c>
      <c r="D60" s="21">
        <f t="shared" ref="D60:D67" si="7">C60/1000</f>
        <v>0</v>
      </c>
    </row>
    <row r="61" spans="1:4" ht="32.25" customHeight="1" x14ac:dyDescent="0.25">
      <c r="A61" s="22" t="s">
        <v>117</v>
      </c>
      <c r="B61" s="23">
        <v>0</v>
      </c>
      <c r="C61" s="21">
        <f>B61*600</f>
        <v>0</v>
      </c>
      <c r="D61" s="21">
        <f t="shared" si="7"/>
        <v>0</v>
      </c>
    </row>
    <row r="62" spans="1:4" ht="32.25" customHeight="1" x14ac:dyDescent="0.25">
      <c r="A62" s="22"/>
      <c r="B62" s="21" t="s">
        <v>63</v>
      </c>
      <c r="C62" s="21"/>
      <c r="D62" s="21"/>
    </row>
    <row r="63" spans="1:4" ht="32.25" customHeight="1" x14ac:dyDescent="0.25">
      <c r="A63" s="22" t="s">
        <v>118</v>
      </c>
      <c r="B63" s="23">
        <v>0</v>
      </c>
      <c r="C63" s="21">
        <f>B63*150</f>
        <v>0</v>
      </c>
      <c r="D63" s="21">
        <f t="shared" si="7"/>
        <v>0</v>
      </c>
    </row>
    <row r="64" spans="1:4" ht="32.25" customHeight="1" x14ac:dyDescent="0.25">
      <c r="A64" s="22" t="s">
        <v>119</v>
      </c>
      <c r="B64" s="23">
        <v>0</v>
      </c>
      <c r="C64" s="21">
        <f>B64*500</f>
        <v>0</v>
      </c>
      <c r="D64" s="21">
        <f t="shared" si="7"/>
        <v>0</v>
      </c>
    </row>
    <row r="65" spans="1:4" ht="32.25" customHeight="1" x14ac:dyDescent="0.25">
      <c r="A65" s="22"/>
      <c r="B65" s="21" t="s">
        <v>64</v>
      </c>
      <c r="C65" s="21"/>
      <c r="D65" s="21"/>
    </row>
    <row r="66" spans="1:4" ht="32.25" customHeight="1" x14ac:dyDescent="0.25">
      <c r="A66" s="34" t="s">
        <v>120</v>
      </c>
      <c r="B66" s="23">
        <v>0</v>
      </c>
      <c r="C66" s="21">
        <f>B66*15</f>
        <v>0</v>
      </c>
      <c r="D66" s="21">
        <f t="shared" si="7"/>
        <v>0</v>
      </c>
    </row>
    <row r="67" spans="1:4" ht="32.25" customHeight="1" x14ac:dyDescent="0.25">
      <c r="A67" s="22" t="s">
        <v>121</v>
      </c>
      <c r="B67" s="23">
        <v>0</v>
      </c>
      <c r="C67" s="21">
        <f>B67*35</f>
        <v>0</v>
      </c>
      <c r="D67" s="21">
        <f t="shared" si="7"/>
        <v>0</v>
      </c>
    </row>
    <row r="68" spans="1:4" ht="23.25" x14ac:dyDescent="0.25">
      <c r="A68" s="15" t="s">
        <v>148</v>
      </c>
      <c r="B68" s="16"/>
      <c r="C68" s="7">
        <f>SUM(C60:C67)</f>
        <v>0</v>
      </c>
      <c r="D68" s="7">
        <f>SUM(D60:D67)</f>
        <v>0</v>
      </c>
    </row>
    <row r="69" spans="1:4" ht="29.25" customHeight="1" x14ac:dyDescent="0.25">
      <c r="A69" s="49"/>
      <c r="B69" s="49"/>
      <c r="C69" s="49"/>
      <c r="D69" s="49"/>
    </row>
    <row r="70" spans="1:4" ht="26.25" x14ac:dyDescent="0.25">
      <c r="A70" s="14" t="s">
        <v>72</v>
      </c>
      <c r="B70" s="25" t="s">
        <v>49</v>
      </c>
      <c r="C70" s="25" t="s">
        <v>54</v>
      </c>
      <c r="D70" s="25" t="s">
        <v>104</v>
      </c>
    </row>
    <row r="71" spans="1:4" ht="32.25" customHeight="1" x14ac:dyDescent="0.25">
      <c r="A71" s="22" t="s">
        <v>34</v>
      </c>
      <c r="B71" s="23">
        <v>0</v>
      </c>
      <c r="C71" s="21">
        <f>B71*80</f>
        <v>0</v>
      </c>
      <c r="D71" s="21">
        <f>C71/1000</f>
        <v>0</v>
      </c>
    </row>
    <row r="72" spans="1:4" ht="32.25" customHeight="1" x14ac:dyDescent="0.25">
      <c r="A72" s="22" t="s">
        <v>35</v>
      </c>
      <c r="B72" s="23">
        <v>0</v>
      </c>
      <c r="C72" s="21">
        <f>B72*8</f>
        <v>0</v>
      </c>
      <c r="D72" s="21">
        <f>C72/1000</f>
        <v>0</v>
      </c>
    </row>
    <row r="73" spans="1:4" ht="23.25" x14ac:dyDescent="0.25">
      <c r="A73" s="15" t="s">
        <v>149</v>
      </c>
      <c r="B73" s="16"/>
      <c r="C73" s="7">
        <f>SUM(C71:C72)</f>
        <v>0</v>
      </c>
      <c r="D73" s="9">
        <f>SUM(D71:D72)</f>
        <v>0</v>
      </c>
    </row>
    <row r="74" spans="1:4" ht="29.25" customHeight="1" x14ac:dyDescent="0.25">
      <c r="A74" s="49"/>
      <c r="B74" s="49"/>
      <c r="C74" s="49"/>
      <c r="D74" s="49"/>
    </row>
    <row r="75" spans="1:4" ht="62.25" x14ac:dyDescent="0.25">
      <c r="A75" s="14" t="s">
        <v>73</v>
      </c>
      <c r="B75" s="26" t="s">
        <v>122</v>
      </c>
      <c r="C75" s="25" t="s">
        <v>54</v>
      </c>
      <c r="D75" s="25" t="s">
        <v>104</v>
      </c>
    </row>
    <row r="76" spans="1:4" ht="32.25" customHeight="1" x14ac:dyDescent="0.25">
      <c r="A76" s="22" t="s">
        <v>124</v>
      </c>
      <c r="B76" s="23">
        <v>0</v>
      </c>
      <c r="C76" s="21">
        <f>B76*1000</f>
        <v>0</v>
      </c>
      <c r="D76" s="21">
        <f>B76</f>
        <v>0</v>
      </c>
    </row>
    <row r="77" spans="1:4" ht="32.25" customHeight="1" x14ac:dyDescent="0.25">
      <c r="A77" s="22" t="s">
        <v>125</v>
      </c>
      <c r="B77" s="23">
        <v>0</v>
      </c>
      <c r="C77" s="21">
        <f t="shared" ref="C77:C78" si="8">B77*1000</f>
        <v>0</v>
      </c>
      <c r="D77" s="21">
        <f t="shared" ref="D77:D78" si="9">B77</f>
        <v>0</v>
      </c>
    </row>
    <row r="78" spans="1:4" ht="111.75" x14ac:dyDescent="0.25">
      <c r="A78" s="22" t="s">
        <v>126</v>
      </c>
      <c r="B78" s="23">
        <v>0</v>
      </c>
      <c r="C78" s="21">
        <f t="shared" si="8"/>
        <v>0</v>
      </c>
      <c r="D78" s="21">
        <f t="shared" si="9"/>
        <v>0</v>
      </c>
    </row>
    <row r="79" spans="1:4" ht="23.25" x14ac:dyDescent="0.25">
      <c r="A79" s="15" t="s">
        <v>150</v>
      </c>
      <c r="B79" s="17"/>
      <c r="C79" s="7">
        <f>SUM(C76:C78)</f>
        <v>0</v>
      </c>
      <c r="D79" s="9">
        <f>SUM(D76:D78)</f>
        <v>0</v>
      </c>
    </row>
    <row r="80" spans="1:4" ht="29.25" customHeight="1" x14ac:dyDescent="0.25">
      <c r="A80" s="49"/>
      <c r="B80" s="49"/>
      <c r="C80" s="49"/>
      <c r="D80" s="49"/>
    </row>
    <row r="81" spans="1:4" ht="26.25" x14ac:dyDescent="0.25">
      <c r="A81" s="14" t="s">
        <v>74</v>
      </c>
      <c r="B81" s="25" t="s">
        <v>50</v>
      </c>
      <c r="C81" s="25" t="s">
        <v>54</v>
      </c>
      <c r="D81" s="25" t="s">
        <v>104</v>
      </c>
    </row>
    <row r="82" spans="1:4" ht="32.25" x14ac:dyDescent="0.25">
      <c r="A82" s="22" t="s">
        <v>123</v>
      </c>
      <c r="B82" s="23">
        <v>0</v>
      </c>
      <c r="C82" s="21">
        <f>B82*50000</f>
        <v>0</v>
      </c>
      <c r="D82" s="21">
        <f>C82/1000</f>
        <v>0</v>
      </c>
    </row>
    <row r="83" spans="1:4" ht="23.25" x14ac:dyDescent="0.25">
      <c r="A83" s="15" t="s">
        <v>151</v>
      </c>
      <c r="B83" s="16"/>
      <c r="C83" s="7">
        <f>SUM(C82)</f>
        <v>0</v>
      </c>
      <c r="D83" s="9">
        <f>SUM(D82)</f>
        <v>0</v>
      </c>
    </row>
    <row r="84" spans="1:4" ht="29.25" customHeight="1" x14ac:dyDescent="0.25">
      <c r="A84" s="49"/>
      <c r="B84" s="49"/>
      <c r="C84" s="49"/>
      <c r="D84" s="49"/>
    </row>
    <row r="85" spans="1:4" ht="32.25" x14ac:dyDescent="0.25">
      <c r="A85" s="14" t="s">
        <v>75</v>
      </c>
      <c r="B85" s="26" t="s">
        <v>128</v>
      </c>
      <c r="C85" s="25" t="s">
        <v>54</v>
      </c>
      <c r="D85" s="25" t="s">
        <v>104</v>
      </c>
    </row>
    <row r="86" spans="1:4" ht="32.25" customHeight="1" x14ac:dyDescent="0.25">
      <c r="A86" s="22" t="s">
        <v>36</v>
      </c>
      <c r="B86" s="23">
        <v>0</v>
      </c>
      <c r="C86" s="21">
        <f t="shared" ref="C86" si="10">B86*1000</f>
        <v>0</v>
      </c>
      <c r="D86" s="21">
        <f t="shared" ref="D86" si="11">B86</f>
        <v>0</v>
      </c>
    </row>
    <row r="87" spans="1:4" ht="32.25" customHeight="1" x14ac:dyDescent="0.25">
      <c r="A87" s="22"/>
      <c r="B87" s="21" t="s">
        <v>51</v>
      </c>
      <c r="C87" s="21"/>
      <c r="D87" s="21"/>
    </row>
    <row r="88" spans="1:4" ht="32.25" customHeight="1" x14ac:dyDescent="0.25">
      <c r="A88" s="22" t="s">
        <v>37</v>
      </c>
      <c r="B88" s="23">
        <v>0</v>
      </c>
      <c r="C88" s="21">
        <f>B88*50</f>
        <v>0</v>
      </c>
      <c r="D88" s="21">
        <f>C88/1000</f>
        <v>0</v>
      </c>
    </row>
    <row r="89" spans="1:4" ht="23.25" x14ac:dyDescent="0.25">
      <c r="A89" s="15" t="s">
        <v>152</v>
      </c>
      <c r="B89" s="16"/>
      <c r="C89" s="7">
        <f>SUM(C86:C88)</f>
        <v>0</v>
      </c>
      <c r="D89" s="9">
        <f>SUM(D86:D88)</f>
        <v>0</v>
      </c>
    </row>
    <row r="90" spans="1:4" ht="29.25" customHeight="1" x14ac:dyDescent="0.25">
      <c r="A90" s="49"/>
      <c r="B90" s="49"/>
      <c r="C90" s="49"/>
      <c r="D90" s="49"/>
    </row>
    <row r="91" spans="1:4" ht="26.25" x14ac:dyDescent="0.25">
      <c r="A91" s="14" t="s">
        <v>76</v>
      </c>
      <c r="B91" s="26" t="s">
        <v>53</v>
      </c>
      <c r="C91" s="25" t="s">
        <v>54</v>
      </c>
      <c r="D91" s="25" t="s">
        <v>104</v>
      </c>
    </row>
    <row r="92" spans="1:4" ht="32.25" customHeight="1" x14ac:dyDescent="0.25">
      <c r="A92" s="22" t="s">
        <v>127</v>
      </c>
      <c r="B92" s="23">
        <v>0</v>
      </c>
      <c r="C92" s="21">
        <f>B92*2500</f>
        <v>0</v>
      </c>
      <c r="D92" s="21">
        <f>C92/1000</f>
        <v>0</v>
      </c>
    </row>
    <row r="93" spans="1:4" ht="32.25" customHeight="1" x14ac:dyDescent="0.25">
      <c r="A93" s="22"/>
      <c r="B93" s="27" t="s">
        <v>128</v>
      </c>
      <c r="C93" s="21"/>
      <c r="D93" s="21"/>
    </row>
    <row r="94" spans="1:4" ht="32.25" customHeight="1" x14ac:dyDescent="0.25">
      <c r="A94" s="22" t="s">
        <v>38</v>
      </c>
      <c r="B94" s="23">
        <v>0</v>
      </c>
      <c r="C94" s="21">
        <f t="shared" ref="C94:C97" si="12">B94*1000</f>
        <v>0</v>
      </c>
      <c r="D94" s="21">
        <f t="shared" ref="D94:D97" si="13">B94</f>
        <v>0</v>
      </c>
    </row>
    <row r="95" spans="1:4" ht="32.25" customHeight="1" x14ac:dyDescent="0.25">
      <c r="A95" s="22" t="s">
        <v>39</v>
      </c>
      <c r="B95" s="23">
        <v>0</v>
      </c>
      <c r="C95" s="21">
        <f t="shared" si="12"/>
        <v>0</v>
      </c>
      <c r="D95" s="21">
        <f t="shared" si="13"/>
        <v>0</v>
      </c>
    </row>
    <row r="96" spans="1:4" ht="32.25" customHeight="1" x14ac:dyDescent="0.25">
      <c r="A96" s="22" t="s">
        <v>40</v>
      </c>
      <c r="B96" s="23">
        <v>0</v>
      </c>
      <c r="C96" s="21">
        <f t="shared" si="12"/>
        <v>0</v>
      </c>
      <c r="D96" s="21">
        <f t="shared" si="13"/>
        <v>0</v>
      </c>
    </row>
    <row r="97" spans="1:4" ht="32.25" customHeight="1" x14ac:dyDescent="0.25">
      <c r="A97" s="22" t="s">
        <v>41</v>
      </c>
      <c r="B97" s="23">
        <v>0</v>
      </c>
      <c r="C97" s="21">
        <f t="shared" si="12"/>
        <v>0</v>
      </c>
      <c r="D97" s="21">
        <f t="shared" si="13"/>
        <v>0</v>
      </c>
    </row>
    <row r="98" spans="1:4" ht="23.25" x14ac:dyDescent="0.25">
      <c r="A98" s="15" t="s">
        <v>153</v>
      </c>
      <c r="B98" s="17"/>
      <c r="C98" s="7">
        <f>SUM(C92:C97)</f>
        <v>0</v>
      </c>
      <c r="D98" s="9">
        <f>SUM(D92:D97)</f>
        <v>0</v>
      </c>
    </row>
    <row r="99" spans="1:4" ht="29.25" customHeight="1" x14ac:dyDescent="0.25">
      <c r="A99" s="49"/>
      <c r="B99" s="49"/>
      <c r="C99" s="49"/>
      <c r="D99" s="49"/>
    </row>
    <row r="100" spans="1:4" ht="26.25" x14ac:dyDescent="0.25">
      <c r="A100" s="14" t="s">
        <v>42</v>
      </c>
      <c r="B100" s="25" t="s">
        <v>129</v>
      </c>
      <c r="C100" s="25" t="s">
        <v>54</v>
      </c>
      <c r="D100" s="25" t="s">
        <v>104</v>
      </c>
    </row>
    <row r="101" spans="1:4" ht="32.25" customHeight="1" x14ac:dyDescent="0.25">
      <c r="A101" s="22" t="s">
        <v>43</v>
      </c>
      <c r="B101" s="23">
        <v>0</v>
      </c>
      <c r="C101" s="21">
        <f t="shared" ref="C101" si="14">B101*1000</f>
        <v>0</v>
      </c>
      <c r="D101" s="21">
        <f t="shared" ref="D101" si="15">B101</f>
        <v>0</v>
      </c>
    </row>
    <row r="102" spans="1:4" ht="23.25" x14ac:dyDescent="0.25">
      <c r="A102" s="15" t="s">
        <v>154</v>
      </c>
      <c r="B102" s="17"/>
      <c r="C102" s="7">
        <f>SUM(C101)</f>
        <v>0</v>
      </c>
      <c r="D102" s="9">
        <f>SUM(D101)</f>
        <v>0</v>
      </c>
    </row>
    <row r="103" spans="1:4" ht="29.25" customHeight="1" x14ac:dyDescent="0.25">
      <c r="A103" s="49"/>
      <c r="B103" s="49"/>
      <c r="C103" s="49"/>
      <c r="D103" s="49"/>
    </row>
    <row r="104" spans="1:4" ht="52.5" customHeight="1" x14ac:dyDescent="0.25">
      <c r="A104" s="14" t="s">
        <v>77</v>
      </c>
      <c r="B104" s="26" t="s">
        <v>130</v>
      </c>
      <c r="C104" s="25" t="s">
        <v>54</v>
      </c>
      <c r="D104" s="25" t="s">
        <v>104</v>
      </c>
    </row>
    <row r="105" spans="1:4" ht="32.25" customHeight="1" x14ac:dyDescent="0.25">
      <c r="A105" s="22" t="s">
        <v>44</v>
      </c>
      <c r="B105" s="23">
        <v>0</v>
      </c>
      <c r="C105" s="21">
        <f t="shared" ref="C105:C106" si="16">B105*1000</f>
        <v>0</v>
      </c>
      <c r="D105" s="21">
        <f t="shared" ref="D105:D106" si="17">B105</f>
        <v>0</v>
      </c>
    </row>
    <row r="106" spans="1:4" ht="32.25" customHeight="1" x14ac:dyDescent="0.25">
      <c r="A106" s="22" t="s">
        <v>45</v>
      </c>
      <c r="B106" s="23">
        <v>0</v>
      </c>
      <c r="C106" s="21">
        <f t="shared" si="16"/>
        <v>0</v>
      </c>
      <c r="D106" s="21">
        <f t="shared" si="17"/>
        <v>0</v>
      </c>
    </row>
    <row r="107" spans="1:4" ht="45" x14ac:dyDescent="0.25">
      <c r="A107" s="22"/>
      <c r="B107" s="27" t="s">
        <v>58</v>
      </c>
      <c r="C107" s="21"/>
      <c r="D107" s="21"/>
    </row>
    <row r="108" spans="1:4" ht="60" x14ac:dyDescent="0.25">
      <c r="A108" s="22" t="s">
        <v>48</v>
      </c>
      <c r="B108" s="23">
        <v>0</v>
      </c>
      <c r="C108" s="21">
        <f>B108*1000</f>
        <v>0</v>
      </c>
      <c r="D108" s="21">
        <f>C108/1000</f>
        <v>0</v>
      </c>
    </row>
    <row r="109" spans="1:4" ht="44.25" customHeight="1" x14ac:dyDescent="0.25">
      <c r="A109" s="22" t="s">
        <v>46</v>
      </c>
      <c r="B109" s="27" t="s">
        <v>131</v>
      </c>
      <c r="C109" s="21"/>
      <c r="D109" s="21"/>
    </row>
    <row r="110" spans="1:4" ht="30" x14ac:dyDescent="0.25">
      <c r="A110" s="22" t="s">
        <v>47</v>
      </c>
      <c r="B110" s="23">
        <v>0</v>
      </c>
      <c r="C110" s="21">
        <f>B110*150</f>
        <v>0</v>
      </c>
      <c r="D110" s="21">
        <f>C110/1000</f>
        <v>0</v>
      </c>
    </row>
    <row r="111" spans="1:4" ht="30" x14ac:dyDescent="0.25">
      <c r="A111" s="22"/>
      <c r="B111" s="27" t="s">
        <v>56</v>
      </c>
      <c r="C111" s="21"/>
      <c r="D111" s="21"/>
    </row>
    <row r="112" spans="1:4" x14ac:dyDescent="0.25">
      <c r="A112" s="22" t="s">
        <v>57</v>
      </c>
      <c r="B112" s="23">
        <v>0</v>
      </c>
      <c r="C112" s="21">
        <f>(B112/1000)*500</f>
        <v>0</v>
      </c>
      <c r="D112" s="21">
        <f>C112/1000</f>
        <v>0</v>
      </c>
    </row>
    <row r="113" spans="1:4" ht="47.25" x14ac:dyDescent="0.25">
      <c r="A113" s="22"/>
      <c r="B113" s="27" t="s">
        <v>132</v>
      </c>
      <c r="C113" s="21"/>
      <c r="D113" s="21"/>
    </row>
    <row r="114" spans="1:4" ht="17.25" x14ac:dyDescent="0.25">
      <c r="A114" s="22" t="s">
        <v>133</v>
      </c>
      <c r="B114" s="23">
        <v>0</v>
      </c>
      <c r="C114" s="21">
        <f>B114*70</f>
        <v>0</v>
      </c>
      <c r="D114" s="21">
        <f>C114/1000</f>
        <v>0</v>
      </c>
    </row>
    <row r="115" spans="1:4" ht="23.25" x14ac:dyDescent="0.25">
      <c r="A115" s="15" t="s">
        <v>155</v>
      </c>
      <c r="B115" s="17"/>
      <c r="C115" s="7">
        <f>SUM(C105:C114)</f>
        <v>0</v>
      </c>
      <c r="D115" s="9">
        <f>SUM(D105:D114)</f>
        <v>0</v>
      </c>
    </row>
    <row r="116" spans="1:4" ht="29.25" customHeight="1" x14ac:dyDescent="0.25">
      <c r="A116" s="49"/>
      <c r="B116" s="49"/>
      <c r="C116" s="49"/>
      <c r="D116" s="49"/>
    </row>
    <row r="117" spans="1:4" ht="26.25" x14ac:dyDescent="0.25">
      <c r="A117" s="14" t="s">
        <v>79</v>
      </c>
      <c r="B117" s="25" t="s">
        <v>134</v>
      </c>
      <c r="C117" s="25" t="s">
        <v>54</v>
      </c>
      <c r="D117" s="25" t="s">
        <v>104</v>
      </c>
    </row>
    <row r="118" spans="1:4" ht="32.25" customHeight="1" x14ac:dyDescent="0.25">
      <c r="A118" s="22" t="s">
        <v>135</v>
      </c>
      <c r="B118" s="23">
        <v>0</v>
      </c>
      <c r="C118" s="21">
        <f>B118*0.04*1000</f>
        <v>0</v>
      </c>
      <c r="D118" s="21">
        <f>C118/1000</f>
        <v>0</v>
      </c>
    </row>
    <row r="119" spans="1:4" ht="32.25" customHeight="1" x14ac:dyDescent="0.25">
      <c r="A119" s="22"/>
      <c r="B119" s="27" t="s">
        <v>128</v>
      </c>
      <c r="C119" s="21"/>
      <c r="D119" s="21"/>
    </row>
    <row r="120" spans="1:4" ht="32.25" customHeight="1" x14ac:dyDescent="0.25">
      <c r="A120" s="22" t="s">
        <v>55</v>
      </c>
      <c r="B120" s="23">
        <v>0</v>
      </c>
      <c r="C120" s="21">
        <f t="shared" ref="C120" si="18">B120*1000</f>
        <v>0</v>
      </c>
      <c r="D120" s="21">
        <f t="shared" ref="D120" si="19">B120</f>
        <v>0</v>
      </c>
    </row>
    <row r="121" spans="1:4" ht="23.25" x14ac:dyDescent="0.25">
      <c r="A121" s="15" t="s">
        <v>156</v>
      </c>
      <c r="B121" s="16"/>
      <c r="C121" s="7">
        <f>SUM(C118:C120)</f>
        <v>0</v>
      </c>
      <c r="D121" s="9">
        <f>SUM(D118:D120)</f>
        <v>0</v>
      </c>
    </row>
    <row r="122" spans="1:4" ht="36.75" customHeight="1" x14ac:dyDescent="0.25">
      <c r="A122" s="65"/>
      <c r="B122" s="65"/>
      <c r="C122" s="65"/>
      <c r="D122" s="65"/>
    </row>
    <row r="123" spans="1:4" ht="29.25" customHeight="1" x14ac:dyDescent="0.3">
      <c r="A123" s="63"/>
      <c r="B123" s="64"/>
      <c r="C123" s="28" t="s">
        <v>54</v>
      </c>
      <c r="D123" s="28" t="s">
        <v>105</v>
      </c>
    </row>
    <row r="124" spans="1:4" ht="52.5" customHeight="1" x14ac:dyDescent="0.4">
      <c r="A124" s="55" t="s">
        <v>157</v>
      </c>
      <c r="B124" s="56"/>
      <c r="C124" s="33">
        <f>C121+C115+C102+C98+C89+C83+C79+C73+C68+C57</f>
        <v>0</v>
      </c>
      <c r="D124" s="3">
        <f>D121+D115+D102+D98+D89+D83+D79+D73+D68+D57</f>
        <v>0</v>
      </c>
    </row>
    <row r="125" spans="1:4" ht="15.75" thickBot="1" x14ac:dyDescent="0.3">
      <c r="A125" s="29"/>
    </row>
    <row r="126" spans="1:4" ht="16.5" customHeight="1" x14ac:dyDescent="0.25">
      <c r="A126" s="40" t="s">
        <v>80</v>
      </c>
      <c r="B126" s="54" t="s">
        <v>59</v>
      </c>
      <c r="C126" s="50"/>
      <c r="D126" s="51"/>
    </row>
    <row r="127" spans="1:4" ht="14.25" customHeight="1" x14ac:dyDescent="0.25">
      <c r="A127" s="41"/>
      <c r="B127" s="43"/>
      <c r="C127" s="52"/>
      <c r="D127" s="53"/>
    </row>
    <row r="128" spans="1:4" ht="14.25" customHeight="1" x14ac:dyDescent="0.25">
      <c r="A128" s="41"/>
      <c r="B128" s="43"/>
      <c r="C128" s="52"/>
      <c r="D128" s="53"/>
    </row>
    <row r="129" spans="1:4" ht="14.25" customHeight="1" x14ac:dyDescent="0.25">
      <c r="A129" s="41"/>
      <c r="B129" s="43" t="s">
        <v>60</v>
      </c>
      <c r="C129" s="52"/>
      <c r="D129" s="53"/>
    </row>
    <row r="130" spans="1:4" ht="14.25" customHeight="1" x14ac:dyDescent="0.25">
      <c r="A130" s="41"/>
      <c r="B130" s="43"/>
      <c r="C130" s="52"/>
      <c r="D130" s="53"/>
    </row>
    <row r="131" spans="1:4" ht="14.25" customHeight="1" x14ac:dyDescent="0.25">
      <c r="A131" s="41"/>
      <c r="B131" s="43"/>
      <c r="C131" s="52"/>
      <c r="D131" s="53"/>
    </row>
    <row r="132" spans="1:4" ht="14.25" customHeight="1" x14ac:dyDescent="0.25">
      <c r="A132" s="41"/>
      <c r="B132" s="43" t="s">
        <v>61</v>
      </c>
      <c r="C132" s="45"/>
      <c r="D132" s="46"/>
    </row>
    <row r="133" spans="1:4" ht="14.25" customHeight="1" x14ac:dyDescent="0.25">
      <c r="A133" s="41"/>
      <c r="B133" s="43"/>
      <c r="C133" s="45"/>
      <c r="D133" s="46"/>
    </row>
    <row r="134" spans="1:4" ht="15.75" thickBot="1" x14ac:dyDescent="0.3">
      <c r="A134" s="42"/>
      <c r="B134" s="44"/>
      <c r="C134" s="47"/>
      <c r="D134" s="48"/>
    </row>
    <row r="135" spans="1:4" ht="26.25" x14ac:dyDescent="0.25">
      <c r="A135" s="30"/>
      <c r="B135" s="31"/>
      <c r="C135" s="32"/>
      <c r="D135" s="32"/>
    </row>
    <row r="136" spans="1:4" ht="24" customHeight="1" x14ac:dyDescent="0.25">
      <c r="A136" s="82" t="s">
        <v>83</v>
      </c>
      <c r="B136" s="83"/>
      <c r="C136" s="83"/>
      <c r="D136" s="84"/>
    </row>
    <row r="137" spans="1:4" ht="31.5" customHeight="1" x14ac:dyDescent="0.25">
      <c r="A137" s="70" t="s">
        <v>85</v>
      </c>
      <c r="B137" s="71"/>
      <c r="C137" s="71"/>
      <c r="D137" s="72"/>
    </row>
    <row r="138" spans="1:4" ht="19.5" customHeight="1" x14ac:dyDescent="0.25">
      <c r="A138" s="60" t="s">
        <v>84</v>
      </c>
      <c r="B138" s="61"/>
      <c r="C138" s="61"/>
      <c r="D138" s="62"/>
    </row>
    <row r="139" spans="1:4" ht="55.5" customHeight="1" x14ac:dyDescent="0.25">
      <c r="A139" s="85" t="s">
        <v>86</v>
      </c>
      <c r="B139" s="86"/>
      <c r="C139" s="86"/>
      <c r="D139" s="87"/>
    </row>
    <row r="140" spans="1:4" ht="27.75" customHeight="1" x14ac:dyDescent="0.25">
      <c r="A140" s="70" t="s">
        <v>90</v>
      </c>
      <c r="B140" s="71"/>
      <c r="C140" s="71"/>
      <c r="D140" s="72"/>
    </row>
    <row r="141" spans="1:4" ht="36" customHeight="1" x14ac:dyDescent="0.25">
      <c r="A141" s="60" t="s">
        <v>87</v>
      </c>
      <c r="B141" s="61"/>
      <c r="C141" s="61"/>
      <c r="D141" s="62"/>
    </row>
    <row r="142" spans="1:4" ht="18.75" customHeight="1" x14ac:dyDescent="0.25">
      <c r="A142" s="85" t="s">
        <v>89</v>
      </c>
      <c r="B142" s="86"/>
      <c r="C142" s="86"/>
      <c r="D142" s="87"/>
    </row>
    <row r="143" spans="1:4" ht="18.75" customHeight="1" x14ac:dyDescent="0.25">
      <c r="A143" s="60" t="s">
        <v>88</v>
      </c>
      <c r="B143" s="61"/>
      <c r="C143" s="61"/>
      <c r="D143" s="62"/>
    </row>
    <row r="144" spans="1:4" ht="18.75" customHeight="1" x14ac:dyDescent="0.25">
      <c r="A144" s="85" t="s">
        <v>91</v>
      </c>
      <c r="B144" s="86"/>
      <c r="C144" s="86"/>
      <c r="D144" s="87"/>
    </row>
    <row r="145" spans="1:4" ht="18.75" customHeight="1" x14ac:dyDescent="0.25">
      <c r="A145" s="60" t="s">
        <v>94</v>
      </c>
      <c r="B145" s="61"/>
      <c r="C145" s="61"/>
      <c r="D145" s="62"/>
    </row>
    <row r="146" spans="1:4" ht="18.75" customHeight="1" x14ac:dyDescent="0.25">
      <c r="A146" s="85" t="s">
        <v>136</v>
      </c>
      <c r="B146" s="86"/>
      <c r="C146" s="86"/>
      <c r="D146" s="87"/>
    </row>
    <row r="147" spans="1:4" ht="18.75" customHeight="1" x14ac:dyDescent="0.25">
      <c r="A147" s="60" t="s">
        <v>92</v>
      </c>
      <c r="B147" s="61"/>
      <c r="C147" s="61"/>
      <c r="D147" s="62"/>
    </row>
    <row r="148" spans="1:4" ht="25.5" customHeight="1" x14ac:dyDescent="0.25">
      <c r="A148" s="85" t="s">
        <v>93</v>
      </c>
      <c r="B148" s="86"/>
      <c r="C148" s="86"/>
      <c r="D148" s="87"/>
    </row>
    <row r="149" spans="1:4" ht="33" customHeight="1" x14ac:dyDescent="0.25">
      <c r="A149" s="73" t="s">
        <v>137</v>
      </c>
      <c r="B149" s="74"/>
      <c r="C149" s="74"/>
      <c r="D149" s="75"/>
    </row>
    <row r="150" spans="1:4" ht="23.25" customHeight="1" x14ac:dyDescent="0.25">
      <c r="A150" s="69" t="s">
        <v>95</v>
      </c>
      <c r="B150" s="67"/>
      <c r="C150" s="67"/>
      <c r="D150" s="68"/>
    </row>
    <row r="151" spans="1:4" ht="23.25" customHeight="1" x14ac:dyDescent="0.25">
      <c r="A151" s="66" t="s">
        <v>139</v>
      </c>
      <c r="B151" s="67"/>
      <c r="C151" s="67"/>
      <c r="D151" s="68"/>
    </row>
    <row r="152" spans="1:4" ht="40.5" customHeight="1" x14ac:dyDescent="0.25">
      <c r="A152" s="69" t="s">
        <v>96</v>
      </c>
      <c r="B152" s="67"/>
      <c r="C152" s="67"/>
      <c r="D152" s="68"/>
    </row>
    <row r="153" spans="1:4" ht="23.25" customHeight="1" x14ac:dyDescent="0.25">
      <c r="A153" s="66" t="s">
        <v>138</v>
      </c>
      <c r="B153" s="67"/>
      <c r="C153" s="67"/>
      <c r="D153" s="68"/>
    </row>
    <row r="154" spans="1:4" ht="23.25" customHeight="1" x14ac:dyDescent="0.25">
      <c r="A154" s="69" t="s">
        <v>94</v>
      </c>
      <c r="B154" s="67"/>
      <c r="C154" s="67"/>
      <c r="D154" s="68"/>
    </row>
    <row r="155" spans="1:4" ht="23.25" customHeight="1" x14ac:dyDescent="0.25">
      <c r="A155" s="76" t="s">
        <v>140</v>
      </c>
      <c r="B155" s="77"/>
      <c r="C155" s="77"/>
      <c r="D155" s="78"/>
    </row>
    <row r="156" spans="1:4" ht="245.25" customHeight="1" x14ac:dyDescent="0.25">
      <c r="A156" s="76" t="s">
        <v>141</v>
      </c>
      <c r="B156" s="77"/>
      <c r="C156" s="77"/>
      <c r="D156" s="78"/>
    </row>
    <row r="157" spans="1:4" ht="55.5" customHeight="1" x14ac:dyDescent="0.25">
      <c r="A157" s="57" t="s">
        <v>142</v>
      </c>
      <c r="B157" s="58"/>
      <c r="C157" s="58"/>
      <c r="D157" s="59"/>
    </row>
    <row r="158" spans="1:4" ht="30.75" customHeight="1" x14ac:dyDescent="0.25">
      <c r="A158" s="73" t="s">
        <v>81</v>
      </c>
      <c r="B158" s="74"/>
      <c r="C158" s="74"/>
      <c r="D158" s="75"/>
    </row>
    <row r="159" spans="1:4" ht="19.5" customHeight="1" x14ac:dyDescent="0.25">
      <c r="A159" s="73" t="s">
        <v>97</v>
      </c>
      <c r="B159" s="74"/>
      <c r="C159" s="74"/>
      <c r="D159" s="75"/>
    </row>
    <row r="160" spans="1:4" ht="21" customHeight="1" x14ac:dyDescent="0.25">
      <c r="A160" s="69" t="s">
        <v>100</v>
      </c>
      <c r="B160" s="79"/>
      <c r="C160" s="79"/>
      <c r="D160" s="80"/>
    </row>
    <row r="161" spans="1:5" ht="52.5" customHeight="1" x14ac:dyDescent="0.25">
      <c r="A161" s="66" t="s">
        <v>143</v>
      </c>
      <c r="B161" s="67"/>
      <c r="C161" s="67"/>
      <c r="D161" s="68"/>
    </row>
    <row r="162" spans="1:5" ht="19.5" customHeight="1" x14ac:dyDescent="0.25">
      <c r="A162" s="69" t="s">
        <v>98</v>
      </c>
      <c r="B162" s="79"/>
      <c r="C162" s="79"/>
      <c r="D162" s="80"/>
    </row>
    <row r="163" spans="1:5" ht="19.5" customHeight="1" x14ac:dyDescent="0.25">
      <c r="A163" s="76" t="s">
        <v>99</v>
      </c>
      <c r="B163" s="77"/>
      <c r="C163" s="77"/>
      <c r="D163" s="78"/>
    </row>
    <row r="164" spans="1:5" ht="27.75" customHeight="1" x14ac:dyDescent="0.25">
      <c r="A164" s="57" t="s">
        <v>101</v>
      </c>
      <c r="B164" s="58"/>
      <c r="C164" s="58"/>
      <c r="D164" s="59"/>
    </row>
    <row r="165" spans="1:5" ht="41.25" customHeight="1" x14ac:dyDescent="0.25">
      <c r="A165" s="57" t="s">
        <v>82</v>
      </c>
      <c r="B165" s="58"/>
      <c r="C165" s="58"/>
      <c r="D165" s="59"/>
    </row>
    <row r="166" spans="1:5" ht="14.25" customHeight="1" x14ac:dyDescent="0.25">
      <c r="A166"/>
      <c r="B166"/>
      <c r="C166"/>
      <c r="D166"/>
      <c r="E166"/>
    </row>
    <row r="167" spans="1:5" ht="14.25" customHeight="1" x14ac:dyDescent="0.25">
      <c r="A167"/>
      <c r="B167"/>
      <c r="C167"/>
      <c r="D167"/>
      <c r="E167"/>
    </row>
    <row r="168" spans="1:5" ht="14.25" customHeight="1" x14ac:dyDescent="0.25">
      <c r="A168"/>
      <c r="B168"/>
      <c r="C168"/>
      <c r="D168"/>
      <c r="E168"/>
    </row>
    <row r="169" spans="1:5" ht="14.25" customHeight="1" x14ac:dyDescent="0.25">
      <c r="A169"/>
      <c r="B169"/>
      <c r="C169"/>
      <c r="D169"/>
      <c r="E169"/>
    </row>
    <row r="170" spans="1:5" ht="14.25" customHeight="1" x14ac:dyDescent="0.25">
      <c r="A170"/>
      <c r="B170"/>
      <c r="C170"/>
      <c r="D170"/>
      <c r="E170"/>
    </row>
    <row r="171" spans="1:5" ht="14.25" customHeight="1" x14ac:dyDescent="0.25">
      <c r="A171"/>
      <c r="B171"/>
      <c r="C171"/>
      <c r="D171"/>
      <c r="E171"/>
    </row>
    <row r="172" spans="1:5" ht="14.25" customHeight="1" x14ac:dyDescent="0.25">
      <c r="A172"/>
      <c r="B172"/>
      <c r="C172"/>
      <c r="D172"/>
      <c r="E172"/>
    </row>
    <row r="173" spans="1:5" ht="14.25" customHeight="1" x14ac:dyDescent="0.25">
      <c r="A173"/>
      <c r="B173"/>
      <c r="C173"/>
      <c r="D173"/>
      <c r="E173"/>
    </row>
    <row r="174" spans="1:5" ht="14.25" customHeight="1" x14ac:dyDescent="0.25">
      <c r="A174"/>
      <c r="B174"/>
      <c r="C174"/>
      <c r="D174"/>
      <c r="E174"/>
    </row>
    <row r="175" spans="1:5" ht="14.25" customHeight="1" x14ac:dyDescent="0.25">
      <c r="A175"/>
      <c r="B175"/>
      <c r="C175"/>
      <c r="D175"/>
      <c r="E175"/>
    </row>
    <row r="176" spans="1:5" ht="14.25" customHeight="1" x14ac:dyDescent="0.25">
      <c r="A176"/>
      <c r="B176"/>
      <c r="C176"/>
      <c r="D176"/>
      <c r="E176"/>
    </row>
    <row r="177" spans="1:5" ht="14.25" customHeight="1" x14ac:dyDescent="0.25">
      <c r="A177"/>
      <c r="B177"/>
      <c r="C177"/>
      <c r="D177"/>
      <c r="E177"/>
    </row>
    <row r="178" spans="1:5" ht="14.25" customHeight="1" x14ac:dyDescent="0.25">
      <c r="A178"/>
      <c r="B178"/>
      <c r="C178"/>
      <c r="D178"/>
      <c r="E178"/>
    </row>
    <row r="179" spans="1:5" ht="14.25" customHeight="1" x14ac:dyDescent="0.25">
      <c r="A179"/>
      <c r="B179"/>
      <c r="C179"/>
      <c r="D179"/>
      <c r="E179"/>
    </row>
    <row r="180" spans="1:5" ht="14.25" customHeight="1" x14ac:dyDescent="0.25">
      <c r="A180"/>
      <c r="B180"/>
      <c r="C180"/>
      <c r="D180"/>
      <c r="E180"/>
    </row>
    <row r="181" spans="1:5" ht="14.25" customHeight="1" x14ac:dyDescent="0.25">
      <c r="A181"/>
      <c r="B181"/>
      <c r="C181"/>
      <c r="D181"/>
      <c r="E181"/>
    </row>
    <row r="182" spans="1:5" ht="14.25" customHeight="1" x14ac:dyDescent="0.25">
      <c r="A182"/>
      <c r="B182"/>
      <c r="C182"/>
      <c r="D182"/>
      <c r="E182"/>
    </row>
    <row r="183" spans="1:5" ht="14.25" customHeight="1" x14ac:dyDescent="0.25">
      <c r="A183"/>
      <c r="B183"/>
      <c r="C183"/>
      <c r="D183"/>
      <c r="E183"/>
    </row>
    <row r="184" spans="1:5" ht="14.25" customHeight="1" x14ac:dyDescent="0.25">
      <c r="A184"/>
      <c r="B184"/>
      <c r="C184"/>
      <c r="D184"/>
      <c r="E184"/>
    </row>
    <row r="185" spans="1:5" ht="14.25" customHeight="1" x14ac:dyDescent="0.25">
      <c r="A185"/>
      <c r="B185"/>
      <c r="C185"/>
      <c r="D185"/>
      <c r="E185"/>
    </row>
    <row r="186" spans="1:5" ht="14.25" customHeight="1" x14ac:dyDescent="0.25">
      <c r="A186"/>
      <c r="B186"/>
      <c r="C186"/>
      <c r="D186"/>
      <c r="E186"/>
    </row>
    <row r="187" spans="1:5" ht="14.25" customHeight="1" x14ac:dyDescent="0.25">
      <c r="A187"/>
      <c r="B187"/>
      <c r="C187"/>
      <c r="D187"/>
      <c r="E187"/>
    </row>
    <row r="188" spans="1:5" ht="14.25" customHeight="1" x14ac:dyDescent="0.25">
      <c r="A188"/>
      <c r="B188"/>
      <c r="C188"/>
      <c r="D188"/>
      <c r="E188"/>
    </row>
    <row r="189" spans="1:5" ht="14.25" customHeight="1" x14ac:dyDescent="0.25">
      <c r="A189"/>
      <c r="B189"/>
      <c r="C189"/>
      <c r="D189"/>
      <c r="E189"/>
    </row>
    <row r="190" spans="1:5" ht="14.25" customHeight="1" x14ac:dyDescent="0.25">
      <c r="A190"/>
      <c r="B190"/>
      <c r="C190"/>
      <c r="D190"/>
      <c r="E190"/>
    </row>
    <row r="191" spans="1:5" ht="14.25" customHeight="1" x14ac:dyDescent="0.25">
      <c r="A191"/>
      <c r="B191"/>
      <c r="C191"/>
      <c r="D191"/>
      <c r="E191"/>
    </row>
    <row r="192" spans="1:5" ht="14.25" customHeight="1" x14ac:dyDescent="0.25">
      <c r="A192"/>
      <c r="B192"/>
      <c r="C192"/>
      <c r="D192"/>
      <c r="E192"/>
    </row>
    <row r="193" spans="1:5" ht="14.25" customHeight="1" x14ac:dyDescent="0.25">
      <c r="A193"/>
      <c r="B193"/>
      <c r="C193"/>
      <c r="D193"/>
      <c r="E193"/>
    </row>
    <row r="194" spans="1:5" ht="14.25" customHeight="1" x14ac:dyDescent="0.25">
      <c r="A194"/>
      <c r="B194"/>
      <c r="C194"/>
      <c r="D194"/>
      <c r="E194"/>
    </row>
    <row r="195" spans="1:5" ht="14.25" customHeight="1" x14ac:dyDescent="0.25">
      <c r="A195"/>
      <c r="B195"/>
      <c r="C195"/>
      <c r="D195"/>
      <c r="E195"/>
    </row>
    <row r="196" spans="1:5" ht="14.25" customHeight="1" x14ac:dyDescent="0.25">
      <c r="A196"/>
      <c r="B196"/>
      <c r="C196"/>
      <c r="D196"/>
      <c r="E196"/>
    </row>
    <row r="197" spans="1:5" ht="14.25" customHeight="1" x14ac:dyDescent="0.25">
      <c r="A197"/>
      <c r="B197"/>
      <c r="C197"/>
      <c r="D197"/>
      <c r="E197"/>
    </row>
    <row r="198" spans="1:5" ht="14.25" customHeight="1" x14ac:dyDescent="0.25">
      <c r="A198"/>
      <c r="B198"/>
      <c r="C198"/>
      <c r="D198"/>
      <c r="E198"/>
    </row>
    <row r="199" spans="1:5" ht="14.25" customHeight="1" x14ac:dyDescent="0.25">
      <c r="A199"/>
      <c r="B199"/>
      <c r="C199"/>
      <c r="D199"/>
      <c r="E199"/>
    </row>
    <row r="200" spans="1:5" ht="14.25" customHeight="1" x14ac:dyDescent="0.25">
      <c r="A200"/>
      <c r="B200"/>
      <c r="C200"/>
      <c r="D200"/>
      <c r="E200"/>
    </row>
    <row r="201" spans="1:5" ht="14.25" customHeight="1" x14ac:dyDescent="0.25">
      <c r="A201"/>
      <c r="B201"/>
      <c r="C201"/>
      <c r="D201"/>
      <c r="E201"/>
    </row>
    <row r="202" spans="1:5" ht="14.25" customHeight="1" x14ac:dyDescent="0.25">
      <c r="A202"/>
      <c r="B202"/>
      <c r="C202"/>
      <c r="D202"/>
      <c r="E202"/>
    </row>
    <row r="203" spans="1:5" ht="14.25" customHeight="1" x14ac:dyDescent="0.25">
      <c r="A203"/>
      <c r="B203"/>
      <c r="C203"/>
      <c r="D203"/>
      <c r="E203"/>
    </row>
    <row r="204" spans="1:5" ht="14.25" customHeight="1" x14ac:dyDescent="0.25">
      <c r="A204"/>
      <c r="B204"/>
      <c r="C204"/>
      <c r="D204"/>
      <c r="E204"/>
    </row>
    <row r="205" spans="1:5" x14ac:dyDescent="0.25">
      <c r="A205"/>
      <c r="B205"/>
      <c r="C205"/>
      <c r="D205"/>
      <c r="E205"/>
    </row>
    <row r="206" spans="1:5" x14ac:dyDescent="0.25">
      <c r="A206"/>
      <c r="B206"/>
      <c r="C206"/>
      <c r="D206"/>
      <c r="E206"/>
    </row>
    <row r="207" spans="1:5" x14ac:dyDescent="0.25">
      <c r="A207"/>
      <c r="B207"/>
      <c r="C207"/>
      <c r="D207"/>
      <c r="E207"/>
    </row>
    <row r="208" spans="1:5" x14ac:dyDescent="0.25">
      <c r="A208"/>
      <c r="B208"/>
      <c r="C208"/>
      <c r="D208"/>
      <c r="E208"/>
    </row>
    <row r="209" spans="1:5" x14ac:dyDescent="0.25">
      <c r="A209"/>
      <c r="B209"/>
      <c r="C209"/>
      <c r="D209"/>
      <c r="E209"/>
    </row>
    <row r="210" spans="1:5" x14ac:dyDescent="0.25">
      <c r="A210"/>
      <c r="B210"/>
      <c r="C210"/>
      <c r="D210"/>
      <c r="E210"/>
    </row>
    <row r="211" spans="1:5" x14ac:dyDescent="0.25">
      <c r="A211"/>
      <c r="B211"/>
      <c r="C211"/>
      <c r="D211"/>
      <c r="E211"/>
    </row>
    <row r="212" spans="1:5" x14ac:dyDescent="0.25">
      <c r="A212"/>
      <c r="B212"/>
      <c r="C212"/>
      <c r="D212"/>
      <c r="E212"/>
    </row>
    <row r="213" spans="1:5" x14ac:dyDescent="0.25">
      <c r="A213"/>
      <c r="B213"/>
      <c r="C213"/>
      <c r="D213"/>
      <c r="E213"/>
    </row>
    <row r="214" spans="1:5" x14ac:dyDescent="0.25">
      <c r="A214"/>
      <c r="B214"/>
      <c r="C214"/>
      <c r="D214"/>
      <c r="E214"/>
    </row>
    <row r="215" spans="1:5" x14ac:dyDescent="0.25">
      <c r="A215"/>
      <c r="B215"/>
      <c r="C215"/>
      <c r="D215"/>
      <c r="E215"/>
    </row>
    <row r="216" spans="1:5" x14ac:dyDescent="0.25">
      <c r="A216"/>
      <c r="B216"/>
      <c r="C216"/>
      <c r="D216"/>
      <c r="E216"/>
    </row>
    <row r="217" spans="1:5" x14ac:dyDescent="0.25">
      <c r="A217"/>
      <c r="B217"/>
      <c r="C217"/>
      <c r="D217"/>
      <c r="E217"/>
    </row>
    <row r="218" spans="1:5" x14ac:dyDescent="0.25">
      <c r="A218"/>
      <c r="B218"/>
      <c r="C218"/>
      <c r="D218"/>
      <c r="E218"/>
    </row>
    <row r="219" spans="1:5" x14ac:dyDescent="0.25">
      <c r="A219"/>
      <c r="B219"/>
      <c r="C219"/>
      <c r="D219"/>
      <c r="E219"/>
    </row>
    <row r="220" spans="1:5" x14ac:dyDescent="0.25">
      <c r="A220"/>
      <c r="B220"/>
      <c r="C220"/>
      <c r="D220"/>
      <c r="E220"/>
    </row>
    <row r="221" spans="1:5" x14ac:dyDescent="0.25">
      <c r="A221"/>
      <c r="B221"/>
      <c r="C221"/>
      <c r="D221"/>
      <c r="E221"/>
    </row>
    <row r="222" spans="1:5" x14ac:dyDescent="0.25">
      <c r="A222"/>
      <c r="B222"/>
      <c r="C222"/>
      <c r="D222"/>
      <c r="E222"/>
    </row>
    <row r="223" spans="1:5" x14ac:dyDescent="0.25">
      <c r="A223"/>
      <c r="B223"/>
      <c r="C223"/>
      <c r="D223"/>
      <c r="E223"/>
    </row>
    <row r="224" spans="1:5" x14ac:dyDescent="0.25">
      <c r="A224"/>
      <c r="B224"/>
      <c r="C224"/>
      <c r="D224"/>
      <c r="E224"/>
    </row>
    <row r="225" spans="1:5" x14ac:dyDescent="0.25">
      <c r="A225"/>
      <c r="B225"/>
      <c r="C225"/>
      <c r="D225"/>
      <c r="E225"/>
    </row>
    <row r="226" spans="1:5" x14ac:dyDescent="0.25">
      <c r="A226"/>
      <c r="B226"/>
      <c r="C226"/>
      <c r="D226"/>
      <c r="E226"/>
    </row>
    <row r="227" spans="1:5" x14ac:dyDescent="0.25">
      <c r="A227"/>
      <c r="B227"/>
      <c r="C227"/>
      <c r="D227"/>
      <c r="E227"/>
    </row>
    <row r="228" spans="1:5" x14ac:dyDescent="0.25">
      <c r="A228"/>
      <c r="B228"/>
      <c r="C228"/>
      <c r="D228"/>
      <c r="E228"/>
    </row>
    <row r="229" spans="1:5" x14ac:dyDescent="0.25">
      <c r="A229"/>
      <c r="B229"/>
      <c r="C229"/>
      <c r="D229"/>
      <c r="E229"/>
    </row>
    <row r="230" spans="1:5" x14ac:dyDescent="0.25">
      <c r="A230"/>
      <c r="B230"/>
      <c r="C230"/>
      <c r="D230"/>
      <c r="E230"/>
    </row>
    <row r="231" spans="1:5" x14ac:dyDescent="0.25">
      <c r="A231"/>
      <c r="B231"/>
      <c r="C231"/>
      <c r="D231"/>
      <c r="E231"/>
    </row>
    <row r="232" spans="1:5" x14ac:dyDescent="0.25">
      <c r="A232"/>
      <c r="B232"/>
      <c r="C232"/>
      <c r="D232"/>
      <c r="E232"/>
    </row>
    <row r="233" spans="1:5" x14ac:dyDescent="0.25">
      <c r="A233"/>
      <c r="B233"/>
      <c r="C233"/>
      <c r="D233"/>
      <c r="E233"/>
    </row>
    <row r="234" spans="1:5" x14ac:dyDescent="0.25">
      <c r="A234"/>
      <c r="B234"/>
      <c r="C234"/>
      <c r="D234"/>
      <c r="E234"/>
    </row>
    <row r="235" spans="1:5" x14ac:dyDescent="0.25">
      <c r="A235"/>
      <c r="B235"/>
      <c r="C235"/>
      <c r="D235"/>
      <c r="E235"/>
    </row>
    <row r="236" spans="1:5" x14ac:dyDescent="0.25">
      <c r="A236"/>
      <c r="B236"/>
      <c r="C236"/>
      <c r="D236"/>
      <c r="E236"/>
    </row>
    <row r="237" spans="1:5" x14ac:dyDescent="0.25">
      <c r="A237"/>
      <c r="B237"/>
      <c r="C237"/>
      <c r="D237"/>
      <c r="E237"/>
    </row>
    <row r="238" spans="1:5" x14ac:dyDescent="0.25">
      <c r="A238"/>
      <c r="B238"/>
      <c r="C238"/>
      <c r="D238"/>
      <c r="E238"/>
    </row>
    <row r="239" spans="1:5" x14ac:dyDescent="0.25">
      <c r="A239"/>
      <c r="B239"/>
      <c r="C239"/>
      <c r="D239"/>
      <c r="E239"/>
    </row>
    <row r="240" spans="1:5" x14ac:dyDescent="0.25">
      <c r="A240"/>
      <c r="B240"/>
      <c r="C240"/>
      <c r="D240"/>
      <c r="E240"/>
    </row>
    <row r="241" spans="1:5" x14ac:dyDescent="0.25">
      <c r="A241"/>
      <c r="B241"/>
      <c r="C241"/>
      <c r="D241"/>
      <c r="E241"/>
    </row>
    <row r="242" spans="1:5" x14ac:dyDescent="0.25">
      <c r="A242"/>
      <c r="B242"/>
      <c r="C242"/>
      <c r="D242"/>
      <c r="E242"/>
    </row>
    <row r="243" spans="1:5" x14ac:dyDescent="0.25">
      <c r="A243"/>
      <c r="B243"/>
      <c r="C243"/>
      <c r="D243"/>
      <c r="E243"/>
    </row>
    <row r="244" spans="1:5" x14ac:dyDescent="0.25">
      <c r="A244"/>
      <c r="B244"/>
      <c r="C244"/>
      <c r="D244"/>
      <c r="E244"/>
    </row>
    <row r="245" spans="1:5" x14ac:dyDescent="0.25">
      <c r="A245"/>
      <c r="B245"/>
      <c r="C245"/>
      <c r="D245"/>
      <c r="E245"/>
    </row>
    <row r="246" spans="1:5" x14ac:dyDescent="0.25">
      <c r="A246"/>
      <c r="B246"/>
      <c r="C246"/>
      <c r="D246"/>
      <c r="E246"/>
    </row>
    <row r="247" spans="1:5" x14ac:dyDescent="0.25">
      <c r="A247"/>
      <c r="B247"/>
      <c r="C247"/>
      <c r="D247"/>
      <c r="E247"/>
    </row>
    <row r="248" spans="1:5" x14ac:dyDescent="0.25">
      <c r="A248"/>
      <c r="B248"/>
      <c r="C248"/>
      <c r="D248"/>
      <c r="E248"/>
    </row>
    <row r="249" spans="1:5" x14ac:dyDescent="0.25">
      <c r="A249"/>
      <c r="B249"/>
      <c r="C249"/>
      <c r="D249"/>
      <c r="E249"/>
    </row>
    <row r="250" spans="1:5" x14ac:dyDescent="0.25">
      <c r="A250"/>
      <c r="B250"/>
      <c r="C250"/>
      <c r="D250"/>
      <c r="E250"/>
    </row>
    <row r="251" spans="1:5" x14ac:dyDescent="0.25">
      <c r="A251"/>
      <c r="B251"/>
      <c r="C251"/>
      <c r="D251"/>
      <c r="E251"/>
    </row>
    <row r="252" spans="1:5" x14ac:dyDescent="0.25">
      <c r="A252"/>
      <c r="B252"/>
      <c r="C252"/>
      <c r="D252"/>
      <c r="E252"/>
    </row>
    <row r="253" spans="1:5" x14ac:dyDescent="0.25">
      <c r="A253"/>
      <c r="B253"/>
      <c r="C253"/>
      <c r="D253"/>
      <c r="E253"/>
    </row>
    <row r="254" spans="1:5" x14ac:dyDescent="0.25">
      <c r="A254"/>
      <c r="B254"/>
      <c r="C254"/>
      <c r="D254"/>
      <c r="E254"/>
    </row>
    <row r="255" spans="1:5" x14ac:dyDescent="0.25">
      <c r="A255"/>
      <c r="B255"/>
      <c r="C255"/>
      <c r="D255"/>
      <c r="E255"/>
    </row>
    <row r="256" spans="1:5" x14ac:dyDescent="0.25">
      <c r="A256"/>
      <c r="B256"/>
      <c r="C256"/>
      <c r="D256"/>
      <c r="E256"/>
    </row>
    <row r="257" spans="1:5" x14ac:dyDescent="0.25">
      <c r="A257"/>
      <c r="B257"/>
      <c r="C257"/>
      <c r="D257"/>
      <c r="E257"/>
    </row>
    <row r="258" spans="1:5" x14ac:dyDescent="0.25">
      <c r="A258"/>
      <c r="B258"/>
      <c r="C258"/>
      <c r="D258"/>
      <c r="E258"/>
    </row>
    <row r="259" spans="1:5" x14ac:dyDescent="0.25">
      <c r="A259"/>
      <c r="B259"/>
      <c r="C259"/>
      <c r="D259"/>
      <c r="E259"/>
    </row>
    <row r="260" spans="1:5" x14ac:dyDescent="0.25">
      <c r="A260"/>
      <c r="B260"/>
      <c r="C260"/>
      <c r="D260"/>
      <c r="E260"/>
    </row>
    <row r="261" spans="1:5" x14ac:dyDescent="0.25">
      <c r="A261"/>
      <c r="B261"/>
      <c r="C261"/>
      <c r="D261"/>
      <c r="E261"/>
    </row>
    <row r="262" spans="1:5" x14ac:dyDescent="0.25">
      <c r="A262"/>
      <c r="B262"/>
      <c r="C262"/>
      <c r="D262"/>
      <c r="E262"/>
    </row>
    <row r="263" spans="1:5" x14ac:dyDescent="0.25">
      <c r="A263"/>
      <c r="B263"/>
      <c r="C263"/>
      <c r="D263"/>
      <c r="E263"/>
    </row>
    <row r="264" spans="1:5" x14ac:dyDescent="0.25">
      <c r="A264"/>
      <c r="B264"/>
      <c r="C264"/>
      <c r="D264"/>
      <c r="E264"/>
    </row>
    <row r="265" spans="1:5" x14ac:dyDescent="0.25">
      <c r="A265"/>
      <c r="B265"/>
      <c r="C265"/>
      <c r="D265"/>
      <c r="E265"/>
    </row>
    <row r="266" spans="1:5" x14ac:dyDescent="0.25">
      <c r="A266"/>
      <c r="B266"/>
      <c r="C266"/>
      <c r="D266"/>
      <c r="E266"/>
    </row>
    <row r="267" spans="1:5" x14ac:dyDescent="0.25">
      <c r="A267"/>
      <c r="B267"/>
      <c r="C267"/>
      <c r="D267"/>
      <c r="E267"/>
    </row>
    <row r="268" spans="1:5" x14ac:dyDescent="0.25">
      <c r="A268"/>
      <c r="B268"/>
      <c r="C268"/>
      <c r="D268"/>
      <c r="E268"/>
    </row>
    <row r="269" spans="1:5" x14ac:dyDescent="0.25">
      <c r="A269"/>
      <c r="B269"/>
      <c r="C269"/>
      <c r="D269"/>
      <c r="E269"/>
    </row>
    <row r="270" spans="1:5" x14ac:dyDescent="0.25">
      <c r="A270"/>
      <c r="B270"/>
      <c r="C270"/>
      <c r="D270"/>
      <c r="E270"/>
    </row>
    <row r="271" spans="1:5" x14ac:dyDescent="0.25">
      <c r="A271"/>
      <c r="B271"/>
      <c r="C271"/>
      <c r="D271"/>
      <c r="E271"/>
    </row>
    <row r="272" spans="1:5" x14ac:dyDescent="0.25">
      <c r="A272"/>
      <c r="B272"/>
      <c r="C272"/>
      <c r="D272"/>
      <c r="E272"/>
    </row>
    <row r="273" spans="1:5" x14ac:dyDescent="0.25">
      <c r="A273"/>
      <c r="B273"/>
      <c r="C273"/>
      <c r="D273"/>
      <c r="E273"/>
    </row>
    <row r="274" spans="1:5" x14ac:dyDescent="0.25">
      <c r="A274"/>
      <c r="B274"/>
      <c r="C274"/>
      <c r="D274"/>
      <c r="E274"/>
    </row>
    <row r="275" spans="1:5" x14ac:dyDescent="0.25">
      <c r="A275"/>
      <c r="B275"/>
      <c r="C275"/>
      <c r="D275"/>
      <c r="E275"/>
    </row>
    <row r="276" spans="1:5" x14ac:dyDescent="0.25">
      <c r="A276"/>
      <c r="B276"/>
      <c r="C276"/>
      <c r="D276"/>
      <c r="E276"/>
    </row>
    <row r="277" spans="1:5" x14ac:dyDescent="0.25">
      <c r="A277"/>
      <c r="B277"/>
      <c r="C277"/>
      <c r="D277"/>
      <c r="E277"/>
    </row>
    <row r="278" spans="1:5" x14ac:dyDescent="0.25">
      <c r="A278"/>
      <c r="B278"/>
      <c r="C278"/>
      <c r="D278"/>
      <c r="E278"/>
    </row>
    <row r="279" spans="1:5" x14ac:dyDescent="0.25">
      <c r="A279"/>
      <c r="B279"/>
      <c r="C279"/>
      <c r="D279"/>
      <c r="E279"/>
    </row>
    <row r="280" spans="1:5" x14ac:dyDescent="0.25">
      <c r="A280"/>
      <c r="B280"/>
      <c r="C280"/>
      <c r="D280"/>
      <c r="E280"/>
    </row>
    <row r="281" spans="1:5" x14ac:dyDescent="0.25">
      <c r="A281"/>
      <c r="B281"/>
      <c r="C281"/>
      <c r="D281"/>
      <c r="E281"/>
    </row>
    <row r="282" spans="1:5" x14ac:dyDescent="0.25">
      <c r="A282"/>
      <c r="B282"/>
      <c r="C282"/>
      <c r="D282"/>
      <c r="E282"/>
    </row>
    <row r="283" spans="1:5" x14ac:dyDescent="0.25">
      <c r="A283"/>
      <c r="B283"/>
      <c r="C283"/>
      <c r="D283"/>
      <c r="E283"/>
    </row>
    <row r="284" spans="1:5" x14ac:dyDescent="0.25">
      <c r="A284"/>
      <c r="B284"/>
      <c r="C284"/>
      <c r="D284"/>
      <c r="E284"/>
    </row>
    <row r="285" spans="1:5" x14ac:dyDescent="0.25">
      <c r="A285"/>
      <c r="B285"/>
      <c r="C285"/>
      <c r="D285"/>
      <c r="E285"/>
    </row>
    <row r="286" spans="1:5" x14ac:dyDescent="0.25">
      <c r="A286"/>
      <c r="B286"/>
      <c r="C286"/>
      <c r="D286"/>
      <c r="E286"/>
    </row>
    <row r="287" spans="1:5" x14ac:dyDescent="0.25">
      <c r="A287"/>
      <c r="B287"/>
      <c r="C287"/>
      <c r="D287"/>
      <c r="E287"/>
    </row>
    <row r="288" spans="1:5" x14ac:dyDescent="0.25">
      <c r="A288"/>
      <c r="B288"/>
      <c r="C288"/>
      <c r="D288"/>
      <c r="E288"/>
    </row>
    <row r="289" spans="1:5" x14ac:dyDescent="0.25">
      <c r="A289"/>
      <c r="B289"/>
      <c r="C289"/>
      <c r="D289"/>
      <c r="E289"/>
    </row>
    <row r="290" spans="1:5" x14ac:dyDescent="0.25">
      <c r="A290"/>
      <c r="B290"/>
      <c r="C290"/>
      <c r="D290"/>
      <c r="E290"/>
    </row>
    <row r="291" spans="1:5" x14ac:dyDescent="0.25">
      <c r="A291"/>
      <c r="B291"/>
      <c r="C291"/>
      <c r="D291"/>
      <c r="E291"/>
    </row>
    <row r="292" spans="1:5" x14ac:dyDescent="0.25">
      <c r="A292"/>
      <c r="B292"/>
      <c r="C292"/>
      <c r="D292"/>
      <c r="E292"/>
    </row>
    <row r="293" spans="1:5" x14ac:dyDescent="0.25">
      <c r="A293"/>
      <c r="B293"/>
      <c r="C293"/>
      <c r="D293"/>
      <c r="E293"/>
    </row>
    <row r="294" spans="1:5" x14ac:dyDescent="0.25">
      <c r="A294"/>
      <c r="B294"/>
      <c r="C294"/>
      <c r="D294"/>
      <c r="E294"/>
    </row>
    <row r="295" spans="1:5" x14ac:dyDescent="0.25">
      <c r="A295"/>
      <c r="B295"/>
      <c r="C295"/>
      <c r="D295"/>
      <c r="E295"/>
    </row>
    <row r="296" spans="1:5" x14ac:dyDescent="0.25">
      <c r="A296"/>
      <c r="B296"/>
      <c r="C296"/>
      <c r="D296"/>
      <c r="E296"/>
    </row>
    <row r="297" spans="1:5" x14ac:dyDescent="0.25">
      <c r="A297"/>
      <c r="B297"/>
      <c r="C297"/>
      <c r="D297"/>
      <c r="E297"/>
    </row>
    <row r="298" spans="1:5" x14ac:dyDescent="0.25">
      <c r="A298"/>
      <c r="B298"/>
      <c r="C298"/>
      <c r="D298"/>
      <c r="E298"/>
    </row>
    <row r="299" spans="1:5" x14ac:dyDescent="0.25">
      <c r="A299"/>
      <c r="B299"/>
      <c r="C299"/>
      <c r="D299"/>
      <c r="E299"/>
    </row>
    <row r="300" spans="1:5" x14ac:dyDescent="0.25">
      <c r="A300"/>
      <c r="B300"/>
      <c r="C300"/>
      <c r="D300"/>
      <c r="E300"/>
    </row>
    <row r="301" spans="1:5" x14ac:dyDescent="0.25">
      <c r="A301"/>
      <c r="B301"/>
      <c r="C301"/>
      <c r="D301"/>
      <c r="E301"/>
    </row>
    <row r="302" spans="1:5" x14ac:dyDescent="0.25">
      <c r="A302"/>
      <c r="B302"/>
      <c r="C302"/>
      <c r="D302"/>
      <c r="E302"/>
    </row>
    <row r="303" spans="1:5" x14ac:dyDescent="0.25">
      <c r="A303"/>
      <c r="B303"/>
      <c r="C303"/>
      <c r="D303"/>
      <c r="E303"/>
    </row>
    <row r="304" spans="1:5" x14ac:dyDescent="0.25">
      <c r="A304"/>
      <c r="B304"/>
      <c r="C304"/>
      <c r="D304"/>
      <c r="E304"/>
    </row>
    <row r="305" spans="1:5" x14ac:dyDescent="0.25">
      <c r="A305"/>
      <c r="B305"/>
      <c r="C305"/>
      <c r="D305"/>
      <c r="E305"/>
    </row>
    <row r="306" spans="1:5" x14ac:dyDescent="0.25">
      <c r="A306"/>
      <c r="B306"/>
      <c r="C306"/>
      <c r="D306"/>
      <c r="E306"/>
    </row>
    <row r="307" spans="1:5" x14ac:dyDescent="0.25">
      <c r="A307"/>
      <c r="B307"/>
      <c r="C307"/>
      <c r="D307"/>
      <c r="E307"/>
    </row>
    <row r="308" spans="1:5" x14ac:dyDescent="0.25">
      <c r="A308"/>
      <c r="B308"/>
      <c r="C308"/>
      <c r="D308"/>
      <c r="E308"/>
    </row>
    <row r="309" spans="1:5" x14ac:dyDescent="0.25">
      <c r="A309"/>
      <c r="B309"/>
      <c r="C309"/>
      <c r="D309"/>
      <c r="E309"/>
    </row>
    <row r="310" spans="1:5" x14ac:dyDescent="0.25">
      <c r="A310"/>
      <c r="B310"/>
      <c r="C310"/>
      <c r="D310"/>
      <c r="E310"/>
    </row>
    <row r="311" spans="1:5" x14ac:dyDescent="0.25">
      <c r="A311"/>
      <c r="B311"/>
      <c r="C311"/>
      <c r="D311"/>
      <c r="E311"/>
    </row>
    <row r="312" spans="1:5" x14ac:dyDescent="0.25">
      <c r="A312"/>
      <c r="B312"/>
      <c r="C312"/>
      <c r="D312"/>
      <c r="E312"/>
    </row>
    <row r="313" spans="1:5" x14ac:dyDescent="0.25">
      <c r="A313"/>
      <c r="B313"/>
      <c r="C313"/>
      <c r="D313"/>
      <c r="E313"/>
    </row>
    <row r="314" spans="1:5" x14ac:dyDescent="0.25">
      <c r="A314"/>
      <c r="B314"/>
      <c r="C314"/>
      <c r="D314"/>
      <c r="E314"/>
    </row>
    <row r="315" spans="1:5" x14ac:dyDescent="0.25">
      <c r="A315"/>
      <c r="B315"/>
      <c r="C315"/>
      <c r="D315"/>
      <c r="E315"/>
    </row>
    <row r="316" spans="1:5" x14ac:dyDescent="0.25">
      <c r="A316"/>
      <c r="B316"/>
      <c r="C316"/>
      <c r="D316"/>
      <c r="E316"/>
    </row>
    <row r="317" spans="1:5" x14ac:dyDescent="0.25">
      <c r="A317"/>
      <c r="B317"/>
      <c r="C317"/>
      <c r="D317"/>
      <c r="E317"/>
    </row>
    <row r="318" spans="1:5" x14ac:dyDescent="0.25">
      <c r="A318"/>
      <c r="B318"/>
      <c r="C318"/>
      <c r="D318"/>
      <c r="E318"/>
    </row>
    <row r="319" spans="1:5" x14ac:dyDescent="0.25">
      <c r="A319"/>
      <c r="B319"/>
      <c r="C319"/>
      <c r="D319"/>
      <c r="E319"/>
    </row>
    <row r="320" spans="1:5" x14ac:dyDescent="0.25">
      <c r="A320"/>
      <c r="B320"/>
      <c r="C320"/>
      <c r="D320"/>
      <c r="E320"/>
    </row>
    <row r="321" spans="1:5" x14ac:dyDescent="0.25">
      <c r="A321"/>
      <c r="B321"/>
      <c r="C321"/>
      <c r="D321"/>
      <c r="E321"/>
    </row>
    <row r="322" spans="1:5" x14ac:dyDescent="0.25">
      <c r="A322"/>
      <c r="B322"/>
      <c r="C322"/>
      <c r="D322"/>
      <c r="E322"/>
    </row>
    <row r="323" spans="1:5" x14ac:dyDescent="0.25">
      <c r="A323"/>
      <c r="B323"/>
      <c r="C323"/>
      <c r="D323"/>
      <c r="E323"/>
    </row>
    <row r="324" spans="1:5" x14ac:dyDescent="0.25">
      <c r="A324"/>
      <c r="B324"/>
      <c r="C324"/>
      <c r="D324"/>
      <c r="E324"/>
    </row>
    <row r="325" spans="1:5" x14ac:dyDescent="0.25">
      <c r="A325"/>
      <c r="B325"/>
      <c r="C325"/>
      <c r="D325"/>
      <c r="E325"/>
    </row>
    <row r="326" spans="1:5" x14ac:dyDescent="0.25">
      <c r="A326"/>
      <c r="B326"/>
      <c r="C326"/>
      <c r="D326"/>
      <c r="E326"/>
    </row>
    <row r="327" spans="1:5" x14ac:dyDescent="0.25">
      <c r="A327"/>
      <c r="B327"/>
      <c r="C327"/>
      <c r="D327"/>
      <c r="E327"/>
    </row>
    <row r="328" spans="1:5" x14ac:dyDescent="0.25">
      <c r="A328"/>
      <c r="B328"/>
      <c r="C328"/>
      <c r="D328"/>
      <c r="E328"/>
    </row>
    <row r="329" spans="1:5" x14ac:dyDescent="0.25">
      <c r="A329"/>
      <c r="B329"/>
      <c r="C329"/>
      <c r="D329"/>
      <c r="E329"/>
    </row>
    <row r="330" spans="1:5" x14ac:dyDescent="0.25">
      <c r="A330"/>
      <c r="B330"/>
      <c r="C330"/>
      <c r="D330"/>
      <c r="E330"/>
    </row>
    <row r="331" spans="1:5" x14ac:dyDescent="0.25">
      <c r="A331"/>
      <c r="B331"/>
      <c r="C331"/>
      <c r="D331"/>
      <c r="E331"/>
    </row>
    <row r="332" spans="1:5" x14ac:dyDescent="0.25">
      <c r="A332"/>
      <c r="B332"/>
      <c r="C332"/>
      <c r="D332"/>
      <c r="E332"/>
    </row>
    <row r="333" spans="1:5" x14ac:dyDescent="0.25">
      <c r="A333"/>
      <c r="B333"/>
      <c r="C333"/>
      <c r="D333"/>
      <c r="E333"/>
    </row>
    <row r="334" spans="1:5" x14ac:dyDescent="0.25">
      <c r="A334"/>
      <c r="B334"/>
      <c r="C334"/>
      <c r="D334"/>
      <c r="E334"/>
    </row>
    <row r="335" spans="1:5" x14ac:dyDescent="0.25">
      <c r="A335"/>
      <c r="B335"/>
      <c r="C335"/>
      <c r="D335"/>
      <c r="E335"/>
    </row>
    <row r="336" spans="1:5" x14ac:dyDescent="0.25">
      <c r="A336"/>
      <c r="B336"/>
      <c r="C336"/>
      <c r="D336"/>
      <c r="E336"/>
    </row>
    <row r="337" spans="1:5" x14ac:dyDescent="0.25">
      <c r="A337"/>
      <c r="B337"/>
      <c r="C337"/>
      <c r="D337"/>
      <c r="E337"/>
    </row>
    <row r="338" spans="1:5" x14ac:dyDescent="0.25">
      <c r="A338"/>
      <c r="B338"/>
      <c r="C338"/>
      <c r="D338"/>
      <c r="E338"/>
    </row>
    <row r="339" spans="1:5" x14ac:dyDescent="0.25">
      <c r="A339"/>
      <c r="B339"/>
      <c r="C339"/>
      <c r="D339"/>
      <c r="E339"/>
    </row>
    <row r="340" spans="1:5" x14ac:dyDescent="0.25">
      <c r="A340"/>
      <c r="B340"/>
      <c r="C340"/>
      <c r="D340"/>
      <c r="E340"/>
    </row>
    <row r="341" spans="1:5" x14ac:dyDescent="0.25">
      <c r="A341"/>
      <c r="B341"/>
      <c r="C341"/>
      <c r="D341"/>
      <c r="E341"/>
    </row>
    <row r="342" spans="1:5" x14ac:dyDescent="0.25">
      <c r="A342"/>
      <c r="B342"/>
      <c r="C342"/>
      <c r="D342"/>
      <c r="E342"/>
    </row>
    <row r="343" spans="1:5" x14ac:dyDescent="0.25">
      <c r="A343"/>
      <c r="B343"/>
      <c r="C343"/>
      <c r="D343"/>
      <c r="E343"/>
    </row>
    <row r="344" spans="1:5" x14ac:dyDescent="0.25">
      <c r="A344"/>
      <c r="B344"/>
      <c r="C344"/>
      <c r="D344"/>
      <c r="E344"/>
    </row>
    <row r="345" spans="1:5" x14ac:dyDescent="0.25">
      <c r="A345"/>
      <c r="B345"/>
      <c r="C345"/>
      <c r="D345"/>
      <c r="E345"/>
    </row>
    <row r="346" spans="1:5" x14ac:dyDescent="0.25">
      <c r="A346"/>
      <c r="B346"/>
      <c r="C346"/>
      <c r="D346"/>
      <c r="E346"/>
    </row>
    <row r="347" spans="1:5" x14ac:dyDescent="0.25">
      <c r="A347"/>
      <c r="B347"/>
      <c r="C347"/>
      <c r="D347"/>
      <c r="E347"/>
    </row>
    <row r="348" spans="1:5" x14ac:dyDescent="0.25">
      <c r="A348"/>
      <c r="B348"/>
      <c r="C348"/>
      <c r="D348"/>
      <c r="E348"/>
    </row>
    <row r="349" spans="1:5" x14ac:dyDescent="0.25">
      <c r="A349"/>
      <c r="B349"/>
      <c r="C349"/>
      <c r="D349"/>
      <c r="E349"/>
    </row>
    <row r="350" spans="1:5" x14ac:dyDescent="0.25">
      <c r="A350"/>
      <c r="B350"/>
      <c r="C350"/>
      <c r="D350"/>
      <c r="E350"/>
    </row>
    <row r="351" spans="1:5" x14ac:dyDescent="0.25">
      <c r="A351"/>
      <c r="B351"/>
      <c r="C351"/>
      <c r="D351"/>
      <c r="E351"/>
    </row>
    <row r="352" spans="1:5" x14ac:dyDescent="0.25">
      <c r="A352"/>
      <c r="B352"/>
      <c r="C352"/>
      <c r="D352"/>
      <c r="E352"/>
    </row>
    <row r="353" spans="1:5" x14ac:dyDescent="0.25">
      <c r="A353"/>
      <c r="B353"/>
      <c r="C353"/>
      <c r="D353"/>
      <c r="E353"/>
    </row>
    <row r="354" spans="1:5" x14ac:dyDescent="0.25">
      <c r="A354"/>
      <c r="B354"/>
      <c r="C354"/>
      <c r="D354"/>
      <c r="E354"/>
    </row>
  </sheetData>
  <sortState ref="H6:K11">
    <sortCondition ref="J7"/>
  </sortState>
  <mergeCells count="62">
    <mergeCell ref="A1:D1"/>
    <mergeCell ref="A153:D153"/>
    <mergeCell ref="A154:D154"/>
    <mergeCell ref="A2:D2"/>
    <mergeCell ref="A3:D3"/>
    <mergeCell ref="A136:D136"/>
    <mergeCell ref="A139:D139"/>
    <mergeCell ref="A138:D138"/>
    <mergeCell ref="A141:D141"/>
    <mergeCell ref="A142:D142"/>
    <mergeCell ref="A143:D143"/>
    <mergeCell ref="A144:D144"/>
    <mergeCell ref="A146:D146"/>
    <mergeCell ref="A148:D148"/>
    <mergeCell ref="A147:D147"/>
    <mergeCell ref="A150:D150"/>
    <mergeCell ref="A155:D155"/>
    <mergeCell ref="A160:D160"/>
    <mergeCell ref="A161:D161"/>
    <mergeCell ref="A162:D162"/>
    <mergeCell ref="A163:D163"/>
    <mergeCell ref="A156:D156"/>
    <mergeCell ref="A157:D157"/>
    <mergeCell ref="A158:D158"/>
    <mergeCell ref="A159:D159"/>
    <mergeCell ref="A151:D151"/>
    <mergeCell ref="A152:D152"/>
    <mergeCell ref="A137:D137"/>
    <mergeCell ref="A140:D140"/>
    <mergeCell ref="A149:D149"/>
    <mergeCell ref="A56:D56"/>
    <mergeCell ref="A124:B124"/>
    <mergeCell ref="A164:D164"/>
    <mergeCell ref="A165:D165"/>
    <mergeCell ref="A145:D145"/>
    <mergeCell ref="A58:D58"/>
    <mergeCell ref="A69:D69"/>
    <mergeCell ref="A74:D74"/>
    <mergeCell ref="A80:D80"/>
    <mergeCell ref="A84:D84"/>
    <mergeCell ref="A123:B123"/>
    <mergeCell ref="A90:D90"/>
    <mergeCell ref="A99:D99"/>
    <mergeCell ref="A103:D103"/>
    <mergeCell ref="A116:D116"/>
    <mergeCell ref="A122:D122"/>
    <mergeCell ref="A4:D4"/>
    <mergeCell ref="A5:D5"/>
    <mergeCell ref="B6:D6"/>
    <mergeCell ref="A126:A134"/>
    <mergeCell ref="B132:B134"/>
    <mergeCell ref="C132:D134"/>
    <mergeCell ref="A52:D52"/>
    <mergeCell ref="C126:D128"/>
    <mergeCell ref="C129:D131"/>
    <mergeCell ref="B126:B128"/>
    <mergeCell ref="B129:B131"/>
    <mergeCell ref="A36:D36"/>
    <mergeCell ref="A14:D14"/>
    <mergeCell ref="A20:D20"/>
    <mergeCell ref="A28:D28"/>
    <mergeCell ref="A40:D40"/>
  </mergeCells>
  <hyperlinks>
    <hyperlink ref="A138" r:id="rId1" xr:uid="{00000000-0004-0000-0000-000000000000}"/>
    <hyperlink ref="A141" r:id="rId2" xr:uid="{00000000-0004-0000-0000-000001000000}"/>
    <hyperlink ref="A143" r:id="rId3" xr:uid="{00000000-0004-0000-0000-000002000000}"/>
    <hyperlink ref="A147" r:id="rId4" xr:uid="{00000000-0004-0000-0000-000003000000}"/>
    <hyperlink ref="A145" r:id="rId5" xr:uid="{00000000-0004-0000-0000-000004000000}"/>
    <hyperlink ref="A147:D147" r:id="rId6" display="http://www.epa.ie/pubs/reports/other/corporate/Greening_the_EPA.pdf" xr:uid="{00000000-0004-0000-0000-000005000000}"/>
    <hyperlink ref="A145:D145" r:id="rId7" display="http://greenbusiness.ie/case-study-cat/greenbusiness/" xr:uid="{00000000-0004-0000-0000-000006000000}"/>
    <hyperlink ref="A143:D143" r:id="rId8" display="http://ec.europa.eu/environment/water/quantity/pdf/Water%20Performance%20of%20Buildings_Study2009.pdf" xr:uid="{00000000-0004-0000-0000-000007000000}"/>
    <hyperlink ref="A141:D141" r:id="rId9" display="https://www.epa.ie/pubs/reports/green%20business/Resource%20Efficiency%20in%20the%20Green%20Hospitality%20Sector%20-%20Case%20Studies.pdf" xr:uid="{00000000-0004-0000-0000-000008000000}"/>
    <hyperlink ref="A138:D138" r:id="rId10" display="https://www.daera-ni.gov.uk/sites/default/files/publications/doe/water-guidance-water-usage-agriculture-ready-reckoner-2013.pdf" xr:uid="{00000000-0004-0000-0000-000009000000}"/>
    <hyperlink ref="A150" r:id="rId11" xr:uid="{00000000-0004-0000-0000-00000A000000}"/>
    <hyperlink ref="A152" r:id="rId12" xr:uid="{00000000-0004-0000-0000-00000B000000}"/>
    <hyperlink ref="A154" r:id="rId13" xr:uid="{00000000-0004-0000-0000-00000C000000}"/>
    <hyperlink ref="A162" r:id="rId14" xr:uid="{00000000-0004-0000-0000-00000D000000}"/>
    <hyperlink ref="A162:D162" r:id="rId15" display="http://www.finewaters.com/bottled-waters-of-the-world/ireland" xr:uid="{00000000-0004-0000-0000-00000E000000}"/>
    <hyperlink ref="A160" r:id="rId16" xr:uid="{00000000-0004-0000-0000-00000F000000}"/>
    <hyperlink ref="A160:D160" r:id="rId17" display="http://greenbusiness.ie/case-study-cat/greenbusiness/ " xr:uid="{00000000-0004-0000-0000-000010000000}"/>
  </hyperlinks>
  <pageMargins left="0.70866141732283472" right="0.70866141732283472" top="0.74803149606299213" bottom="0.74803149606299213" header="0.31496062992125984" footer="0.31496062992125984"/>
  <pageSetup paperSize="9" scale="71" fitToHeight="0" orientation="portrait" r:id="rId18"/>
  <headerFooter>
    <oddFooter>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13</vt:i4>
      </vt:variant>
    </vt:vector>
  </HeadingPairs>
  <TitlesOfParts>
    <vt:vector size="14" baseType="lpstr">
      <vt:lpstr>Sheet1</vt:lpstr>
      <vt:lpstr>Sheet1!_edn3</vt:lpstr>
      <vt:lpstr>Sheet1!_edn4</vt:lpstr>
      <vt:lpstr>Sheet1!_edn5</vt:lpstr>
      <vt:lpstr>Sheet1!_edn7</vt:lpstr>
      <vt:lpstr>Sheet1!_edn8</vt:lpstr>
      <vt:lpstr>Sheet1!_ednref1</vt:lpstr>
      <vt:lpstr>Sheet1!_ednref2</vt:lpstr>
      <vt:lpstr>Sheet1!_ednref3</vt:lpstr>
      <vt:lpstr>Sheet1!_ednref4</vt:lpstr>
      <vt:lpstr>Sheet1!_ednref5</vt:lpstr>
      <vt:lpstr>Sheet1!_ednref6</vt:lpstr>
      <vt:lpstr>Sheet1!_ednref7</vt:lpstr>
      <vt:lpstr>Sheet1!_ednref8</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EPA</dc:creator>
  <cp:lastModifiedBy>Eileen Butler</cp:lastModifiedBy>
  <cp:lastPrinted>2018-07-16T10:47:49Z</cp:lastPrinted>
  <dcterms:created xsi:type="dcterms:W3CDTF">2018-06-26T14:18:30Z</dcterms:created>
  <dcterms:modified xsi:type="dcterms:W3CDTF">2021-05-04T22:03:47Z</dcterms:modified>
</cp:coreProperties>
</file>