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8_{E4ED7FF0-C064-4C04-9830-12D50D236A51}" xr6:coauthVersionLast="36" xr6:coauthVersionMax="36" xr10:uidLastSave="{00000000-0000-0000-0000-000000000000}"/>
  <bookViews>
    <workbookView xWindow="0" yWindow="0" windowWidth="28800" windowHeight="11625" tabRatio="785" xr2:uid="{00000000-000D-0000-FFFF-FFFF00000000}"/>
  </bookViews>
  <sheets>
    <sheet name="Introduction" sheetId="12" r:id="rId1"/>
    <sheet name="Significance of Fire Event" sheetId="1" r:id="rId2"/>
    <sheet name="Pathways" sheetId="5" state="hidden" r:id="rId3"/>
    <sheet name="Environmental Consequences" sheetId="7" state="hidden" r:id="rId4"/>
    <sheet name="Hazard Potential" sheetId="4" r:id="rId5"/>
    <sheet name="Firewater Run-Off Risk" sheetId="11" r:id="rId6"/>
    <sheet name="Data" sheetId="2" state="hidden" r:id="rId7"/>
    <sheet name="Method 1 Warehouse Calculation" sheetId="14" r:id="rId8"/>
    <sheet name="Method 2 TF PP Area Calculation" sheetId="17" r:id="rId9"/>
    <sheet name="Method 3 General Calculation" sheetId="16" r:id="rId10"/>
    <sheet name="Information" sheetId="3" state="hidden" r:id="rId1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8" i="16" l="1"/>
  <c r="F26" i="16"/>
  <c r="F14" i="16"/>
  <c r="I39" i="17" l="1"/>
  <c r="G11" i="1" l="1"/>
  <c r="F36" i="1" l="1"/>
  <c r="G36" i="1" s="1"/>
  <c r="F24" i="1"/>
  <c r="F20" i="1"/>
  <c r="G20" i="1" s="1"/>
  <c r="G34" i="4" l="1"/>
  <c r="H34" i="4" s="1"/>
  <c r="F19" i="4" l="1"/>
  <c r="G19" i="4" l="1"/>
  <c r="H19" i="4" l="1"/>
  <c r="F54" i="14" l="1"/>
  <c r="F14" i="14" l="1"/>
  <c r="F26" i="14" s="1"/>
  <c r="F29" i="4" l="1"/>
  <c r="G29" i="4" l="1"/>
  <c r="G32" i="4"/>
  <c r="H32" i="4" s="1"/>
  <c r="H29" i="4" l="1"/>
  <c r="H35" i="4"/>
  <c r="AG29" i="7"/>
  <c r="AH29" i="7" s="1"/>
  <c r="U29" i="7"/>
  <c r="V29" i="7" s="1"/>
  <c r="E121" i="14" l="1"/>
  <c r="E122" i="14" s="1"/>
  <c r="E123" i="14" s="1"/>
  <c r="E124" i="14" s="1"/>
  <c r="E125" i="14" s="1"/>
  <c r="E126" i="14" s="1"/>
  <c r="E127" i="14" s="1"/>
  <c r="E128" i="14" s="1"/>
  <c r="E129" i="14" s="1"/>
  <c r="E130" i="14" s="1"/>
  <c r="I108" i="14"/>
  <c r="I109" i="14" s="1"/>
  <c r="I110" i="14" s="1"/>
  <c r="I111" i="14" s="1"/>
  <c r="I112" i="14" s="1"/>
  <c r="I113" i="14" s="1"/>
  <c r="I114" i="14" s="1"/>
  <c r="I115" i="14" s="1"/>
  <c r="I116" i="14" s="1"/>
  <c r="I117" i="14" s="1"/>
  <c r="I118" i="14" s="1"/>
  <c r="E108" i="14"/>
  <c r="E109" i="14" l="1"/>
  <c r="E110" i="14" s="1"/>
  <c r="E111" i="14" s="1"/>
  <c r="H108" i="14"/>
  <c r="H110" i="14"/>
  <c r="G36" i="14"/>
  <c r="H109" i="14" l="1"/>
  <c r="E112" i="14"/>
  <c r="H111" i="14"/>
  <c r="E113" i="14" l="1"/>
  <c r="H112" i="14"/>
  <c r="E114" i="14" l="1"/>
  <c r="H113" i="14"/>
  <c r="E115" i="14" l="1"/>
  <c r="H114" i="14"/>
  <c r="E113" i="3"/>
  <c r="G113" i="3" s="1"/>
  <c r="H113" i="3"/>
  <c r="H114" i="3" s="1"/>
  <c r="H115" i="3" s="1"/>
  <c r="H116" i="3" s="1"/>
  <c r="H117" i="3" s="1"/>
  <c r="H118" i="3" s="1"/>
  <c r="H119" i="3" s="1"/>
  <c r="H120" i="3" s="1"/>
  <c r="H121" i="3" s="1"/>
  <c r="H122" i="3" s="1"/>
  <c r="H123" i="3" s="1"/>
  <c r="E126" i="3"/>
  <c r="E127" i="3" s="1"/>
  <c r="E128" i="3" s="1"/>
  <c r="E129" i="3" s="1"/>
  <c r="E130" i="3" s="1"/>
  <c r="E131" i="3" s="1"/>
  <c r="E132" i="3" s="1"/>
  <c r="E133" i="3" s="1"/>
  <c r="E134" i="3" s="1"/>
  <c r="E135" i="3" s="1"/>
  <c r="F46" i="14"/>
  <c r="F44" i="14"/>
  <c r="G10" i="14"/>
  <c r="F39" i="14"/>
  <c r="F45" i="14" s="1"/>
  <c r="AA15" i="5"/>
  <c r="AA13" i="5"/>
  <c r="AA11" i="5"/>
  <c r="AA9" i="5"/>
  <c r="Q15" i="5"/>
  <c r="Q13" i="5"/>
  <c r="Q11" i="5"/>
  <c r="Q9" i="5"/>
  <c r="E116" i="14" l="1"/>
  <c r="H115" i="14"/>
  <c r="E114" i="3"/>
  <c r="AA16" i="5"/>
  <c r="AA19" i="5" s="1"/>
  <c r="AB20" i="5" s="1"/>
  <c r="AB30" i="5" s="1"/>
  <c r="AG30" i="7" s="1"/>
  <c r="AH30" i="7" s="1"/>
  <c r="AH43" i="7" s="1"/>
  <c r="AG43" i="7" s="1"/>
  <c r="Q16" i="5"/>
  <c r="Q19" i="5" s="1"/>
  <c r="R20" i="5" s="1"/>
  <c r="R30" i="5" s="1"/>
  <c r="U30" i="7" s="1"/>
  <c r="V30" i="7" s="1"/>
  <c r="V43" i="7" s="1"/>
  <c r="U43" i="7" s="1"/>
  <c r="F27" i="1"/>
  <c r="G27" i="1" s="1"/>
  <c r="G24" i="1" l="1"/>
  <c r="E117" i="14"/>
  <c r="H116" i="14"/>
  <c r="G114" i="3"/>
  <c r="E115" i="3"/>
  <c r="F12" i="14"/>
  <c r="F24" i="14" s="1"/>
  <c r="F28" i="14" s="1"/>
  <c r="E118" i="14" l="1"/>
  <c r="H117" i="14"/>
  <c r="G115" i="3"/>
  <c r="E116" i="3"/>
  <c r="H38" i="4"/>
  <c r="H30" i="11" s="1"/>
  <c r="I30" i="11" s="1"/>
  <c r="G15" i="5"/>
  <c r="G13" i="5"/>
  <c r="G11" i="5"/>
  <c r="G9" i="5"/>
  <c r="H118" i="14" l="1"/>
  <c r="G116" i="3"/>
  <c r="E117" i="3"/>
  <c r="G16" i="5"/>
  <c r="G19" i="5" s="1"/>
  <c r="B19" i="2"/>
  <c r="F12" i="2"/>
  <c r="F8" i="2"/>
  <c r="G13" i="1" s="1"/>
  <c r="F38" i="1" s="1"/>
  <c r="G38" i="1" s="1"/>
  <c r="F4" i="2"/>
  <c r="F39" i="1" l="1"/>
  <c r="G39" i="1" s="1"/>
  <c r="F40" i="1"/>
  <c r="G40" i="1" s="1"/>
  <c r="G39" i="14"/>
  <c r="G41" i="1"/>
  <c r="I43" i="1" s="1"/>
  <c r="I45" i="1" s="1"/>
  <c r="G117" i="3"/>
  <c r="E118" i="3"/>
  <c r="H20" i="5"/>
  <c r="H30" i="5" s="1"/>
  <c r="I30" i="7" s="1"/>
  <c r="J30" i="7" s="1"/>
  <c r="I29" i="7"/>
  <c r="J29" i="7" s="1"/>
  <c r="J43" i="7" l="1"/>
  <c r="I43" i="7" s="1"/>
  <c r="G118" i="3"/>
  <c r="E119" i="3"/>
  <c r="G119" i="3" l="1"/>
  <c r="E120" i="3"/>
  <c r="G120" i="3" l="1"/>
  <c r="E121" i="3"/>
  <c r="G121" i="3" l="1"/>
  <c r="E122" i="3"/>
  <c r="G122" i="3" l="1"/>
  <c r="E123" i="3"/>
  <c r="G123" i="3" s="1"/>
  <c r="H29" i="11" l="1"/>
  <c r="I29" i="11" l="1"/>
  <c r="I41" i="11" l="1"/>
  <c r="H41" i="11" s="1"/>
  <c r="H55" i="11" s="1"/>
  <c r="F32" i="14"/>
  <c r="F34" i="14" s="1"/>
  <c r="F42" i="14" l="1"/>
  <c r="G28" i="14"/>
  <c r="F30" i="14" l="1"/>
  <c r="F43" i="14" s="1"/>
  <c r="G30" i="14" l="1"/>
  <c r="G38" i="14" s="1"/>
  <c r="G40" i="14" s="1"/>
  <c r="H39" i="14" l="1"/>
  <c r="H38" i="14" s="1"/>
  <c r="F48" i="14" s="1"/>
  <c r="F56" i="14" s="1"/>
  <c r="H40" i="14" l="1"/>
</calcChain>
</file>

<file path=xl/sharedStrings.xml><?xml version="1.0" encoding="utf-8"?>
<sst xmlns="http://schemas.openxmlformats.org/spreadsheetml/2006/main" count="701" uniqueCount="387">
  <si>
    <t>Score</t>
  </si>
  <si>
    <t>Number</t>
  </si>
  <si>
    <t>Description</t>
  </si>
  <si>
    <t>Likelihood</t>
  </si>
  <si>
    <t>1. Fire Prevention Measures</t>
  </si>
  <si>
    <t>Yes</t>
  </si>
  <si>
    <t>No</t>
  </si>
  <si>
    <t>2. Materials Stored</t>
  </si>
  <si>
    <t>Minerals and Other Materials</t>
  </si>
  <si>
    <t>Listed Activities</t>
  </si>
  <si>
    <t>Mineral Fibres and Glass</t>
  </si>
  <si>
    <t>Chemicals</t>
  </si>
  <si>
    <t>Food and Drink</t>
  </si>
  <si>
    <t>Textiles and Leather</t>
  </si>
  <si>
    <t>Fossil Fuels</t>
  </si>
  <si>
    <t>Cement</t>
  </si>
  <si>
    <t>Waste (class 11.1)</t>
  </si>
  <si>
    <t>Surface Coatings</t>
  </si>
  <si>
    <t>Other Activities (includes testing of engines, manufacture of integrated circuits and printed circuit boards, production of lime and manufacture of ceramics)</t>
  </si>
  <si>
    <t>Metals</t>
  </si>
  <si>
    <t>Score (Fire Likelihood)</t>
  </si>
  <si>
    <t>Fire Likelihood</t>
  </si>
  <si>
    <t>N/A</t>
  </si>
  <si>
    <t>FDAS</t>
  </si>
  <si>
    <t>Sprinklers</t>
  </si>
  <si>
    <t>Score Weighting</t>
  </si>
  <si>
    <t>Prevention Measure</t>
  </si>
  <si>
    <t>Total</t>
  </si>
  <si>
    <t>Medium Likelihood Threshold</t>
  </si>
  <si>
    <t>High Likelihood Threshold</t>
  </si>
  <si>
    <t>Hazard Potential</t>
  </si>
  <si>
    <t>GMOs</t>
  </si>
  <si>
    <t>None</t>
  </si>
  <si>
    <t>H411</t>
  </si>
  <si>
    <t>Max</t>
  </si>
  <si>
    <t>WGK2 Water Hazardous Material (German Classification) (tonnes)</t>
  </si>
  <si>
    <t>WGK3 Water Hazardous Material (German Classification) (tonnes)</t>
  </si>
  <si>
    <t>Scoring</t>
  </si>
  <si>
    <t>Consequence Rating</t>
  </si>
  <si>
    <t>Sheet Reference</t>
  </si>
  <si>
    <t xml:space="preserve">P 0 </t>
  </si>
  <si>
    <t>P 1</t>
  </si>
  <si>
    <t>P 2</t>
  </si>
  <si>
    <t>P 3</t>
  </si>
  <si>
    <t>No Risk</t>
  </si>
  <si>
    <t>Low Risk</t>
  </si>
  <si>
    <t>Medium Risk</t>
  </si>
  <si>
    <t>High Risk</t>
  </si>
  <si>
    <t>Lookup Value</t>
  </si>
  <si>
    <t>H0</t>
  </si>
  <si>
    <t>H1</t>
  </si>
  <si>
    <t>H2</t>
  </si>
  <si>
    <t>H3</t>
  </si>
  <si>
    <t>P0</t>
  </si>
  <si>
    <t>P1</t>
  </si>
  <si>
    <t>P2</t>
  </si>
  <si>
    <t>P3</t>
  </si>
  <si>
    <t>C0</t>
  </si>
  <si>
    <t>C2</t>
  </si>
  <si>
    <t>C3</t>
  </si>
  <si>
    <t>C1</t>
  </si>
  <si>
    <t xml:space="preserve">Fire Water Retention Required on Site? </t>
  </si>
  <si>
    <t>Conclusion</t>
  </si>
  <si>
    <t>The fire-water run-off must be retained within the operational site. Operational or emergency response teams must by means of emergency response procedures establish temporary retention facilities by the use of mobile systems (e.g. sand bags, movable barriers etc.)</t>
  </si>
  <si>
    <t>Minimum Firewater Retention Measures Required</t>
  </si>
  <si>
    <t>Risk</t>
  </si>
  <si>
    <t>Fire Water Run-Off Risk</t>
  </si>
  <si>
    <t>R0</t>
  </si>
  <si>
    <t>FPA</t>
  </si>
  <si>
    <t>2. Max</t>
  </si>
  <si>
    <t>Response</t>
  </si>
  <si>
    <t>Collection in drainage system and stored in dedicated retention system within the operational site</t>
  </si>
  <si>
    <t>Destination of Run-off from this Area</t>
  </si>
  <si>
    <t>Direct run-off into local authority sewer</t>
  </si>
  <si>
    <t>Direct run-off into environment</t>
  </si>
  <si>
    <t xml:space="preserve">In the event of a fire, will the fire alarm automatically shut off valve in drainage system to prevent release </t>
  </si>
  <si>
    <t>1. Max</t>
  </si>
  <si>
    <t>Pathways</t>
  </si>
  <si>
    <t>Environmental Consequences</t>
  </si>
  <si>
    <t>Material Stored in this Area</t>
  </si>
  <si>
    <t>Fire Protection Measures in this Area</t>
  </si>
  <si>
    <t>Organisation Name</t>
  </si>
  <si>
    <t>Licence Number</t>
  </si>
  <si>
    <t>Completed By</t>
  </si>
  <si>
    <t>Name</t>
  </si>
  <si>
    <t>Position</t>
  </si>
  <si>
    <t>Email</t>
  </si>
  <si>
    <t>Direct Tel.</t>
  </si>
  <si>
    <t>SHEET DESCRIPTION</t>
  </si>
  <si>
    <t>INSTRUCTIONS</t>
  </si>
  <si>
    <t>Information</t>
  </si>
  <si>
    <t>Input Required</t>
  </si>
  <si>
    <t>Further Information</t>
  </si>
  <si>
    <t>COMMENT</t>
  </si>
  <si>
    <t>Containment/  Pathways</t>
  </si>
  <si>
    <t>R0
No Risk</t>
  </si>
  <si>
    <t>R1
Limited Risk</t>
  </si>
  <si>
    <t>Collection in site drainage system and sent to the sites own WWTP (capable of handling material)</t>
  </si>
  <si>
    <r>
      <rPr>
        <b/>
        <sz val="10"/>
        <rFont val="Times New Roman"/>
        <family val="1"/>
      </rPr>
      <t xml:space="preserve">Likelihood of Fire: 
</t>
    </r>
    <r>
      <rPr>
        <sz val="10"/>
        <rFont val="Times New Roman"/>
        <family val="1"/>
      </rPr>
      <t xml:space="preserve">A comprehensive fire prevention assessment should ensure that all of the following measures are implemented on site: </t>
    </r>
    <r>
      <rPr>
        <b/>
        <sz val="10"/>
        <rFont val="Times New Roman"/>
        <family val="1"/>
      </rPr>
      <t xml:space="preserve">
</t>
    </r>
    <r>
      <rPr>
        <sz val="10"/>
        <rFont val="Times New Roman"/>
        <family val="1"/>
      </rPr>
      <t>- Permanently Technically Tight Systems, High Integrity Equipment
- Process Control System in Place, Automatic safety circuits for critical process steps
- Ignition Source Prevention Procedures (e.g. permits, ATEX etc.)
- Accredited Safety Management System
- Oxygen Reduced Buildings
- Regular Preventative Maintenance on Fire Detection Systems
- Emergency Response Team Available on Site</t>
    </r>
  </si>
  <si>
    <t>Substance/Material</t>
  </si>
  <si>
    <t>H-Statements</t>
  </si>
  <si>
    <t>Acetone</t>
  </si>
  <si>
    <t>H225</t>
  </si>
  <si>
    <t>H319</t>
  </si>
  <si>
    <t>H336</t>
  </si>
  <si>
    <t>Ammonia Solution</t>
  </si>
  <si>
    <t>Calcium Cyanide</t>
  </si>
  <si>
    <t>Chromic Acid</t>
  </si>
  <si>
    <t>Citric Acid</t>
  </si>
  <si>
    <t>Crude Oil</t>
  </si>
  <si>
    <t>Diesel</t>
  </si>
  <si>
    <t>H226</t>
  </si>
  <si>
    <t>Ethanol</t>
  </si>
  <si>
    <t>HFO Components</t>
  </si>
  <si>
    <t>Hydrochloric Acid</t>
  </si>
  <si>
    <t>IPA</t>
  </si>
  <si>
    <t>Isobutanol</t>
  </si>
  <si>
    <t>H335</t>
  </si>
  <si>
    <t>Lead Acid</t>
  </si>
  <si>
    <t>Methanol</t>
  </si>
  <si>
    <t>MTBE</t>
  </si>
  <si>
    <t>Phenol</t>
  </si>
  <si>
    <t>Sodium Hydroxide</t>
  </si>
  <si>
    <t>Tetrahydrofuran (THF)</t>
  </si>
  <si>
    <t>Toluene</t>
  </si>
  <si>
    <t>Trichloroethylene (TCE)</t>
  </si>
  <si>
    <t>Water Hazard Class (WGK)</t>
  </si>
  <si>
    <t>WGK1 Water Hazardous Material (German Classification - See information tab) (tonnes)</t>
  </si>
  <si>
    <t xml:space="preserve"> http://www.dguv.de/ifa/gestis/gestis-stoffdatenbank/index-2.jsp </t>
  </si>
  <si>
    <t>Examples of some commonly used substance on industrial sites in large quantities;</t>
  </si>
  <si>
    <t>Waste</t>
  </si>
  <si>
    <t>Packaging (including pallets)</t>
  </si>
  <si>
    <t>Plastic (if not in packaging above)</t>
  </si>
  <si>
    <t>Oils/fuels (not classified as flammable)</t>
  </si>
  <si>
    <t>H224 (extremely flammable)</t>
  </si>
  <si>
    <t>H225 (highly flammable)</t>
  </si>
  <si>
    <t>Process materials (not classified as flammable)</t>
  </si>
  <si>
    <t>Any other combustible material</t>
  </si>
  <si>
    <t>Tonnes</t>
  </si>
  <si>
    <t>Combustible Materials Storage</t>
  </si>
  <si>
    <t>Scoring Details</t>
  </si>
  <si>
    <t>0 - 0.5</t>
  </si>
  <si>
    <t>0 - 5</t>
  </si>
  <si>
    <t>0.5 - 50</t>
  </si>
  <si>
    <t>5 - 200</t>
  </si>
  <si>
    <t>&gt;200</t>
  </si>
  <si>
    <t>FDAS
Sprinklers</t>
  </si>
  <si>
    <t>Any</t>
  </si>
  <si>
    <t>Hazard Category</t>
  </si>
  <si>
    <t>Flammable Liquid</t>
  </si>
  <si>
    <t>Flammable Gas</t>
  </si>
  <si>
    <t>Flammable Liquids Storage</t>
  </si>
  <si>
    <t>&gt;50</t>
  </si>
  <si>
    <t>0 - 0.1</t>
  </si>
  <si>
    <t>0.1 - 5</t>
  </si>
  <si>
    <t>Flammable Gas Storage</t>
  </si>
  <si>
    <t>Flammable Solids Storage</t>
  </si>
  <si>
    <t>H220 (extremely flammable)</t>
  </si>
  <si>
    <t>H221 (flammable)</t>
  </si>
  <si>
    <t>H228 (flammable)</t>
  </si>
  <si>
    <t>Flammable Solids</t>
  </si>
  <si>
    <t>0.5 - 10</t>
  </si>
  <si>
    <t>Combustibles</t>
  </si>
  <si>
    <t>Threshold</t>
  </si>
  <si>
    <t>Flammable Substance Thresholds (Tonnes)</t>
  </si>
  <si>
    <t>Lower</t>
  </si>
  <si>
    <t>Middle</t>
  </si>
  <si>
    <t>Upper</t>
  </si>
  <si>
    <t>Quantity of Material / Type of Facility</t>
  </si>
  <si>
    <t>Laboratories Which Contain Genetically Modified Micro-Organisms (GMOs) According To Directive 2009/41/EC (Groups 3 &amp; 4)</t>
  </si>
  <si>
    <t>Fire Protection</t>
  </si>
  <si>
    <t>Area C</t>
  </si>
  <si>
    <t>Calculation Steps</t>
  </si>
  <si>
    <t>Factor</t>
  </si>
  <si>
    <r>
      <t>Storage Density (kg/m</t>
    </r>
    <r>
      <rPr>
        <vertAlign val="superscript"/>
        <sz val="8"/>
        <color indexed="8"/>
        <rFont val="Times New Roman"/>
        <family val="1"/>
      </rPr>
      <t>2</t>
    </r>
    <r>
      <rPr>
        <sz val="8"/>
        <color indexed="8"/>
        <rFont val="Times New Roman"/>
        <family val="1"/>
      </rPr>
      <t>)</t>
    </r>
  </si>
  <si>
    <t>Storage Density Factor</t>
  </si>
  <si>
    <t>Types of Storage</t>
  </si>
  <si>
    <t>Type of Storage</t>
  </si>
  <si>
    <t>Rack: Height &lt;6m</t>
  </si>
  <si>
    <t>Rack: Height = 6m - 12m</t>
  </si>
  <si>
    <t>Rack: Height &gt;12m</t>
  </si>
  <si>
    <r>
      <t>Theoretical Firewater Retention in m</t>
    </r>
    <r>
      <rPr>
        <b/>
        <vertAlign val="superscript"/>
        <sz val="8"/>
        <color theme="1"/>
        <rFont val="Arial"/>
        <family val="2"/>
      </rPr>
      <t>3</t>
    </r>
  </si>
  <si>
    <t>Area of fire section</t>
  </si>
  <si>
    <r>
      <t>No</t>
    </r>
    <r>
      <rPr>
        <b/>
        <sz val="8"/>
        <color theme="1"/>
        <rFont val="Arial"/>
        <family val="2"/>
      </rPr>
      <t xml:space="preserve"> Sprinklers</t>
    </r>
  </si>
  <si>
    <t>Fire detection and Alarm</t>
  </si>
  <si>
    <t>Sprinklers and fire detection and alarm</t>
  </si>
  <si>
    <t>Stacking height &lt; 6 m</t>
  </si>
  <si>
    <t>Racked storage / high bay racked storage</t>
  </si>
  <si>
    <r>
      <t>In m</t>
    </r>
    <r>
      <rPr>
        <b/>
        <vertAlign val="superscript"/>
        <sz val="8"/>
        <color theme="1"/>
        <rFont val="Arial"/>
        <family val="2"/>
      </rPr>
      <t>2</t>
    </r>
  </si>
  <si>
    <t>F1/F2</t>
  </si>
  <si>
    <t>F3/F4</t>
  </si>
  <si>
    <t>F5/F6</t>
  </si>
  <si>
    <t>F1-F4</t>
  </si>
  <si>
    <t>F1–F4</t>
  </si>
  <si>
    <t>Warehouse Area</t>
  </si>
  <si>
    <t>Fire Hazard Category</t>
  </si>
  <si>
    <t xml:space="preserve">Sprinklers? </t>
  </si>
  <si>
    <t xml:space="preserve">Storage Type </t>
  </si>
  <si>
    <t>Total Storage Quantity (kg)</t>
  </si>
  <si>
    <r>
      <t>Warehouse Area (m</t>
    </r>
    <r>
      <rPr>
        <vertAlign val="superscript"/>
        <sz val="10"/>
        <rFont val="Times New Roman"/>
        <family val="1"/>
      </rPr>
      <t>2</t>
    </r>
    <r>
      <rPr>
        <sz val="10"/>
        <rFont val="Times New Roman"/>
        <family val="1"/>
      </rPr>
      <t>)</t>
    </r>
  </si>
  <si>
    <t>Warehouse Fire Water Retention Caluclation</t>
  </si>
  <si>
    <t>Tank Farm/ Process Area Retention Calculation</t>
  </si>
  <si>
    <t>Evaporation of FW</t>
  </si>
  <si>
    <t>Fire Event Hours</t>
  </si>
  <si>
    <t>Rain Event 1 in 20 year</t>
  </si>
  <si>
    <t>m</t>
  </si>
  <si>
    <t>hours</t>
  </si>
  <si>
    <t>Comment</t>
  </si>
  <si>
    <t>Max Flow of Local Hydrants (l/min)</t>
  </si>
  <si>
    <r>
      <rPr>
        <b/>
        <sz val="10"/>
        <rFont val="Times New Roman"/>
        <family val="1"/>
      </rPr>
      <t xml:space="preserve">Theoretical Warehouse Fire Water Retention Volume Required: </t>
    </r>
    <r>
      <rPr>
        <sz val="10"/>
        <rFont val="Times New Roman"/>
        <family val="1"/>
      </rPr>
      <t xml:space="preserve">
A suitable firewater run-off calculation methodology for production and warehouse storage is a risk-based approach based on the Swiss Federation Firewater Retention Practical Guide . This method provides an opportunity for a reduction in firewater retention volume required for the site, if special fire protection measures, such as sprinklers, are provided to control and limit the fire area. The use of this method should only be used by sites that can provide evidence of the appropriate levels of maintenance of such systems, as recommended by the applicable international or national codes or standards.
The fundamental assessment factors that this method depends upon are the following;
- The fire protection measures (e.g. fire detection, sprinkler type – in rack, roof level)
- The fire hazard associated with the stored materials
- The storage methodology (racking, piled, heights)
- The density of stored materials and equipment
- The compartment area size
The table below outlines the preliminary retention volumes listed based on the fire compartment area, the fire hazard and the fire protection facilities. They are based on the CEA-guideline "Storage of hazardous material". </t>
    </r>
  </si>
  <si>
    <t xml:space="preserve">For areas other than a warehouse type storage area, the retention calculation, presented in the tab "Simple Retention Calculation" can be used. Note that this is a conservative calculation that encaptures a broad range of site activities and storage types. A detailed assessment of the retention volume required for a specific area would be more accurate in providing a required volume of firewater retention. 
For more information, see EPA Firewater Guidance Document. </t>
  </si>
  <si>
    <r>
      <rPr>
        <b/>
        <sz val="10"/>
        <rFont val="Times New Roman"/>
        <family val="1"/>
      </rPr>
      <t>Basic Fire Water Retention Calculation
VR = VT + WE + WF + Rw – E</t>
    </r>
    <r>
      <rPr>
        <sz val="10"/>
        <rFont val="Times New Roman"/>
        <family val="1"/>
      </rPr>
      <t xml:space="preserve">
Where,
VR = Fire Water Retention Required
VT = Volume of Primary Tank
WE = Extinguishing Medium (Water &amp; Foam)
WF = Cooling Water for Adjacent Tanks
Rw = Rainwater Contribution
 E = Retention Volume Available
</t>
    </r>
  </si>
  <si>
    <t>Pathway Consequence</t>
  </si>
  <si>
    <t>Date:</t>
  </si>
  <si>
    <r>
      <rPr>
        <b/>
        <sz val="10"/>
        <rFont val="Times New Roman"/>
        <family val="1"/>
      </rPr>
      <t xml:space="preserve">Hazard Potential: </t>
    </r>
    <r>
      <rPr>
        <sz val="10"/>
        <rFont val="Times New Roman"/>
        <family val="1"/>
      </rPr>
      <t xml:space="preserve">
The ECHA Chemical Database contains information for the safe handling of hazardous substances and other chemical substances at work. Furthermore the user is offered information upon important physical and chemical properties as well as special regulations e.g. GHS classification and labelling according to CLP regulation (pictograms, H phrases, P phrases). 
</t>
    </r>
    <r>
      <rPr>
        <sz val="10"/>
        <rFont val="Times New Roman"/>
        <family val="1"/>
      </rPr>
      <t xml:space="preserve">
</t>
    </r>
    <r>
      <rPr>
        <b/>
        <sz val="10"/>
        <rFont val="Times New Roman"/>
        <family val="1"/>
      </rPr>
      <t xml:space="preserve">
</t>
    </r>
  </si>
  <si>
    <t>https://echa.europa.eu/</t>
  </si>
  <si>
    <t>The GESTIS database provides WGK ratings for the majority of substances.</t>
  </si>
  <si>
    <t>Collection in site drainage system and stored in dedicated retention system within the operational site</t>
  </si>
  <si>
    <t xml:space="preserve">Collection in site drainage system and sent to onsite WWTP </t>
  </si>
  <si>
    <t>In the event of a fire, will the fire alarm automatically shut off valve in drainage system to prevent release ?</t>
  </si>
  <si>
    <t>(Reduction of consequence P2 to P1)</t>
  </si>
  <si>
    <t>R1</t>
  </si>
  <si>
    <t>Stacking height ≥12 m</t>
  </si>
  <si>
    <t>Stacking height  &lt;12 m</t>
  </si>
  <si>
    <t>Substance Name(s)</t>
  </si>
  <si>
    <t>F1-F6</t>
  </si>
  <si>
    <t>Non-racked storage</t>
  </si>
  <si>
    <t>Non-racked Storage</t>
  </si>
  <si>
    <t>Flammable Material Threshold (see Information Tab for Threshold details)</t>
  </si>
  <si>
    <r>
      <t>Size of Storage Area (m</t>
    </r>
    <r>
      <rPr>
        <vertAlign val="superscript"/>
        <sz val="8"/>
        <color indexed="8"/>
        <rFont val="Times New Roman"/>
        <family val="1"/>
      </rPr>
      <t>2</t>
    </r>
    <r>
      <rPr>
        <sz val="8"/>
        <color indexed="8"/>
        <rFont val="Times New Roman"/>
        <family val="1"/>
      </rPr>
      <t>)</t>
    </r>
  </si>
  <si>
    <r>
      <t>Total Fire Water/Foam to be provided  by Local Fire Brigade (m</t>
    </r>
    <r>
      <rPr>
        <vertAlign val="superscript"/>
        <sz val="8"/>
        <color indexed="8"/>
        <rFont val="Times New Roman"/>
        <family val="1"/>
      </rPr>
      <t>3</t>
    </r>
    <r>
      <rPr>
        <sz val="8"/>
        <color indexed="8"/>
        <rFont val="Times New Roman"/>
        <family val="1"/>
      </rPr>
      <t>)</t>
    </r>
  </si>
  <si>
    <r>
      <t>Total Fire Water/Foam Stored on Site (m</t>
    </r>
    <r>
      <rPr>
        <vertAlign val="superscript"/>
        <sz val="8"/>
        <color indexed="8"/>
        <rFont val="Times New Roman"/>
        <family val="1"/>
      </rPr>
      <t>3</t>
    </r>
    <r>
      <rPr>
        <sz val="8"/>
        <color indexed="8"/>
        <rFont val="Times New Roman"/>
        <family val="1"/>
      </rPr>
      <t>)</t>
    </r>
  </si>
  <si>
    <r>
      <t>Rain Water (m</t>
    </r>
    <r>
      <rPr>
        <vertAlign val="superscript"/>
        <sz val="8"/>
        <color indexed="8"/>
        <rFont val="Times New Roman"/>
        <family val="1"/>
      </rPr>
      <t>3</t>
    </r>
    <r>
      <rPr>
        <sz val="8"/>
        <color indexed="8"/>
        <rFont val="Times New Roman"/>
        <family val="1"/>
      </rPr>
      <t>)</t>
    </r>
    <r>
      <rPr>
        <vertAlign val="superscript"/>
        <sz val="8"/>
        <color indexed="8"/>
        <rFont val="Times New Roman"/>
        <family val="1"/>
      </rPr>
      <t>1</t>
    </r>
  </si>
  <si>
    <t>≥50</t>
  </si>
  <si>
    <t>≥10</t>
  </si>
  <si>
    <t>≥5</t>
  </si>
  <si>
    <t>≥200</t>
  </si>
  <si>
    <t>≥0.5 - &lt;10</t>
  </si>
  <si>
    <t>≥0.1 - &lt;5</t>
  </si>
  <si>
    <t>Process Area</t>
  </si>
  <si>
    <t>Significance of Fire Event</t>
  </si>
  <si>
    <t>1 in 10 year 24hour rainfall event for local area (m)</t>
  </si>
  <si>
    <t>S 1</t>
  </si>
  <si>
    <t>S 2</t>
  </si>
  <si>
    <t>S 3</t>
  </si>
  <si>
    <t>Low Significance</t>
  </si>
  <si>
    <t>Medium Significance</t>
  </si>
  <si>
    <t>High Significance</t>
  </si>
  <si>
    <t>Significance</t>
  </si>
  <si>
    <t>S1</t>
  </si>
  <si>
    <t>S2</t>
  </si>
  <si>
    <t>S3</t>
  </si>
  <si>
    <t>P0/P1</t>
  </si>
  <si>
    <t>P2/P3</t>
  </si>
  <si>
    <t xml:space="preserve">Score </t>
  </si>
  <si>
    <t>Signficance of Fire Event</t>
  </si>
  <si>
    <t>≥5 - &lt;50</t>
  </si>
  <si>
    <t xml:space="preserve">A calculation of the fire water retention required for a warehouse area storage is outlined here. The method is based on the Swiss Federation Firewater Retention Practical Guide. </t>
  </si>
  <si>
    <t xml:space="preserve">Please enter the fire protection measures that are available in each area of the site and the quantity of flammable and combustible material storage within these areas. </t>
  </si>
  <si>
    <r>
      <t>H226 (flammable)</t>
    </r>
    <r>
      <rPr>
        <vertAlign val="superscript"/>
        <sz val="8"/>
        <color indexed="8"/>
        <rFont val="Times New Roman"/>
        <family val="1"/>
      </rPr>
      <t>1</t>
    </r>
  </si>
  <si>
    <t>Note 1</t>
  </si>
  <si>
    <t>From Significance tab</t>
  </si>
  <si>
    <t>≥30 - &lt;200</t>
  </si>
  <si>
    <t>None/ Negligible</t>
  </si>
  <si>
    <t>&lt;0.1</t>
  </si>
  <si>
    <t>&lt;2</t>
  </si>
  <si>
    <t>Total H400 Equivalent Material</t>
  </si>
  <si>
    <t>Total WGK3 Equivalent Material</t>
  </si>
  <si>
    <t>General Method - Any Area</t>
  </si>
  <si>
    <r>
      <t>Area of Site which shares common drainage with Area (m</t>
    </r>
    <r>
      <rPr>
        <vertAlign val="superscript"/>
        <sz val="8"/>
        <color indexed="8"/>
        <rFont val="Times New Roman"/>
        <family val="1"/>
      </rPr>
      <t>2</t>
    </r>
    <r>
      <rPr>
        <sz val="8"/>
        <color indexed="8"/>
        <rFont val="Times New Roman"/>
        <family val="1"/>
      </rPr>
      <t>)</t>
    </r>
  </si>
  <si>
    <t>&lt;0.05</t>
  </si>
  <si>
    <t>≥0.05 - &lt;0.5</t>
  </si>
  <si>
    <t>&lt;0.01</t>
  </si>
  <si>
    <t>≥0.01 - &lt;0.1</t>
  </si>
  <si>
    <r>
      <t>&lt;1t WGK 3 or Equivalent</t>
    </r>
    <r>
      <rPr>
        <vertAlign val="superscript"/>
        <sz val="8"/>
        <color rgb="FF000000"/>
        <rFont val="Arial"/>
        <family val="2"/>
      </rPr>
      <t>1</t>
    </r>
  </si>
  <si>
    <r>
      <t xml:space="preserve">&lt;1t Toxic (H400/H410 Harmful to Aquatic Life) </t>
    </r>
    <r>
      <rPr>
        <b/>
        <u/>
        <sz val="8"/>
        <color rgb="FF000000"/>
        <rFont val="Arial"/>
        <family val="2"/>
      </rPr>
      <t>or</t>
    </r>
    <r>
      <rPr>
        <sz val="8"/>
        <color rgb="FF000000"/>
        <rFont val="Arial"/>
        <family val="2"/>
      </rPr>
      <t xml:space="preserve"> Equivalent</t>
    </r>
    <r>
      <rPr>
        <vertAlign val="superscript"/>
        <sz val="8"/>
        <color rgb="FF000000"/>
        <rFont val="Arial"/>
        <family val="2"/>
      </rPr>
      <t>2</t>
    </r>
  </si>
  <si>
    <r>
      <rPr>
        <b/>
        <sz val="8"/>
        <color theme="1"/>
        <rFont val="Calibri"/>
        <family val="2"/>
        <scheme val="minor"/>
      </rPr>
      <t>Note 2</t>
    </r>
    <r>
      <rPr>
        <sz val="8"/>
        <color theme="1"/>
        <rFont val="Calibri"/>
        <family val="2"/>
        <scheme val="minor"/>
      </rPr>
      <t>: WGK Equivalent Calculation: 100t WGK1 = 10t WGK2 = 1t WGK3</t>
    </r>
  </si>
  <si>
    <r>
      <rPr>
        <b/>
        <sz val="8"/>
        <color theme="1"/>
        <rFont val="Calibri"/>
        <family val="2"/>
        <scheme val="minor"/>
      </rPr>
      <t>Note 1</t>
    </r>
    <r>
      <rPr>
        <sz val="8"/>
        <color theme="1"/>
        <rFont val="Calibri"/>
        <family val="2"/>
        <scheme val="minor"/>
      </rPr>
      <t>: Hazardous to the Aquatic Environment Equivalent Calculation: 100t H412/H413 = 10t H411 = 1t H400/410</t>
    </r>
  </si>
  <si>
    <t>• Automatic fire-fighting systems</t>
  </si>
  <si>
    <t>• Fire Brigade contribution</t>
  </si>
  <si>
    <t>- Inventory that could be released in a credible scenario</t>
  </si>
  <si>
    <t>- Fire-fighting water &amp; foam from the following sources</t>
  </si>
  <si>
    <t>H227 Combustible Liquids</t>
  </si>
  <si>
    <t>- Cooling Water (based on design standard or systems specifications / discussions with local fire brigade)</t>
  </si>
  <si>
    <t>- Extinguishing period (based on design standard or systems specifications)</t>
  </si>
  <si>
    <t xml:space="preserve">A generalised calculation approach is required to calculate the firewater run-off retention required for a process plant or tank farm area and should take into account;
</t>
  </si>
  <si>
    <t>Percent of S2 Storage</t>
  </si>
  <si>
    <t>Percent of S1 Storage</t>
  </si>
  <si>
    <t>Percent of S3 Storage</t>
  </si>
  <si>
    <t>Sample Assessment Area</t>
  </si>
  <si>
    <t>Note on Preliminary Result</t>
  </si>
  <si>
    <r>
      <t>Preliminary Fire Water Retention Required m</t>
    </r>
    <r>
      <rPr>
        <vertAlign val="superscript"/>
        <sz val="8"/>
        <color indexed="8"/>
        <rFont val="Times New Roman"/>
        <family val="1"/>
      </rPr>
      <t xml:space="preserve">3
</t>
    </r>
    <r>
      <rPr>
        <sz val="8"/>
        <color indexed="8"/>
        <rFont val="Times New Roman"/>
        <family val="1"/>
      </rPr>
      <t>(without storage density factor)</t>
    </r>
  </si>
  <si>
    <t xml:space="preserve">No dedicated firewater retention required. </t>
  </si>
  <si>
    <t xml:space="preserve">Please enter the quantities of hazardous substances stored within each "assessment area" of the site. If the site is a licensed waste disposal facility please select "Hazardous" or "Non-Hazardous", or "N/A" if this does not apply. </t>
  </si>
  <si>
    <t xml:space="preserve">This tab will outline the Overall Fire Water Run-Off Risk of each area based on the Significance of a Fire event and the Hazard Potential in each "assessment area". The conclusion as to whether or not the site requires fire water retention is stated here. </t>
  </si>
  <si>
    <t>Input of Calculation and Support Data</t>
  </si>
  <si>
    <t>For other areas, e.g. tank farm, process room, etc. a detailed assessment should be carried out to determine firewater retention volume required. This involves acquiring information on expected fire duration, sprinkler flow rates, etc. See Section 4.3 of the Guidance Report.</t>
  </si>
  <si>
    <r>
      <rPr>
        <b/>
        <sz val="8"/>
        <color indexed="8"/>
        <rFont val="Times New Roman"/>
        <family val="1"/>
      </rPr>
      <t xml:space="preserve">Note on WGK Classification: </t>
    </r>
    <r>
      <rPr>
        <sz val="8"/>
        <color indexed="8"/>
        <rFont val="Times New Roman"/>
        <family val="1"/>
      </rPr>
      <t>Use either H statement or WGK classification of a material. Start with H statement if available, if not available use WGK classification instead. 
DO NOT ENTER THE SAME MATERIAL UNDER BOTH CLASSIFICATIONS
See Appendix A of the Guidance Document for further instruction</t>
    </r>
  </si>
  <si>
    <t>Laboratories which contain Genetically Modified Micro-Organisms (GMOs) According to Directive 2009/41/EC (Groups 3 &amp; 4) 
See Appendix A of the Guidance Document for further instruction.</t>
  </si>
  <si>
    <t>R1
Risk of Environmental Contamination</t>
  </si>
  <si>
    <t>Tank Farm and Process Plant Area</t>
  </si>
  <si>
    <t xml:space="preserve">The estimated volumes from the above data should be quantitatively assessed to calculate the required retention volume and the following formula applied. All quantities and values used in the calculation must be set out and fully justified. 
</t>
  </si>
  <si>
    <t>See Section 4.3 of the Guidance Report</t>
  </si>
  <si>
    <t xml:space="preserve">Examples of non-combustible materials include HCl, NaOH, glass container storage etc. Any non-combustible materials stored in this "assessment area" should be reviewed against their relevent Material Safety Data Sheets and confirmed as non-combustible before being included in the calculation above. </t>
  </si>
  <si>
    <t>Water Hazard Class</t>
  </si>
  <si>
    <t>(WGK)</t>
  </si>
  <si>
    <t>Acetic Acid</t>
  </si>
  <si>
    <t>No environmental or flammable H-Statement assigned</t>
  </si>
  <si>
    <t>Flammable Material (tonnes)</t>
  </si>
  <si>
    <t>Combustible Material (tonnes)</t>
  </si>
  <si>
    <r>
      <rPr>
        <b/>
        <sz val="10"/>
        <rFont val="Times New Roman"/>
        <family val="1"/>
      </rPr>
      <t>VR = VT + WE + WF + Rw – E</t>
    </r>
    <r>
      <rPr>
        <sz val="10"/>
        <rFont val="Times New Roman"/>
        <family val="1"/>
      </rPr>
      <t xml:space="preserve">
Where,
VR = Fire Water Retention Required
VT = Volume of Process / Product Contribution 
WE = Extinguishing Medium (Water &amp; Foam) (including Fire Brigade resources)
WF = Cooling Water for Adjacent Tanks 
Rw = Rainwater Contribution
 E = Retention Volume Directly Available (i.e. capacity at area on fire only)
</t>
    </r>
  </si>
  <si>
    <r>
      <t>Area of Site which shares common drainage with Assessment Area (m</t>
    </r>
    <r>
      <rPr>
        <vertAlign val="superscript"/>
        <sz val="8"/>
        <color indexed="8"/>
        <rFont val="Times New Roman"/>
        <family val="1"/>
      </rPr>
      <t>2</t>
    </r>
    <r>
      <rPr>
        <sz val="8"/>
        <color indexed="8"/>
        <rFont val="Times New Roman"/>
        <family val="1"/>
      </rPr>
      <t>)</t>
    </r>
  </si>
  <si>
    <t>Method 1: Warehouse Retention Calculation</t>
  </si>
  <si>
    <t>Method 2: Tank Farm / Process Plant Retention Calculation</t>
  </si>
  <si>
    <t>Method 3: General Retention Calculation</t>
  </si>
  <si>
    <t>Risk Assessment Result</t>
  </si>
  <si>
    <t>Fire Significance</t>
  </si>
  <si>
    <t>Isopropanol</t>
  </si>
  <si>
    <t>Tetrahydrofuran</t>
  </si>
  <si>
    <t>Trichloroethylene</t>
  </si>
  <si>
    <t>- Rainwater contribution</t>
  </si>
  <si>
    <r>
      <t>Fire Water Retention Required (m</t>
    </r>
    <r>
      <rPr>
        <vertAlign val="superscript"/>
        <sz val="8"/>
        <color indexed="8"/>
        <rFont val="Times New Roman"/>
        <family val="1"/>
      </rPr>
      <t>3</t>
    </r>
    <r>
      <rPr>
        <sz val="8"/>
        <color indexed="8"/>
        <rFont val="Times New Roman"/>
        <family val="1"/>
      </rPr>
      <t>)</t>
    </r>
  </si>
  <si>
    <r>
      <t>Rain Water (m</t>
    </r>
    <r>
      <rPr>
        <vertAlign val="superscript"/>
        <sz val="8"/>
        <color indexed="8"/>
        <rFont val="Times New Roman"/>
        <family val="1"/>
      </rPr>
      <t>3</t>
    </r>
    <r>
      <rPr>
        <sz val="8"/>
        <color indexed="8"/>
        <rFont val="Times New Roman"/>
        <family val="1"/>
      </rPr>
      <t>)</t>
    </r>
  </si>
  <si>
    <r>
      <t>Retention Volume Required m</t>
    </r>
    <r>
      <rPr>
        <vertAlign val="superscript"/>
        <sz val="10"/>
        <rFont val="Times New Roman"/>
        <family val="1"/>
      </rPr>
      <t>3</t>
    </r>
    <r>
      <rPr>
        <sz val="10"/>
        <rFont val="Times New Roman"/>
        <family val="1"/>
      </rPr>
      <t xml:space="preserve"> (with density factor)</t>
    </r>
  </si>
  <si>
    <t>≥2 - &lt;30</t>
  </si>
  <si>
    <r>
      <t>Max FW volume from hydrants during Fire Event m</t>
    </r>
    <r>
      <rPr>
        <vertAlign val="superscript"/>
        <sz val="8"/>
        <color indexed="8"/>
        <rFont val="Times New Roman"/>
        <family val="1"/>
      </rPr>
      <t>3</t>
    </r>
    <r>
      <rPr>
        <sz val="8"/>
        <color indexed="8"/>
        <rFont val="Times New Roman"/>
        <family val="1"/>
      </rPr>
      <t xml:space="preserve"> </t>
    </r>
  </si>
  <si>
    <t>Fire Duration (Hours)
This should be set at 6 hours unless the local fire authority has advised that a reduced time is acceptable. 
Note: Minimum duration is 1.5 hours</t>
  </si>
  <si>
    <r>
      <t>Volume of Product Loss (m</t>
    </r>
    <r>
      <rPr>
        <vertAlign val="superscript"/>
        <sz val="8"/>
        <color indexed="8"/>
        <rFont val="Times New Roman"/>
        <family val="1"/>
      </rPr>
      <t>3</t>
    </r>
    <r>
      <rPr>
        <sz val="8"/>
        <color indexed="8"/>
        <rFont val="Times New Roman"/>
        <family val="1"/>
      </rPr>
      <t>) 
See Section 4.5 of the Guidance Document for further information</t>
    </r>
  </si>
  <si>
    <t>Total F1/F2 Materials</t>
  </si>
  <si>
    <t>Total F3/F4 Materials</t>
  </si>
  <si>
    <t>Total Storage in this Area (tonnes)</t>
  </si>
  <si>
    <t xml:space="preserve">Oxidising Material not already classified - H270, H271 (tonnes) </t>
  </si>
  <si>
    <t xml:space="preserve">Oxidising Material not already classified - H272 (tonnes) </t>
  </si>
  <si>
    <t>Non Combustible Material (tonnes) 
(see note 1)</t>
  </si>
  <si>
    <t>Aerosol materials, not already classified as flammable - H222, H223 (tonnes)</t>
  </si>
  <si>
    <t xml:space="preserve">A generic calculation can also be used based on first principles of fire water retention. This is a conservative approach to retention volume calculation. </t>
  </si>
  <si>
    <r>
      <t xml:space="preserve">H226 Flammable Liquids have a large flash point range. Higher flash point flammables (e.g. Diesel - Flash Point 55-56°C) can be considered as combustible for the purpose of this exercise if the material under normal environmental or workplace
operational conditions will always be handled at temperatures at least 15ºC below their flashpoint and in consequence will not produce a flammable atmosphere. See </t>
    </r>
    <r>
      <rPr>
        <i/>
        <sz val="10"/>
        <rFont val="Arial"/>
        <family val="2"/>
      </rPr>
      <t>HSG140 - Safe Use and Handling of Flammable Liquids</t>
    </r>
    <r>
      <rPr>
        <sz val="10"/>
        <rFont val="Arial"/>
        <family val="2"/>
      </rPr>
      <t xml:space="preserve">, UK HSE 2015, for more information. Ambient external temperature in Ireland does not generally exceed 30ºC. 
See Appendix A of Guidance Report for more information. </t>
    </r>
  </si>
  <si>
    <t>H400/H410 Environmentally Hazardous Material (GHS Classification) (tonnes)</t>
  </si>
  <si>
    <t>H401/411 Environmentally Hazardous Material (GHS Classification) (tonnes)</t>
  </si>
  <si>
    <r>
      <rPr>
        <b/>
        <sz val="10"/>
        <rFont val="Times New Roman"/>
        <family val="1"/>
      </rPr>
      <t xml:space="preserve">Hazard Potential: </t>
    </r>
    <r>
      <rPr>
        <sz val="10"/>
        <rFont val="Times New Roman"/>
        <family val="1"/>
      </rPr>
      <t xml:space="preserve">
The ECHA Chemical Database contains information for the safe handling of hazardous substances and other chemical substances at work. Furthermore the user is offered information on important physical and chemical properties as well as special regulations e.g. GHS classification and labelling according to CLP regulation (pictograms, H phrases, P phrases). </t>
    </r>
  </si>
  <si>
    <t>Flammable or Environmental H-Statements</t>
  </si>
  <si>
    <r>
      <t>H226:</t>
    </r>
    <r>
      <rPr>
        <sz val="9"/>
        <color rgb="FF000000"/>
        <rFont val="Arial"/>
        <family val="2"/>
      </rPr>
      <t xml:space="preserve"> Flammable liquid and vapour  </t>
    </r>
  </si>
  <si>
    <r>
      <t xml:space="preserve">H225: </t>
    </r>
    <r>
      <rPr>
        <sz val="9"/>
        <color rgb="FF000000"/>
        <rFont val="Arial"/>
        <family val="2"/>
      </rPr>
      <t>Highly flammable liquid and vapour</t>
    </r>
  </si>
  <si>
    <t>Aqueous Ammonia</t>
  </si>
  <si>
    <r>
      <t>H400:</t>
    </r>
    <r>
      <rPr>
        <sz val="9"/>
        <color rgb="FF000000"/>
        <rFont val="Arial"/>
        <family val="2"/>
      </rPr>
      <t xml:space="preserve"> Very toxic to aquatic life</t>
    </r>
  </si>
  <si>
    <t>Chlorine</t>
  </si>
  <si>
    <r>
      <t>H410:</t>
    </r>
    <r>
      <rPr>
        <sz val="9"/>
        <color rgb="FF000000"/>
        <rFont val="Arial"/>
        <family val="2"/>
      </rPr>
      <t xml:space="preserve"> Very toxic to aquatic life with long lasting effects</t>
    </r>
  </si>
  <si>
    <t>Copper Sulphate</t>
  </si>
  <si>
    <t>Cyclohexane</t>
  </si>
  <si>
    <r>
      <t>H411:</t>
    </r>
    <r>
      <rPr>
        <sz val="9"/>
        <color rgb="FF000000"/>
        <rFont val="Arial"/>
        <family val="2"/>
      </rPr>
      <t xml:space="preserve"> Toxic to aquatic life with long lasting effects</t>
    </r>
  </si>
  <si>
    <r>
      <t>H225:</t>
    </r>
    <r>
      <rPr>
        <sz val="9"/>
        <color rgb="FF000000"/>
        <rFont val="Arial"/>
        <family val="2"/>
      </rPr>
      <t xml:space="preserve"> Highly flammable liquid and vapour</t>
    </r>
  </si>
  <si>
    <t>Heptane</t>
  </si>
  <si>
    <r>
      <t>H226:</t>
    </r>
    <r>
      <rPr>
        <sz val="9"/>
        <color rgb="FF000000"/>
        <rFont val="Arial"/>
        <family val="2"/>
      </rPr>
      <t xml:space="preserve"> Flammable liquid and vapour</t>
    </r>
  </si>
  <si>
    <t>Methyl tert-butyl ether (MTBE)</t>
  </si>
  <si>
    <t>Sodium Nitrite</t>
  </si>
  <si>
    <t>Trichloroacetic Acid</t>
  </si>
  <si>
    <r>
      <t>H412:</t>
    </r>
    <r>
      <rPr>
        <sz val="9"/>
        <color rgb="FF000000"/>
        <rFont val="Arial"/>
        <family val="2"/>
      </rPr>
      <t xml:space="preserve"> Harmful to aquatic life with long lasting effects.</t>
    </r>
  </si>
  <si>
    <t>2,2,4-Trimethylpentane</t>
  </si>
  <si>
    <t>Zinc Chloride</t>
  </si>
  <si>
    <r>
      <rPr>
        <b/>
        <sz val="9"/>
        <color rgb="FF000000"/>
        <rFont val="Arial"/>
        <family val="2"/>
      </rPr>
      <t>H225</t>
    </r>
    <r>
      <rPr>
        <sz val="9"/>
        <color rgb="FF000000"/>
        <rFont val="Arial"/>
        <family val="2"/>
      </rPr>
      <t>: Highly flammable liquid and vapour</t>
    </r>
  </si>
  <si>
    <t>*(Diesel can be considered combustible liquid for FWRA Tool as per Appendix A, Section 1.2.3)</t>
  </si>
  <si>
    <t xml:space="preserve">Firewater run-off must be retained within the operational site. The retention can be provided by means of the site's drainage system and other suitable infrastructure which is not exclusively foreseen for firewater retention (e.g. storm water ponds / tanks in waste water treatment plants). All elements of the site infrastructure to be used for firewater retention (including shutoff valves) must be regularly inspected to ensure functionality and impermeability. The retention facility must remain impermeable for the duration of the incident up to the removal of the firewater run-off The documented available retention capacity in the existing site infrastructure must be monitored and maintained. Automatic shut-off valves must be maintained and tested. Diversion of firewater to retention facilities must be automatic on activation of the site fire alarm. Onsite bunds cannot be used to provide firewater retention unless the content of a bund is directly involved in the fire event.  </t>
  </si>
  <si>
    <r>
      <rPr>
        <b/>
        <sz val="10"/>
        <rFont val="Times New Roman"/>
        <family val="1"/>
      </rPr>
      <t xml:space="preserve">Warehouse Fire Water Retention Volume Required: </t>
    </r>
    <r>
      <rPr>
        <sz val="10"/>
        <rFont val="Times New Roman"/>
        <family val="1"/>
      </rPr>
      <t xml:space="preserve">
A suitable firewater run-off calculation methodology for warehouse storage is a risk-based approach based on the Swiss Federation Firewater Retention Practical Guide . This method provides an opportunity for a reduction in firewater retention volume required for the site, if special fire protection measures, such as sprinklers, are provided to control and limit the fire area. This method should only be used by sites that can provide evidence of the appropriate levels of maintenance of such systems, as recommended by the applicable international or national codes or standards.
The fundamental assessment factors that this method depends upon are the following;
- The fire protection measures (e.g. fire detection, sprinkler type – in rack, roof level)
- The fire hazard associated with the stored materials
- The storage methodology (racking, piled, heights)
- The density of stored materials and equipment
- The assessment area size
The table below outlines the preliminary retention volumes listed based on the fire compartment area, the fire hazard and the fire protection facilities. They are based on the CEA-guideline "Storage of hazardous material". </t>
    </r>
  </si>
  <si>
    <t>Fire Detection and Alarm Systems (FDAS).  IS 3218:2013</t>
  </si>
  <si>
    <t>Automatic Fire Protection</t>
  </si>
  <si>
    <t>- Local containment (bunding) available at area of fire only e.g. Tank Farm Bund (it is not permitted to include bunding volumes not directly affected by the fire i.e. it is not permissible to distribute contaminated firewater to other bunded areas of the site for storage</t>
  </si>
  <si>
    <t>H402/412 Environmentally Hazardous Material (GHS Classification) (tonnes)</t>
  </si>
  <si>
    <t>H413 Environmentally Hazardous Material (GHS Classification) (tonnes)</t>
  </si>
  <si>
    <t>No Hazard Potential</t>
  </si>
  <si>
    <t>No hazard potential</t>
  </si>
  <si>
    <t>Hazard potential</t>
  </si>
  <si>
    <r>
      <t>&gt;1t WGK 3 or Equivalent</t>
    </r>
    <r>
      <rPr>
        <vertAlign val="superscript"/>
        <sz val="8"/>
        <color rgb="FF000000"/>
        <rFont val="Arial"/>
        <family val="2"/>
      </rPr>
      <t>1</t>
    </r>
  </si>
  <si>
    <r>
      <t xml:space="preserve">&lt;1t (H400/H410 Harmful to Aquatic Life) </t>
    </r>
    <r>
      <rPr>
        <b/>
        <u/>
        <sz val="8"/>
        <color rgb="FF000000"/>
        <rFont val="Arial"/>
        <family val="2"/>
      </rPr>
      <t>or</t>
    </r>
    <r>
      <rPr>
        <sz val="8"/>
        <color rgb="FF000000"/>
        <rFont val="Arial"/>
        <family val="2"/>
      </rPr>
      <t xml:space="preserve"> Equivalent</t>
    </r>
    <r>
      <rPr>
        <vertAlign val="superscript"/>
        <sz val="8"/>
        <color rgb="FF000000"/>
        <rFont val="Arial"/>
        <family val="2"/>
      </rPr>
      <t>2</t>
    </r>
  </si>
  <si>
    <t>Licenced Waste Storage Facility</t>
  </si>
  <si>
    <t>Volume of Process / Product Contribution (VT)</t>
  </si>
  <si>
    <t>Extinguishing Medium (Water &amp; Foam including Fire Brigade resources) (WE)</t>
  </si>
  <si>
    <t>Cooling Water for Adjacent Tanks (WF)</t>
  </si>
  <si>
    <t>Fire Water Retention Required (VR)</t>
  </si>
  <si>
    <r>
      <t>m</t>
    </r>
    <r>
      <rPr>
        <b/>
        <vertAlign val="superscript"/>
        <sz val="11"/>
        <color theme="1"/>
        <rFont val="Calibri"/>
        <scheme val="minor"/>
      </rPr>
      <t>3</t>
    </r>
  </si>
  <si>
    <r>
      <t>m</t>
    </r>
    <r>
      <rPr>
        <vertAlign val="superscript"/>
        <sz val="10"/>
        <rFont val="Calibri"/>
        <scheme val="minor"/>
      </rPr>
      <t>3</t>
    </r>
  </si>
  <si>
    <t>Licensed Hazardous Waste Facility</t>
  </si>
  <si>
    <t>Rainwater Contribution (Rw) - see Section 4.6.2</t>
  </si>
  <si>
    <r>
      <t>This Fire Water Retention Risk Assessment Spreadsheet is to be used in conjunction with the EPA Guidance on Retention Requirements for Firewater Run-off</t>
    </r>
    <r>
      <rPr>
        <sz val="9"/>
        <color rgb="FFFF0000"/>
        <rFont val="Times New Roman"/>
        <family val="1"/>
      </rPr>
      <t>.</t>
    </r>
    <r>
      <rPr>
        <sz val="9"/>
        <rFont val="Times New Roman"/>
        <family val="1"/>
      </rPr>
      <t xml:space="preserve"> The purpose of this workbook is to determine, at a conservative level, whether firewater retention is required for the facility, and if so the required retention capacity. 
</t>
    </r>
  </si>
  <si>
    <r>
      <t>1. Hazardous Material Storage on Site</t>
    </r>
    <r>
      <rPr>
        <b/>
        <vertAlign val="superscript"/>
        <sz val="8"/>
        <color indexed="8"/>
        <rFont val="Times New Roman"/>
        <family val="1"/>
      </rPr>
      <t>3</t>
    </r>
  </si>
  <si>
    <r>
      <rPr>
        <b/>
        <sz val="8"/>
        <color theme="1"/>
        <rFont val="Calibri"/>
        <family val="2"/>
        <scheme val="minor"/>
      </rPr>
      <t>Note 3</t>
    </r>
    <r>
      <rPr>
        <sz val="8"/>
        <color theme="1"/>
        <rFont val="Calibri"/>
        <family val="2"/>
        <scheme val="minor"/>
      </rPr>
      <t>: Fire-fighting foam to be used in this area should be included if relevant hazard classifications apply</t>
    </r>
  </si>
  <si>
    <t xml:space="preserve"> Retention Volume Directly Available (i.e. capacity at area on fire only) </t>
  </si>
  <si>
    <r>
      <t>Fire Water Retention Required (m</t>
    </r>
    <r>
      <rPr>
        <b/>
        <vertAlign val="superscript"/>
        <sz val="8"/>
        <color indexed="8"/>
        <rFont val="Times New Roman"/>
        <family val="1"/>
      </rPr>
      <t>3</t>
    </r>
    <r>
      <rPr>
        <b/>
        <sz val="8"/>
        <color indexed="8"/>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</si>
</sst>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1"/>
      <color theme="1"/>
      <name val="Calibri"/>
      <family val="2"/>
      <scheme val="minor"/>
    </font>
    <font>
      <sz val="10"/>
      <name val="Arial"/>
      <family val="2"/>
    </font>
    <font>
      <sz val="10"/>
      <name val="Times New Roman"/>
      <family val="1"/>
    </font>
    <font>
      <b/>
      <sz val="14"/>
      <name val="Times New Roman"/>
      <family val="1"/>
    </font>
    <font>
      <b/>
      <sz val="10"/>
      <name val="Times New Roman"/>
      <family val="1"/>
    </font>
    <font>
      <sz val="12"/>
      <name val="Times New Roman"/>
      <family val="1"/>
    </font>
    <font>
      <b/>
      <sz val="10"/>
      <color indexed="9"/>
      <name val="Times New Roman"/>
      <family val="1"/>
    </font>
    <font>
      <sz val="8"/>
      <color indexed="8"/>
      <name val="Times New Roman"/>
      <family val="1"/>
    </font>
    <font>
      <b/>
      <sz val="8"/>
      <color indexed="8"/>
      <name val="Times New Roman"/>
      <family val="1"/>
    </font>
    <font>
      <b/>
      <sz val="10"/>
      <color indexed="8"/>
      <name val="Times New Roman"/>
      <family val="1"/>
    </font>
    <font>
      <sz val="10"/>
      <color indexed="8"/>
      <name val="Times New Roman"/>
      <family val="1"/>
    </font>
    <font>
      <b/>
      <sz val="12"/>
      <color indexed="8"/>
      <name val="Times New Roman"/>
      <family val="1"/>
    </font>
    <font>
      <b/>
      <sz val="10"/>
      <color indexed="30"/>
      <name val="Times New Roman"/>
      <family val="1"/>
    </font>
    <font>
      <b/>
      <sz val="10"/>
      <color theme="1"/>
      <name val="Arial"/>
      <family val="2"/>
    </font>
    <font>
      <b/>
      <sz val="9"/>
      <color rgb="FF000000"/>
      <name val="Arial"/>
      <family val="2"/>
    </font>
    <font>
      <sz val="9"/>
      <color rgb="FF000000"/>
      <name val="Arial"/>
      <family val="2"/>
    </font>
    <font>
      <sz val="10.3"/>
      <color rgb="FF000000"/>
      <name val="Inherit"/>
    </font>
    <font>
      <b/>
      <sz val="11"/>
      <color theme="1"/>
      <name val="Calibri"/>
      <family val="2"/>
      <scheme val="minor"/>
    </font>
    <font>
      <b/>
      <sz val="9"/>
      <color theme="1"/>
      <name val="Arial"/>
      <family val="2"/>
    </font>
    <font>
      <b/>
      <sz val="12"/>
      <color indexed="9"/>
      <name val="Times New Roman"/>
      <family val="1"/>
    </font>
    <font>
      <sz val="10"/>
      <color theme="1"/>
      <name val="Arial"/>
      <family val="2"/>
    </font>
    <font>
      <sz val="14"/>
      <color indexed="30"/>
      <name val="Times New Roman"/>
      <family val="1"/>
    </font>
    <font>
      <sz val="14"/>
      <color indexed="12"/>
      <name val="Times New Roman"/>
      <family val="1"/>
    </font>
    <font>
      <b/>
      <sz val="16"/>
      <color indexed="10"/>
      <name val="Times New Roman"/>
      <family val="1"/>
    </font>
    <font>
      <b/>
      <sz val="12"/>
      <name val="Times New Roman"/>
      <family val="1"/>
    </font>
    <font>
      <b/>
      <sz val="16"/>
      <name val="Times New Roman"/>
      <family val="1"/>
    </font>
    <font>
      <sz val="8"/>
      <name val="Times New Roman"/>
      <family val="1"/>
    </font>
    <font>
      <sz val="9"/>
      <name val="Times New Roman"/>
      <family val="1"/>
    </font>
    <font>
      <b/>
      <sz val="8"/>
      <color indexed="10"/>
      <name val="Times New Roman"/>
      <family val="1"/>
    </font>
    <font>
      <u/>
      <sz val="10"/>
      <color indexed="12"/>
      <name val="Times New Roman"/>
      <family val="1"/>
    </font>
    <font>
      <sz val="8"/>
      <color indexed="10"/>
      <name val="Times New Roman"/>
      <family val="1"/>
    </font>
    <font>
      <b/>
      <sz val="8"/>
      <name val="Times New Roman"/>
      <family val="1"/>
    </font>
    <font>
      <sz val="9"/>
      <color rgb="FFFF0000"/>
      <name val="Times New Roman"/>
      <family val="1"/>
    </font>
    <font>
      <sz val="10"/>
      <color theme="1"/>
      <name val="Times New Roman"/>
      <family val="1"/>
    </font>
    <font>
      <b/>
      <sz val="10"/>
      <color rgb="FFFFFFFF"/>
      <name val="Arial"/>
      <family val="2"/>
    </font>
    <font>
      <sz val="9"/>
      <color theme="1"/>
      <name val="Arial"/>
      <family val="2"/>
    </font>
    <font>
      <sz val="10"/>
      <color rgb="FFFF0000"/>
      <name val="Times New Roman"/>
      <family val="1"/>
    </font>
    <font>
      <b/>
      <sz val="9"/>
      <color indexed="8"/>
      <name val="Times New Roman"/>
      <family val="1"/>
    </font>
    <font>
      <sz val="8"/>
      <color theme="1"/>
      <name val="Calibri"/>
      <family val="2"/>
      <scheme val="minor"/>
    </font>
    <font>
      <b/>
      <sz val="8"/>
      <color theme="1"/>
      <name val="Arial"/>
      <family val="2"/>
    </font>
    <font>
      <b/>
      <sz val="8"/>
      <color rgb="FF000000"/>
      <name val="Arial"/>
      <family val="2"/>
    </font>
    <font>
      <sz val="8"/>
      <color rgb="FF000000"/>
      <name val="Arial"/>
      <family val="2"/>
    </font>
    <font>
      <b/>
      <sz val="8"/>
      <color rgb="FFFFFFFF"/>
      <name val="Arial"/>
      <family val="2"/>
    </font>
    <font>
      <i/>
      <sz val="8"/>
      <color rgb="FF000000"/>
      <name val="Arial"/>
      <family val="2"/>
    </font>
    <font>
      <b/>
      <i/>
      <sz val="8"/>
      <color rgb="FF000000"/>
      <name val="Arial"/>
      <family val="2"/>
    </font>
    <font>
      <vertAlign val="superscript"/>
      <sz val="8"/>
      <color rgb="FF000000"/>
      <name val="Arial"/>
      <family val="2"/>
    </font>
    <font>
      <b/>
      <u/>
      <sz val="8"/>
      <color rgb="FF000000"/>
      <name val="Arial"/>
      <family val="2"/>
    </font>
    <font>
      <b/>
      <sz val="8"/>
      <color theme="1"/>
      <name val="Calibri"/>
      <family val="2"/>
      <scheme val="minor"/>
    </font>
    <font>
      <sz val="11"/>
      <color theme="1"/>
      <name val="Calibri"/>
      <family val="2"/>
      <scheme val="minor"/>
    </font>
    <font>
      <vertAlign val="superscript"/>
      <sz val="8"/>
      <color indexed="8"/>
      <name val="Times New Roman"/>
      <family val="1"/>
    </font>
    <font>
      <b/>
      <vertAlign val="superscript"/>
      <sz val="8"/>
      <color theme="1"/>
      <name val="Arial"/>
      <family val="2"/>
    </font>
    <font>
      <b/>
      <u/>
      <sz val="8"/>
      <color theme="1"/>
      <name val="Arial"/>
      <family val="2"/>
    </font>
    <font>
      <sz val="8"/>
      <color theme="1"/>
      <name val="Arial"/>
      <family val="2"/>
    </font>
    <font>
      <vertAlign val="superscript"/>
      <sz val="10"/>
      <name val="Times New Roman"/>
      <family val="1"/>
    </font>
    <font>
      <sz val="8"/>
      <color rgb="FFFF0000"/>
      <name val="Times New Roman"/>
      <family val="1"/>
    </font>
    <font>
      <b/>
      <vertAlign val="superscript"/>
      <sz val="8"/>
      <color indexed="8"/>
      <name val="Times New Roman"/>
      <family val="1"/>
    </font>
    <font>
      <sz val="8"/>
      <color indexed="8"/>
      <name val="Arial"/>
      <family val="2"/>
    </font>
    <font>
      <sz val="11"/>
      <color rgb="FFFF0000"/>
      <name val="Calibri"/>
      <family val="2"/>
      <scheme val="minor"/>
    </font>
    <font>
      <i/>
      <sz val="10"/>
      <name val="Arial"/>
      <family val="2"/>
    </font>
    <font>
      <b/>
      <sz val="9"/>
      <color rgb="FFFFFFFF"/>
      <name val="Arial"/>
      <family val="2"/>
    </font>
    <font>
      <b/>
      <sz val="11"/>
      <color theme="1"/>
      <name val="Calibri"/>
      <scheme val="minor"/>
    </font>
    <font>
      <b/>
      <vertAlign val="superscript"/>
      <sz val="11"/>
      <color theme="1"/>
      <name val="Calibri"/>
      <scheme val="minor"/>
    </font>
    <font>
      <sz val="10"/>
      <name val="Calibri"/>
      <scheme val="minor"/>
    </font>
    <font>
      <sz val="11"/>
      <color indexed="8"/>
      <name val="Calibri"/>
      <scheme val="minor"/>
    </font>
    <font>
      <vertAlign val="superscript"/>
      <sz val="10"/>
      <name val="Calibri"/>
      <scheme val="minor"/>
    </font>
    <font>
      <sz val="8"/>
      <color indexed="8"/>
      <name val="Calibri"/>
      <scheme val="minor"/>
    </font>
  </fonts>
  <fills count="28">
    <fill>
      <patternFill patternType="none"/>
    </fill>
    <fill>
      <patternFill patternType="gray125"/>
    </fill>
    <fill>
      <patternFill patternType="solid">
        <fgColor indexed="30"/>
        <bgColor indexed="64"/>
      </patternFill>
    </fill>
    <fill>
      <patternFill patternType="solid">
        <fgColor indexed="38"/>
        <bgColor indexed="64"/>
      </patternFill>
    </fill>
    <fill>
      <patternFill patternType="solid">
        <fgColor indexed="38"/>
        <bgColor indexed="24"/>
      </patternFill>
    </fill>
    <fill>
      <patternFill patternType="solid">
        <fgColor indexed="22"/>
        <bgColor indexed="24"/>
      </patternFill>
    </fill>
    <fill>
      <patternFill patternType="solid">
        <fgColor indexed="9"/>
        <bgColor indexed="24"/>
      </patternFill>
    </fill>
    <fill>
      <patternFill patternType="solid">
        <fgColor indexed="55"/>
        <bgColor indexed="24"/>
      </patternFill>
    </fill>
    <fill>
      <patternFill patternType="solid">
        <fgColor rgb="FF92CDDC"/>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40404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BFBFBF"/>
        <bgColor indexed="64"/>
      </patternFill>
    </fill>
    <fill>
      <patternFill patternType="solid">
        <fgColor indexed="38"/>
        <bgColor indexed="21"/>
      </patternFill>
    </fill>
    <fill>
      <patternFill patternType="solid">
        <fgColor indexed="22"/>
        <bgColor indexed="64"/>
      </patternFill>
    </fill>
    <fill>
      <patternFill patternType="solid">
        <fgColor rgb="FF827566"/>
        <bgColor indexed="64"/>
      </patternFill>
    </fill>
    <fill>
      <patternFill patternType="solid">
        <fgColor theme="0" tint="-0.14999847407452621"/>
        <bgColor indexed="24"/>
      </patternFill>
    </fill>
    <fill>
      <patternFill patternType="solid">
        <fgColor theme="0"/>
        <bgColor indexed="24"/>
      </patternFill>
    </fill>
    <fill>
      <patternFill patternType="solid">
        <fgColor rgb="FFB6DDE8"/>
        <bgColor indexed="64"/>
      </patternFill>
    </fill>
    <fill>
      <patternFill patternType="solid">
        <fgColor theme="0" tint="-0.14996795556505021"/>
        <bgColor indexed="24"/>
      </patternFill>
    </fill>
    <fill>
      <patternFill patternType="solid">
        <fgColor theme="0" tint="-0.249977111117893"/>
        <bgColor indexed="24"/>
      </patternFill>
    </fill>
    <fill>
      <patternFill patternType="solid">
        <fgColor theme="0" tint="-0.249977111117893"/>
        <bgColor indexed="64"/>
      </patternFill>
    </fill>
    <fill>
      <patternFill patternType="solid">
        <fgColor theme="0" tint="-0.34998626667073579"/>
        <bgColor indexed="24"/>
      </patternFill>
    </fill>
    <fill>
      <patternFill patternType="solid">
        <fgColor theme="0"/>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30"/>
      </left>
      <right/>
      <top style="thin">
        <color indexed="30"/>
      </top>
      <bottom style="thin">
        <color indexed="30"/>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21"/>
      </right>
      <top/>
      <bottom/>
      <diagonal/>
    </border>
    <border>
      <left style="thin">
        <color indexed="21"/>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21"/>
      </bottom>
      <diagonal/>
    </border>
    <border>
      <left/>
      <right style="thin">
        <color indexed="21"/>
      </right>
      <top style="thin">
        <color indexed="64"/>
      </top>
      <bottom style="thick">
        <color indexed="21"/>
      </bottom>
      <diagonal/>
    </border>
    <border>
      <left/>
      <right/>
      <top style="thick">
        <color indexed="2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38"/>
      </left>
      <right/>
      <top style="thin">
        <color indexed="64"/>
      </top>
      <bottom/>
      <diagonal/>
    </border>
    <border>
      <left/>
      <right style="thin">
        <color indexed="38"/>
      </right>
      <top style="thin">
        <color indexed="64"/>
      </top>
      <bottom/>
      <diagonal/>
    </border>
    <border>
      <left style="thin">
        <color indexed="21"/>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21"/>
      </right>
      <top style="thin">
        <color indexed="8"/>
      </top>
      <bottom/>
      <diagonal/>
    </border>
    <border>
      <left/>
      <right style="thin">
        <color indexed="38"/>
      </right>
      <top/>
      <bottom/>
      <diagonal/>
    </border>
    <border>
      <left style="thin">
        <color indexed="38"/>
      </left>
      <right style="thin">
        <color indexed="38"/>
      </right>
      <top style="thin">
        <color indexed="38"/>
      </top>
      <bottom style="thin">
        <color indexed="3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38"/>
      </left>
      <right/>
      <top/>
      <bottom/>
      <diagonal/>
    </border>
    <border>
      <left/>
      <right/>
      <top style="thin">
        <color indexed="55"/>
      </top>
      <bottom style="thin">
        <color indexed="55"/>
      </bottom>
      <diagonal/>
    </border>
    <border>
      <left/>
      <right/>
      <top style="thin">
        <color indexed="64"/>
      </top>
      <bottom style="thin">
        <color indexed="64"/>
      </bottom>
      <diagonal/>
    </border>
    <border>
      <left style="thin">
        <color indexed="38"/>
      </left>
      <right/>
      <top/>
      <bottom style="thick">
        <color indexed="21"/>
      </bottom>
      <diagonal/>
    </border>
    <border>
      <left/>
      <right/>
      <top/>
      <bottom style="thick">
        <color indexed="21"/>
      </bottom>
      <diagonal/>
    </border>
    <border>
      <left/>
      <right style="thin">
        <color indexed="38"/>
      </right>
      <top/>
      <bottom style="thick">
        <color indexed="21"/>
      </bottom>
      <diagonal/>
    </border>
    <border>
      <left style="thin">
        <color indexed="21"/>
      </left>
      <right style="thin">
        <color indexed="21"/>
      </right>
      <top style="thin">
        <color indexed="21"/>
      </top>
      <bottom style="thin">
        <color indexed="21"/>
      </bottom>
      <diagonal/>
    </border>
    <border>
      <left style="medium">
        <color indexed="64"/>
      </left>
      <right/>
      <top style="medium">
        <color indexed="64"/>
      </top>
      <bottom style="medium">
        <color indexed="64"/>
      </bottom>
      <diagonal/>
    </border>
    <border>
      <left style="thin">
        <color indexed="21"/>
      </left>
      <right/>
      <top style="thin">
        <color indexed="21"/>
      </top>
      <bottom style="thin">
        <color indexed="8"/>
      </bottom>
      <diagonal/>
    </border>
    <border>
      <left/>
      <right/>
      <top style="thin">
        <color indexed="21"/>
      </top>
      <bottom style="thin">
        <color indexed="8"/>
      </bottom>
      <diagonal/>
    </border>
    <border>
      <left style="thin">
        <color indexed="38"/>
      </left>
      <right/>
      <top style="thin">
        <color indexed="8"/>
      </top>
      <bottom style="thin">
        <color indexed="55"/>
      </bottom>
      <diagonal/>
    </border>
    <border>
      <left/>
      <right/>
      <top style="thin">
        <color indexed="8"/>
      </top>
      <bottom style="thin">
        <color indexed="55"/>
      </bottom>
      <diagonal/>
    </border>
    <border>
      <left/>
      <right style="thin">
        <color indexed="55"/>
      </right>
      <top style="thin">
        <color indexed="8"/>
      </top>
      <bottom style="thin">
        <color indexed="55"/>
      </bottom>
      <diagonal/>
    </border>
    <border>
      <left style="thin">
        <color indexed="55"/>
      </left>
      <right style="thin">
        <color indexed="38"/>
      </right>
      <top style="thin">
        <color indexed="8"/>
      </top>
      <bottom style="thin">
        <color indexed="55"/>
      </bottom>
      <diagonal/>
    </border>
    <border>
      <left style="thin">
        <color indexed="38"/>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38"/>
      </right>
      <top style="thin">
        <color indexed="55"/>
      </top>
      <bottom style="thin">
        <color indexed="55"/>
      </bottom>
      <diagonal/>
    </border>
    <border>
      <left/>
      <right/>
      <top style="medium">
        <color indexed="64"/>
      </top>
      <bottom style="medium">
        <color indexed="64"/>
      </bottom>
      <diagonal/>
    </border>
    <border>
      <left/>
      <right/>
      <top style="thick">
        <color indexed="21"/>
      </top>
      <bottom style="thin">
        <color indexed="8"/>
      </bottom>
      <diagonal/>
    </border>
    <border>
      <left style="thin">
        <color indexed="30"/>
      </left>
      <right style="thin">
        <color indexed="30"/>
      </right>
      <top style="thin">
        <color indexed="30"/>
      </top>
      <bottom style="thin">
        <color indexed="30"/>
      </bottom>
      <diagonal/>
    </border>
    <border>
      <left style="thin">
        <color indexed="30"/>
      </left>
      <right style="thin">
        <color indexed="64"/>
      </right>
      <top style="thin">
        <color indexed="30"/>
      </top>
      <bottom style="thin">
        <color indexed="30"/>
      </bottom>
      <diagonal/>
    </border>
    <border>
      <left style="thin">
        <color indexed="64"/>
      </left>
      <right style="thin">
        <color indexed="64"/>
      </right>
      <top style="thin">
        <color indexed="30"/>
      </top>
      <bottom style="thin">
        <color indexed="30"/>
      </bottom>
      <diagonal/>
    </border>
    <border>
      <left style="thin">
        <color indexed="64"/>
      </left>
      <right style="thin">
        <color indexed="30"/>
      </right>
      <top style="thin">
        <color indexed="30"/>
      </top>
      <bottom style="thin">
        <color indexed="30"/>
      </bottom>
      <diagonal/>
    </border>
    <border>
      <left style="thin">
        <color indexed="30"/>
      </left>
      <right style="thin">
        <color indexed="64"/>
      </right>
      <top style="thin">
        <color indexed="30"/>
      </top>
      <bottom style="thin">
        <color indexed="64"/>
      </bottom>
      <diagonal/>
    </border>
    <border>
      <left style="thin">
        <color indexed="64"/>
      </left>
      <right style="thin">
        <color indexed="64"/>
      </right>
      <top style="thin">
        <color indexed="30"/>
      </top>
      <bottom style="thin">
        <color indexed="64"/>
      </bottom>
      <diagonal/>
    </border>
    <border>
      <left style="thin">
        <color indexed="64"/>
      </left>
      <right style="thin">
        <color indexed="30"/>
      </right>
      <top style="thin">
        <color indexed="30"/>
      </top>
      <bottom style="thin">
        <color indexed="64"/>
      </bottom>
      <diagonal/>
    </border>
    <border>
      <left style="thin">
        <color indexed="30"/>
      </left>
      <right style="thin">
        <color indexed="64"/>
      </right>
      <top style="thin">
        <color indexed="64"/>
      </top>
      <bottom style="thin">
        <color indexed="64"/>
      </bottom>
      <diagonal/>
    </border>
    <border>
      <left style="thin">
        <color indexed="64"/>
      </left>
      <right style="thin">
        <color indexed="30"/>
      </right>
      <top style="thin">
        <color indexed="64"/>
      </top>
      <bottom style="thin">
        <color indexed="64"/>
      </bottom>
      <diagonal/>
    </border>
    <border>
      <left style="thin">
        <color indexed="30"/>
      </left>
      <right style="thin">
        <color indexed="64"/>
      </right>
      <top style="thin">
        <color indexed="64"/>
      </top>
      <bottom style="thin">
        <color indexed="30"/>
      </bottom>
      <diagonal/>
    </border>
    <border>
      <left style="thin">
        <color indexed="64"/>
      </left>
      <right style="thin">
        <color indexed="64"/>
      </right>
      <top style="thin">
        <color indexed="64"/>
      </top>
      <bottom style="thin">
        <color indexed="30"/>
      </bottom>
      <diagonal/>
    </border>
    <border>
      <left style="thin">
        <color indexed="64"/>
      </left>
      <right style="thin">
        <color indexed="30"/>
      </right>
      <top style="thin">
        <color indexed="64"/>
      </top>
      <bottom style="thin">
        <color indexed="30"/>
      </bottom>
      <diagonal/>
    </border>
    <border>
      <left style="thin">
        <color indexed="64"/>
      </left>
      <right style="thin">
        <color indexed="38"/>
      </right>
      <top/>
      <bottom/>
      <diagonal/>
    </border>
    <border>
      <left style="thin">
        <color indexed="30"/>
      </left>
      <right/>
      <top style="thin">
        <color indexed="30"/>
      </top>
      <bottom/>
      <diagonal/>
    </border>
    <border>
      <left/>
      <right/>
      <top style="thin">
        <color indexed="30"/>
      </top>
      <bottom/>
      <diagonal/>
    </border>
    <border>
      <left/>
      <right style="thin">
        <color indexed="30"/>
      </right>
      <top style="thin">
        <color indexed="30"/>
      </top>
      <bottom/>
      <diagonal/>
    </border>
    <border>
      <left style="thin">
        <color indexed="30"/>
      </left>
      <right/>
      <top/>
      <bottom/>
      <diagonal/>
    </border>
    <border>
      <left/>
      <right style="thin">
        <color indexed="30"/>
      </right>
      <top/>
      <bottom/>
      <diagonal/>
    </border>
    <border>
      <left style="thin">
        <color indexed="30"/>
      </left>
      <right/>
      <top/>
      <bottom style="thin">
        <color indexed="30"/>
      </bottom>
      <diagonal/>
    </border>
    <border>
      <left/>
      <right/>
      <top/>
      <bottom style="thin">
        <color indexed="30"/>
      </bottom>
      <diagonal/>
    </border>
    <border>
      <left/>
      <right style="thin">
        <color indexed="30"/>
      </right>
      <top/>
      <bottom style="thin">
        <color indexed="30"/>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rgb="FF0070C0"/>
      </left>
      <right/>
      <top style="thin">
        <color rgb="FF0070C0"/>
      </top>
      <bottom style="thin">
        <color theme="0"/>
      </bottom>
      <diagonal/>
    </border>
    <border>
      <left/>
      <right/>
      <top style="thin">
        <color rgb="FF0070C0"/>
      </top>
      <bottom style="thin">
        <color theme="0"/>
      </bottom>
      <diagonal/>
    </border>
    <border>
      <left/>
      <right style="thin">
        <color rgb="FF0070C0"/>
      </right>
      <top style="thin">
        <color rgb="FF0070C0"/>
      </top>
      <bottom style="thin">
        <color theme="0"/>
      </bottom>
      <diagonal/>
    </border>
    <border>
      <left style="thin">
        <color rgb="FF0070C0"/>
      </left>
      <right/>
      <top style="thin">
        <color theme="0"/>
      </top>
      <bottom/>
      <diagonal/>
    </border>
    <border>
      <left/>
      <right/>
      <top style="thin">
        <color theme="0"/>
      </top>
      <bottom/>
      <diagonal/>
    </border>
    <border>
      <left/>
      <right style="thin">
        <color rgb="FF0070C0"/>
      </right>
      <top style="thin">
        <color theme="0"/>
      </top>
      <bottom/>
      <diagonal/>
    </border>
    <border>
      <left style="thin">
        <color rgb="FF0070C0"/>
      </left>
      <right/>
      <top style="thin">
        <color theme="0"/>
      </top>
      <bottom style="thin">
        <color rgb="FF0070C0"/>
      </bottom>
      <diagonal/>
    </border>
    <border>
      <left/>
      <right/>
      <top style="thin">
        <color theme="0"/>
      </top>
      <bottom style="thin">
        <color rgb="FF0070C0"/>
      </bottom>
      <diagonal/>
    </border>
    <border>
      <left/>
      <right style="thin">
        <color rgb="FF0070C0"/>
      </right>
      <top style="thin">
        <color theme="0"/>
      </top>
      <bottom style="thin">
        <color rgb="FF0070C0"/>
      </bottom>
      <diagonal/>
    </border>
    <border>
      <left style="thin">
        <color rgb="FF0070C0"/>
      </left>
      <right/>
      <top/>
      <bottom style="thin">
        <color theme="0"/>
      </bottom>
      <diagonal/>
    </border>
    <border>
      <left/>
      <right/>
      <top/>
      <bottom style="thin">
        <color theme="0"/>
      </bottom>
      <diagonal/>
    </border>
    <border>
      <left/>
      <right style="thin">
        <color rgb="FF0070C0"/>
      </right>
      <top/>
      <bottom style="thin">
        <color theme="0"/>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right style="thin">
        <color rgb="FF0070C0"/>
      </right>
      <top/>
      <bottom/>
      <diagonal/>
    </border>
    <border>
      <left style="thin">
        <color rgb="FF0070C0"/>
      </left>
      <right/>
      <top/>
      <bottom/>
      <diagonal/>
    </border>
    <border>
      <left/>
      <right/>
      <top style="thin">
        <color rgb="FF0070C0"/>
      </top>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indexed="30"/>
      </left>
      <right/>
      <top style="thin">
        <color theme="0"/>
      </top>
      <bottom style="thin">
        <color indexed="30"/>
      </bottom>
      <diagonal/>
    </border>
    <border>
      <left/>
      <right/>
      <top style="thin">
        <color theme="0"/>
      </top>
      <bottom style="thin">
        <color indexed="30"/>
      </bottom>
      <diagonal/>
    </border>
    <border>
      <left/>
      <right style="thin">
        <color indexed="30"/>
      </right>
      <top style="thin">
        <color theme="0"/>
      </top>
      <bottom style="thin">
        <color indexed="30"/>
      </bottom>
      <diagonal/>
    </border>
    <border>
      <left style="thin">
        <color indexed="30"/>
      </left>
      <right/>
      <top/>
      <bottom style="thin">
        <color theme="0"/>
      </bottom>
      <diagonal/>
    </border>
    <border>
      <left/>
      <right style="thin">
        <color indexed="30"/>
      </right>
      <top/>
      <bottom style="thin">
        <color theme="0"/>
      </bottom>
      <diagonal/>
    </border>
    <border>
      <left style="thin">
        <color indexed="21"/>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38"/>
      </left>
      <right style="medium">
        <color indexed="64"/>
      </right>
      <top style="medium">
        <color indexed="64"/>
      </top>
      <bottom style="medium">
        <color indexed="64"/>
      </bottom>
      <diagonal/>
    </border>
  </borders>
  <cellStyleXfs count="6">
    <xf numFmtId="0" fontId="0" fillId="0" borderId="0"/>
    <xf numFmtId="0" fontId="1" fillId="0" borderId="0"/>
    <xf numFmtId="0" fontId="1" fillId="0" borderId="0"/>
    <xf numFmtId="0" fontId="5" fillId="0" borderId="0"/>
    <xf numFmtId="0" fontId="29" fillId="0" borderId="0" applyNumberFormat="0" applyFill="0" applyBorder="0" applyAlignment="0" applyProtection="0">
      <alignment vertical="top"/>
      <protection locked="0"/>
    </xf>
    <xf numFmtId="9" fontId="48" fillId="0" borderId="0" applyFont="0" applyFill="0" applyBorder="0" applyAlignment="0" applyProtection="0"/>
  </cellStyleXfs>
  <cellXfs count="533">
    <xf numFmtId="0" fontId="0" fillId="0" borderId="0" xfId="0"/>
    <xf numFmtId="0" fontId="2" fillId="2" borderId="1" xfId="1" applyFont="1" applyFill="1" applyBorder="1" applyProtection="1"/>
    <xf numFmtId="0" fontId="2" fillId="0" borderId="2" xfId="1" applyFont="1" applyFill="1" applyBorder="1" applyProtection="1"/>
    <xf numFmtId="0" fontId="4" fillId="0" borderId="2" xfId="1" applyFont="1" applyFill="1" applyBorder="1" applyAlignment="1" applyProtection="1">
      <alignment horizontal="center"/>
    </xf>
    <xf numFmtId="0" fontId="1" fillId="0" borderId="2" xfId="1" applyFill="1" applyBorder="1" applyProtection="1"/>
    <xf numFmtId="0" fontId="1" fillId="3" borderId="3" xfId="1" applyFill="1" applyBorder="1" applyProtection="1"/>
    <xf numFmtId="0" fontId="2" fillId="2" borderId="4" xfId="1" applyFont="1" applyFill="1" applyBorder="1" applyProtection="1"/>
    <xf numFmtId="0" fontId="2" fillId="0" borderId="0" xfId="1" applyFont="1" applyFill="1" applyBorder="1" applyProtection="1"/>
    <xf numFmtId="0" fontId="1" fillId="0" borderId="0" xfId="1" applyProtection="1"/>
    <xf numFmtId="0" fontId="1" fillId="0" borderId="0" xfId="1" applyFill="1" applyBorder="1" applyProtection="1"/>
    <xf numFmtId="0" fontId="1" fillId="3" borderId="5" xfId="1" applyFill="1" applyBorder="1" applyProtection="1"/>
    <xf numFmtId="0" fontId="2" fillId="0" borderId="0" xfId="1" applyFont="1" applyFill="1" applyBorder="1" applyAlignment="1" applyProtection="1">
      <alignment horizontal="center"/>
    </xf>
    <xf numFmtId="0" fontId="4" fillId="0" borderId="0" xfId="1" applyFont="1" applyFill="1" applyBorder="1" applyProtection="1"/>
    <xf numFmtId="0" fontId="4"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6" fillId="4" borderId="7" xfId="1" applyFont="1" applyFill="1" applyBorder="1" applyAlignment="1" applyProtection="1">
      <alignment horizontal="center" vertical="center" wrapText="1"/>
    </xf>
    <xf numFmtId="0" fontId="2" fillId="0" borderId="0" xfId="1" applyFont="1" applyFill="1" applyBorder="1" applyAlignment="1" applyProtection="1">
      <alignment horizontal="left" vertical="top" wrapText="1"/>
    </xf>
    <xf numFmtId="0" fontId="2" fillId="0" borderId="0" xfId="1" applyNumberFormat="1" applyFont="1" applyFill="1" applyBorder="1" applyAlignment="1" applyProtection="1">
      <alignment horizontal="center" vertical="top" wrapText="1"/>
    </xf>
    <xf numFmtId="0" fontId="2" fillId="0" borderId="0" xfId="1" applyFont="1" applyFill="1" applyBorder="1" applyAlignment="1" applyProtection="1"/>
    <xf numFmtId="0" fontId="4" fillId="0" borderId="0" xfId="1" applyFont="1" applyFill="1" applyBorder="1" applyAlignment="1" applyProtection="1">
      <alignment horizontal="center"/>
    </xf>
    <xf numFmtId="0" fontId="12" fillId="0" borderId="0" xfId="2" applyFont="1" applyFill="1" applyBorder="1" applyAlignment="1" applyProtection="1">
      <alignment horizontal="left" vertical="center"/>
    </xf>
    <xf numFmtId="0" fontId="4" fillId="2" borderId="20" xfId="1" applyFont="1" applyFill="1" applyBorder="1" applyProtection="1"/>
    <xf numFmtId="0" fontId="2" fillId="0" borderId="21" xfId="1" applyFont="1" applyFill="1" applyBorder="1" applyProtection="1"/>
    <xf numFmtId="0" fontId="1" fillId="0" borderId="21" xfId="1" applyFill="1" applyBorder="1" applyProtection="1"/>
    <xf numFmtId="0" fontId="1" fillId="3" borderId="22" xfId="1" applyFill="1" applyBorder="1" applyProtection="1"/>
    <xf numFmtId="0" fontId="2" fillId="0" borderId="0" xfId="1" applyNumberFormat="1" applyFont="1" applyProtection="1"/>
    <xf numFmtId="0" fontId="0" fillId="0" borderId="0" xfId="0" applyNumberFormat="1"/>
    <xf numFmtId="0" fontId="2" fillId="2" borderId="1" xfId="1" applyNumberFormat="1" applyFont="1" applyFill="1" applyBorder="1" applyProtection="1"/>
    <xf numFmtId="0" fontId="2" fillId="0" borderId="2" xfId="1" applyNumberFormat="1" applyFont="1" applyFill="1" applyBorder="1" applyProtection="1"/>
    <xf numFmtId="0" fontId="4" fillId="0" borderId="2" xfId="1" applyNumberFormat="1" applyFont="1" applyFill="1" applyBorder="1" applyAlignment="1" applyProtection="1">
      <alignment horizontal="center"/>
    </xf>
    <xf numFmtId="0" fontId="1" fillId="0" borderId="2" xfId="1" applyNumberFormat="1" applyFill="1" applyBorder="1" applyProtection="1"/>
    <xf numFmtId="0" fontId="1" fillId="3" borderId="3" xfId="1" applyNumberFormat="1" applyFill="1" applyBorder="1" applyProtection="1"/>
    <xf numFmtId="0" fontId="2" fillId="2" borderId="4" xfId="1" applyNumberFormat="1" applyFont="1" applyFill="1" applyBorder="1" applyProtection="1"/>
    <xf numFmtId="0" fontId="2" fillId="0" borderId="0" xfId="1" applyNumberFormat="1" applyFont="1" applyFill="1" applyBorder="1" applyProtection="1"/>
    <xf numFmtId="0" fontId="4"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 fillId="0" borderId="0" xfId="1" applyNumberFormat="1" applyFill="1" applyBorder="1" applyProtection="1"/>
    <xf numFmtId="0" fontId="1" fillId="3" borderId="5" xfId="1" applyNumberFormat="1" applyFill="1" applyBorder="1" applyProtection="1"/>
    <xf numFmtId="0" fontId="2" fillId="0" borderId="0" xfId="1" applyNumberFormat="1" applyFont="1" applyFill="1" applyBorder="1" applyAlignment="1" applyProtection="1">
      <alignment horizontal="center"/>
    </xf>
    <xf numFmtId="0" fontId="4" fillId="0" borderId="0" xfId="1" applyNumberFormat="1" applyFont="1" applyFill="1" applyBorder="1" applyProtection="1"/>
    <xf numFmtId="0" fontId="6" fillId="4" borderId="7" xfId="1" applyNumberFormat="1" applyFont="1" applyFill="1" applyBorder="1" applyAlignment="1" applyProtection="1">
      <alignment horizontal="center" vertical="center" wrapText="1"/>
    </xf>
    <xf numFmtId="0" fontId="6" fillId="4" borderId="8" xfId="1" applyNumberFormat="1" applyFont="1" applyFill="1" applyBorder="1" applyAlignment="1" applyProtection="1">
      <alignment horizontal="center" vertical="center" wrapText="1"/>
    </xf>
    <xf numFmtId="0" fontId="6" fillId="4" borderId="8" xfId="1" applyNumberFormat="1" applyFont="1" applyFill="1" applyBorder="1" applyAlignment="1" applyProtection="1">
      <alignment horizontal="center" vertical="center" wrapText="1" shrinkToFit="1"/>
    </xf>
    <xf numFmtId="0" fontId="6" fillId="4" borderId="9" xfId="1" applyNumberFormat="1" applyFont="1" applyFill="1" applyBorder="1" applyAlignment="1" applyProtection="1">
      <alignment horizontal="center" vertical="center" wrapText="1"/>
    </xf>
    <xf numFmtId="0" fontId="4" fillId="0" borderId="0" xfId="3" applyNumberFormat="1" applyFont="1" applyFill="1" applyBorder="1" applyAlignment="1" applyProtection="1">
      <alignment horizontal="center" vertical="center"/>
    </xf>
    <xf numFmtId="0" fontId="8" fillId="6" borderId="14" xfId="1" applyNumberFormat="1" applyFont="1" applyFill="1" applyBorder="1" applyAlignment="1" applyProtection="1">
      <alignment horizontal="center" vertical="center" wrapText="1"/>
    </xf>
    <xf numFmtId="0" fontId="8" fillId="6" borderId="0" xfId="1" applyNumberFormat="1" applyFont="1" applyFill="1" applyBorder="1" applyAlignment="1" applyProtection="1">
      <alignment vertical="center" wrapText="1"/>
    </xf>
    <xf numFmtId="0" fontId="8" fillId="6" borderId="0" xfId="1" applyNumberFormat="1" applyFont="1" applyFill="1" applyBorder="1" applyAlignment="1" applyProtection="1"/>
    <xf numFmtId="0" fontId="10" fillId="6" borderId="13" xfId="1" applyNumberFormat="1" applyFont="1" applyFill="1" applyBorder="1" applyAlignment="1" applyProtection="1">
      <alignment horizontal="center"/>
    </xf>
    <xf numFmtId="0" fontId="7" fillId="7" borderId="25" xfId="1" applyNumberFormat="1" applyFont="1" applyFill="1" applyBorder="1" applyAlignment="1" applyProtection="1">
      <alignment horizontal="center" vertical="center" wrapText="1"/>
    </xf>
    <xf numFmtId="0" fontId="7" fillId="7" borderId="26" xfId="1" applyNumberFormat="1" applyFont="1" applyFill="1" applyBorder="1" applyAlignment="1" applyProtection="1">
      <alignment horizontal="center" vertical="center" wrapText="1"/>
    </xf>
    <xf numFmtId="0" fontId="10" fillId="7" borderId="27" xfId="1" applyNumberFormat="1" applyFont="1" applyFill="1" applyBorder="1" applyAlignment="1" applyProtection="1">
      <alignment horizontal="center" vertical="center" wrapText="1"/>
    </xf>
    <xf numFmtId="0" fontId="8" fillId="6" borderId="0" xfId="1" applyNumberFormat="1" applyFont="1" applyFill="1" applyBorder="1" applyAlignment="1" applyProtection="1">
      <alignment vertical="center"/>
    </xf>
    <xf numFmtId="0" fontId="10" fillId="6" borderId="13" xfId="1" applyNumberFormat="1" applyFont="1" applyFill="1" applyBorder="1" applyAlignment="1" applyProtection="1">
      <alignment horizontal="center" vertical="center"/>
    </xf>
    <xf numFmtId="0" fontId="8" fillId="0" borderId="14"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xf>
    <xf numFmtId="0" fontId="10" fillId="0" borderId="13" xfId="1" applyNumberFormat="1" applyFont="1" applyFill="1" applyBorder="1" applyAlignment="1" applyProtection="1">
      <alignment horizontal="center" vertical="center"/>
    </xf>
    <xf numFmtId="0" fontId="9" fillId="6" borderId="17" xfId="1" applyNumberFormat="1" applyFont="1" applyFill="1" applyBorder="1" applyAlignment="1" applyProtection="1">
      <alignment horizontal="center"/>
    </xf>
    <xf numFmtId="0" fontId="11" fillId="6" borderId="18" xfId="1" applyNumberFormat="1" applyFont="1" applyFill="1" applyBorder="1" applyAlignment="1" applyProtection="1">
      <alignment horizontal="center"/>
    </xf>
    <xf numFmtId="0" fontId="4" fillId="0" borderId="0" xfId="1" applyNumberFormat="1" applyFont="1" applyFill="1" applyBorder="1" applyAlignment="1" applyProtection="1">
      <alignment horizontal="center"/>
    </xf>
    <xf numFmtId="0" fontId="2" fillId="2" borderId="20" xfId="1" applyNumberFormat="1" applyFont="1" applyFill="1" applyBorder="1" applyProtection="1"/>
    <xf numFmtId="0" fontId="2" fillId="0" borderId="21" xfId="1" applyNumberFormat="1" applyFont="1" applyFill="1" applyBorder="1" applyAlignment="1" applyProtection="1">
      <alignment horizontal="center"/>
    </xf>
    <xf numFmtId="0" fontId="1" fillId="0" borderId="21" xfId="1" applyNumberFormat="1" applyBorder="1" applyProtection="1"/>
    <xf numFmtId="0" fontId="1" fillId="0" borderId="21" xfId="1" applyNumberFormat="1" applyBorder="1" applyAlignment="1" applyProtection="1">
      <alignment horizontal="center"/>
    </xf>
    <xf numFmtId="0" fontId="0" fillId="0" borderId="21" xfId="0" applyNumberFormat="1" applyBorder="1"/>
    <xf numFmtId="0" fontId="1" fillId="3" borderId="22" xfId="1" applyNumberFormat="1" applyFill="1" applyBorder="1" applyProtection="1"/>
    <xf numFmtId="0" fontId="13" fillId="8" borderId="3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5" fillId="9" borderId="22" xfId="0" applyFont="1" applyFill="1" applyBorder="1" applyAlignment="1">
      <alignment vertical="center" wrapText="1"/>
    </xf>
    <xf numFmtId="0" fontId="17" fillId="0" borderId="0" xfId="0" applyFont="1"/>
    <xf numFmtId="0" fontId="17" fillId="0" borderId="10" xfId="0" applyFont="1" applyBorder="1"/>
    <xf numFmtId="0" fontId="16" fillId="0" borderId="34" xfId="0" applyFont="1" applyBorder="1" applyAlignment="1">
      <alignment horizontal="left" vertical="center" wrapText="1" indent="1"/>
    </xf>
    <xf numFmtId="0" fontId="16" fillId="0" borderId="15" xfId="0" applyFont="1" applyBorder="1" applyAlignment="1">
      <alignment horizontal="left" vertical="center" wrapText="1" indent="1"/>
    </xf>
    <xf numFmtId="0" fontId="17" fillId="0" borderId="12" xfId="0" applyFont="1" applyBorder="1"/>
    <xf numFmtId="0" fontId="15" fillId="9" borderId="22" xfId="0" applyFont="1" applyFill="1" applyBorder="1" applyAlignment="1">
      <alignment horizontal="center" vertical="center" wrapText="1"/>
    </xf>
    <xf numFmtId="0" fontId="0" fillId="10" borderId="35" xfId="0" applyFill="1" applyBorder="1"/>
    <xf numFmtId="0" fontId="0" fillId="10" borderId="16" xfId="0" applyFill="1" applyBorder="1"/>
    <xf numFmtId="0" fontId="0" fillId="11" borderId="0" xfId="0" applyFill="1"/>
    <xf numFmtId="0" fontId="0" fillId="10" borderId="0" xfId="0" applyFill="1" applyBorder="1"/>
    <xf numFmtId="0" fontId="0" fillId="0" borderId="0" xfId="0" applyFill="1"/>
    <xf numFmtId="0" fontId="2" fillId="0" borderId="0" xfId="1" applyFont="1" applyProtection="1"/>
    <xf numFmtId="0" fontId="2" fillId="0" borderId="0" xfId="1" applyFont="1" applyAlignment="1" applyProtection="1">
      <alignment horizontal="center"/>
    </xf>
    <xf numFmtId="0" fontId="6" fillId="0" borderId="36"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shrinkToFit="1"/>
    </xf>
    <xf numFmtId="0" fontId="4" fillId="0" borderId="0" xfId="1" applyFont="1" applyFill="1" applyBorder="1" applyAlignment="1" applyProtection="1">
      <alignment vertical="top" wrapText="1"/>
    </xf>
    <xf numFmtId="0" fontId="9" fillId="6" borderId="39" xfId="1" applyFont="1" applyFill="1" applyBorder="1" applyAlignment="1" applyProtection="1">
      <alignment horizontal="left"/>
    </xf>
    <xf numFmtId="0" fontId="10" fillId="6" borderId="40" xfId="1" applyFont="1" applyFill="1" applyBorder="1" applyAlignment="1" applyProtection="1">
      <alignment vertical="center" wrapText="1"/>
    </xf>
    <xf numFmtId="0" fontId="10" fillId="6" borderId="40" xfId="1" applyFont="1" applyFill="1" applyBorder="1" applyAlignment="1" applyProtection="1"/>
    <xf numFmtId="0" fontId="11" fillId="6" borderId="41" xfId="1" applyFont="1" applyFill="1" applyBorder="1" applyAlignment="1" applyProtection="1">
      <alignment horizontal="center"/>
    </xf>
    <xf numFmtId="0" fontId="2" fillId="0" borderId="0" xfId="1" applyFont="1" applyFill="1" applyBorder="1" applyAlignment="1" applyProtection="1">
      <alignment horizontal="center" vertical="center" wrapText="1"/>
    </xf>
    <xf numFmtId="0" fontId="4" fillId="0" borderId="19" xfId="1" applyFont="1" applyFill="1" applyBorder="1" applyAlignment="1" applyProtection="1">
      <alignment horizontal="center"/>
    </xf>
    <xf numFmtId="0" fontId="4" fillId="0" borderId="0" xfId="1" applyFont="1" applyFill="1" applyBorder="1" applyAlignment="1" applyProtection="1">
      <alignment horizontal="right"/>
    </xf>
    <xf numFmtId="0" fontId="1" fillId="0" borderId="21" xfId="1" applyBorder="1" applyProtection="1"/>
    <xf numFmtId="0" fontId="1" fillId="0" borderId="21" xfId="1" applyBorder="1" applyAlignment="1" applyProtection="1">
      <alignment horizontal="center"/>
    </xf>
    <xf numFmtId="49" fontId="0" fillId="0" borderId="0" xfId="0" applyNumberFormat="1"/>
    <xf numFmtId="0" fontId="4" fillId="0" borderId="29" xfId="1" applyNumberFormat="1" applyFont="1" applyFill="1" applyBorder="1" applyAlignment="1" applyProtection="1">
      <alignment horizontal="center" wrapText="1"/>
    </xf>
    <xf numFmtId="0" fontId="15" fillId="9" borderId="22" xfId="0" applyNumberFormat="1" applyFont="1" applyFill="1" applyBorder="1" applyAlignment="1">
      <alignment horizontal="center" vertical="center" wrapText="1"/>
    </xf>
    <xf numFmtId="0" fontId="4" fillId="0" borderId="42" xfId="1" applyFont="1" applyFill="1" applyBorder="1" applyAlignment="1" applyProtection="1">
      <alignment horizontal="center" wrapText="1"/>
    </xf>
    <xf numFmtId="0" fontId="18" fillId="0" borderId="0" xfId="0" applyFont="1" applyBorder="1" applyAlignment="1">
      <alignment horizontal="center" vertical="center" wrapText="1"/>
    </xf>
    <xf numFmtId="0" fontId="11" fillId="5" borderId="49" xfId="1" applyFont="1" applyFill="1" applyBorder="1" applyAlignment="1" applyProtection="1">
      <alignment horizontal="center" vertical="center" wrapText="1"/>
    </xf>
    <xf numFmtId="0" fontId="11" fillId="5" borderId="52" xfId="1" applyFont="1" applyFill="1" applyBorder="1" applyAlignment="1" applyProtection="1">
      <alignment horizontal="center" vertical="center" wrapText="1"/>
    </xf>
    <xf numFmtId="0" fontId="18" fillId="12" borderId="30" xfId="0" applyFont="1" applyFill="1" applyBorder="1" applyAlignment="1">
      <alignment horizontal="center" vertical="center" wrapText="1"/>
    </xf>
    <xf numFmtId="0" fontId="18" fillId="8" borderId="31"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8" fillId="0" borderId="22" xfId="0" applyFont="1" applyBorder="1" applyAlignment="1">
      <alignment horizontal="center" vertical="center" wrapText="1"/>
    </xf>
    <xf numFmtId="0" fontId="19" fillId="4" borderId="0" xfId="1" applyFont="1" applyFill="1" applyBorder="1" applyAlignment="1" applyProtection="1">
      <alignment horizontal="center" vertical="center" wrapText="1"/>
    </xf>
    <xf numFmtId="0" fontId="18" fillId="8" borderId="32" xfId="0" applyFont="1" applyFill="1" applyBorder="1" applyAlignment="1">
      <alignment vertical="center" wrapText="1"/>
    </xf>
    <xf numFmtId="0" fontId="18" fillId="16" borderId="30" xfId="0" applyFont="1" applyFill="1" applyBorder="1" applyAlignment="1">
      <alignment vertical="center" wrapText="1"/>
    </xf>
    <xf numFmtId="0" fontId="4" fillId="0" borderId="0" xfId="1" applyFont="1" applyFill="1" applyBorder="1" applyAlignment="1" applyProtection="1"/>
    <xf numFmtId="0" fontId="6" fillId="4" borderId="54" xfId="1" applyFont="1" applyFill="1" applyBorder="1" applyAlignment="1" applyProtection="1">
      <alignment vertical="center" wrapText="1"/>
    </xf>
    <xf numFmtId="0" fontId="6" fillId="4" borderId="54" xfId="1" applyFont="1" applyFill="1" applyBorder="1" applyAlignment="1" applyProtection="1">
      <alignment horizontal="center" vertical="center" wrapText="1"/>
    </xf>
    <xf numFmtId="0" fontId="13" fillId="8" borderId="43" xfId="0" applyFont="1" applyFill="1" applyBorder="1" applyAlignment="1">
      <alignment vertical="center" wrapText="1"/>
    </xf>
    <xf numFmtId="0" fontId="18" fillId="0" borderId="43" xfId="0" applyFont="1" applyBorder="1" applyAlignment="1">
      <alignment vertical="center" wrapText="1"/>
    </xf>
    <xf numFmtId="0" fontId="1" fillId="0" borderId="0" xfId="2" applyProtection="1"/>
    <xf numFmtId="0" fontId="2" fillId="2" borderId="1" xfId="2" applyFont="1" applyFill="1" applyBorder="1" applyAlignment="1" applyProtection="1"/>
    <xf numFmtId="0" fontId="2" fillId="2" borderId="2" xfId="2" applyFont="1" applyFill="1" applyBorder="1" applyAlignment="1" applyProtection="1"/>
    <xf numFmtId="0" fontId="2" fillId="0" borderId="2" xfId="2" applyFont="1" applyFill="1" applyBorder="1" applyAlignment="1" applyProtection="1"/>
    <xf numFmtId="0" fontId="2" fillId="3" borderId="2" xfId="2" applyFont="1" applyFill="1" applyBorder="1" applyAlignment="1" applyProtection="1"/>
    <xf numFmtId="0" fontId="2" fillId="3" borderId="3" xfId="2" applyFont="1" applyFill="1" applyBorder="1" applyAlignment="1" applyProtection="1"/>
    <xf numFmtId="0" fontId="2" fillId="2" borderId="4" xfId="2" applyFont="1" applyFill="1" applyBorder="1" applyAlignment="1" applyProtection="1"/>
    <xf numFmtId="0" fontId="2" fillId="2" borderId="0" xfId="2" applyFont="1" applyFill="1" applyBorder="1" applyAlignment="1" applyProtection="1"/>
    <xf numFmtId="0" fontId="21" fillId="0" borderId="0" xfId="2" applyFont="1" applyFill="1" applyBorder="1" applyAlignment="1" applyProtection="1">
      <alignment vertical="center" wrapText="1"/>
    </xf>
    <xf numFmtId="0" fontId="22" fillId="0" borderId="0" xfId="2" applyFont="1" applyFill="1" applyBorder="1" applyAlignment="1" applyProtection="1">
      <alignment vertical="center" wrapText="1"/>
    </xf>
    <xf numFmtId="0" fontId="2" fillId="0" borderId="0" xfId="2" applyFont="1" applyFill="1" applyBorder="1" applyAlignment="1" applyProtection="1"/>
    <xf numFmtId="0" fontId="2" fillId="3" borderId="0" xfId="2" applyFont="1" applyFill="1" applyBorder="1" applyAlignment="1" applyProtection="1"/>
    <xf numFmtId="0" fontId="2" fillId="3" borderId="5" xfId="2" applyFont="1" applyFill="1" applyBorder="1" applyAlignment="1" applyProtection="1"/>
    <xf numFmtId="0" fontId="22" fillId="0" borderId="0" xfId="2" applyFont="1" applyFill="1" applyBorder="1" applyAlignment="1" applyProtection="1">
      <alignment horizontal="center" vertical="center" wrapText="1"/>
    </xf>
    <xf numFmtId="0" fontId="23" fillId="0" borderId="0" xfId="2" applyFont="1" applyFill="1" applyBorder="1" applyAlignment="1" applyProtection="1">
      <alignment wrapText="1"/>
    </xf>
    <xf numFmtId="0" fontId="23" fillId="3" borderId="0" xfId="2" applyFont="1" applyFill="1" applyBorder="1" applyAlignment="1" applyProtection="1"/>
    <xf numFmtId="0" fontId="23" fillId="3" borderId="5" xfId="2" applyFont="1" applyFill="1" applyBorder="1" applyAlignment="1" applyProtection="1"/>
    <xf numFmtId="0" fontId="1" fillId="0" borderId="0" xfId="2" applyAlignment="1" applyProtection="1">
      <alignment vertical="center"/>
    </xf>
    <xf numFmtId="0" fontId="2" fillId="2" borderId="4" xfId="2" applyFont="1" applyFill="1" applyBorder="1" applyAlignment="1" applyProtection="1">
      <alignment vertical="center"/>
    </xf>
    <xf numFmtId="0" fontId="4" fillId="2" borderId="0" xfId="2" applyFont="1" applyFill="1" applyBorder="1" applyAlignment="1" applyProtection="1">
      <alignment vertical="center"/>
    </xf>
    <xf numFmtId="0" fontId="1" fillId="0" borderId="0" xfId="2" applyFont="1" applyAlignment="1" applyProtection="1">
      <alignment vertical="center"/>
    </xf>
    <xf numFmtId="0" fontId="2" fillId="0" borderId="0" xfId="2" applyFont="1" applyFill="1" applyBorder="1" applyAlignment="1" applyProtection="1">
      <alignment vertical="center"/>
    </xf>
    <xf numFmtId="0" fontId="25" fillId="0" borderId="0" xfId="2" applyFont="1" applyFill="1" applyBorder="1" applyAlignment="1" applyProtection="1"/>
    <xf numFmtId="49" fontId="4" fillId="0" borderId="55" xfId="2" applyNumberFormat="1" applyFont="1" applyFill="1" applyBorder="1" applyAlignment="1" applyProtection="1">
      <alignment vertical="center"/>
      <protection locked="0"/>
    </xf>
    <xf numFmtId="0" fontId="4" fillId="2" borderId="0" xfId="2" applyFont="1" applyFill="1" applyBorder="1" applyAlignment="1" applyProtection="1">
      <alignment horizontal="center"/>
    </xf>
    <xf numFmtId="0" fontId="4" fillId="0" borderId="0" xfId="2" applyFont="1" applyFill="1" applyBorder="1" applyAlignment="1" applyProtection="1">
      <alignment horizontal="right"/>
    </xf>
    <xf numFmtId="0" fontId="4" fillId="0" borderId="55" xfId="2" applyFont="1" applyFill="1" applyBorder="1" applyAlignment="1" applyProtection="1"/>
    <xf numFmtId="0" fontId="4" fillId="0" borderId="0" xfId="2" applyFont="1" applyFill="1" applyBorder="1" applyAlignment="1" applyProtection="1"/>
    <xf numFmtId="0" fontId="4" fillId="3" borderId="0" xfId="2" applyFont="1" applyFill="1" applyBorder="1" applyAlignment="1" applyProtection="1"/>
    <xf numFmtId="0" fontId="4" fillId="0" borderId="0" xfId="2" applyFont="1" applyFill="1" applyBorder="1" applyAlignment="1" applyProtection="1">
      <alignment vertical="top" wrapText="1"/>
    </xf>
    <xf numFmtId="0" fontId="4" fillId="0" borderId="0" xfId="2" applyFont="1" applyFill="1" applyBorder="1" applyAlignment="1" applyProtection="1">
      <alignment horizontal="left"/>
    </xf>
    <xf numFmtId="0" fontId="2" fillId="0" borderId="0" xfId="2" applyFont="1" applyFill="1" applyBorder="1" applyAlignment="1" applyProtection="1">
      <alignment horizontal="center"/>
    </xf>
    <xf numFmtId="0" fontId="26" fillId="2" borderId="0" xfId="2" applyFont="1" applyFill="1" applyBorder="1" applyAlignment="1" applyProtection="1">
      <alignment vertical="center" wrapText="1"/>
    </xf>
    <xf numFmtId="0" fontId="2" fillId="0" borderId="0" xfId="2" applyFont="1" applyFill="1" applyBorder="1" applyAlignment="1" applyProtection="1">
      <alignment vertical="center" wrapText="1"/>
    </xf>
    <xf numFmtId="0" fontId="26" fillId="3" borderId="0" xfId="2" applyFont="1" applyFill="1" applyBorder="1" applyAlignment="1" applyProtection="1">
      <alignment vertical="center" wrapText="1"/>
    </xf>
    <xf numFmtId="0" fontId="26" fillId="2" borderId="0"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xf>
    <xf numFmtId="0" fontId="26" fillId="3" borderId="0" xfId="2" applyFont="1" applyFill="1" applyBorder="1" applyAlignment="1" applyProtection="1">
      <alignment horizontal="left" vertical="center" wrapText="1"/>
    </xf>
    <xf numFmtId="0" fontId="4" fillId="2" borderId="0" xfId="2" applyFont="1" applyFill="1" applyBorder="1" applyAlignment="1" applyProtection="1">
      <alignment vertical="center" wrapText="1"/>
    </xf>
    <xf numFmtId="0" fontId="4" fillId="0" borderId="0" xfId="2" applyFont="1" applyFill="1" applyBorder="1" applyAlignment="1" applyProtection="1">
      <alignment vertical="center" wrapText="1"/>
    </xf>
    <xf numFmtId="0" fontId="28" fillId="3" borderId="0" xfId="2" applyFont="1" applyFill="1" applyBorder="1" applyAlignment="1" applyProtection="1">
      <alignment vertical="center" wrapText="1"/>
    </xf>
    <xf numFmtId="0" fontId="1" fillId="2" borderId="4" xfId="2" applyFill="1" applyBorder="1" applyProtection="1"/>
    <xf numFmtId="0" fontId="1" fillId="2" borderId="0" xfId="2" applyFill="1" applyBorder="1" applyProtection="1"/>
    <xf numFmtId="0" fontId="26" fillId="3" borderId="0" xfId="2" applyFont="1" applyFill="1" applyBorder="1" applyAlignment="1" applyProtection="1"/>
    <xf numFmtId="0" fontId="2" fillId="0" borderId="0" xfId="2" applyFont="1" applyFill="1" applyBorder="1" applyAlignment="1" applyProtection="1">
      <alignment vertical="top" wrapText="1"/>
    </xf>
    <xf numFmtId="0" fontId="30" fillId="3" borderId="0" xfId="2" applyFont="1" applyFill="1" applyBorder="1" applyAlignment="1" applyProtection="1">
      <alignment vertical="top" wrapText="1"/>
    </xf>
    <xf numFmtId="0" fontId="30" fillId="3" borderId="0" xfId="2" applyFont="1" applyFill="1" applyBorder="1" applyAlignment="1" applyProtection="1">
      <alignment horizontal="left" vertical="top"/>
    </xf>
    <xf numFmtId="0" fontId="1" fillId="0" borderId="0" xfId="2" applyFill="1" applyProtection="1"/>
    <xf numFmtId="0" fontId="4" fillId="0" borderId="4" xfId="2" applyFont="1" applyFill="1" applyBorder="1" applyProtection="1"/>
    <xf numFmtId="0" fontId="10" fillId="0" borderId="36" xfId="2" applyFont="1" applyFill="1" applyBorder="1" applyAlignment="1" applyProtection="1">
      <alignment horizontal="left"/>
      <protection hidden="1"/>
    </xf>
    <xf numFmtId="0" fontId="10" fillId="0" borderId="0" xfId="2" applyFont="1" applyFill="1" applyBorder="1" applyAlignment="1" applyProtection="1">
      <alignment horizontal="left"/>
      <protection hidden="1"/>
    </xf>
    <xf numFmtId="0" fontId="10" fillId="0" borderId="0" xfId="2" applyFont="1" applyFill="1" applyBorder="1" applyAlignment="1" applyProtection="1">
      <alignment horizontal="left" vertical="center"/>
      <protection hidden="1"/>
    </xf>
    <xf numFmtId="0" fontId="31" fillId="3" borderId="0" xfId="2" applyFont="1" applyFill="1" applyBorder="1" applyAlignment="1" applyProtection="1">
      <alignment vertical="center" wrapText="1"/>
    </xf>
    <xf numFmtId="0" fontId="4" fillId="0" borderId="0" xfId="2" applyFont="1" applyFill="1" applyBorder="1" applyAlignment="1" applyProtection="1">
      <alignment horizontal="left" vertical="center" wrapText="1"/>
      <protection hidden="1"/>
    </xf>
    <xf numFmtId="0" fontId="2" fillId="0" borderId="0" xfId="2" applyFont="1" applyFill="1" applyBorder="1" applyAlignment="1" applyProtection="1">
      <alignment horizontal="left" vertical="center"/>
      <protection hidden="1"/>
    </xf>
    <xf numFmtId="0" fontId="2" fillId="0" borderId="0" xfId="2" applyFont="1" applyFill="1" applyBorder="1" applyAlignment="1" applyProtection="1">
      <alignment horizontal="center" vertical="center"/>
    </xf>
    <xf numFmtId="0" fontId="2" fillId="2" borderId="20" xfId="2" applyFont="1" applyFill="1" applyBorder="1" applyAlignment="1" applyProtection="1"/>
    <xf numFmtId="0" fontId="2" fillId="2" borderId="21" xfId="2" applyFont="1" applyFill="1" applyBorder="1" applyAlignment="1" applyProtection="1"/>
    <xf numFmtId="0" fontId="2" fillId="0" borderId="21" xfId="2" applyFont="1" applyFill="1" applyBorder="1" applyAlignment="1" applyProtection="1"/>
    <xf numFmtId="0" fontId="2" fillId="3" borderId="21" xfId="2" applyFont="1" applyFill="1" applyBorder="1" applyAlignment="1" applyProtection="1"/>
    <xf numFmtId="0" fontId="2" fillId="3" borderId="22" xfId="2" applyFont="1" applyFill="1" applyBorder="1" applyAlignment="1" applyProtection="1"/>
    <xf numFmtId="0" fontId="2" fillId="0" borderId="28" xfId="2" applyFont="1" applyFill="1" applyBorder="1" applyAlignment="1" applyProtection="1">
      <alignment vertical="center" wrapText="1"/>
    </xf>
    <xf numFmtId="0" fontId="6" fillId="17" borderId="28" xfId="2" applyFont="1" applyFill="1" applyBorder="1" applyAlignment="1" applyProtection="1"/>
    <xf numFmtId="0" fontId="0" fillId="0" borderId="0" xfId="0"/>
    <xf numFmtId="0" fontId="34" fillId="19" borderId="30" xfId="0" applyFont="1" applyFill="1" applyBorder="1" applyAlignment="1">
      <alignment horizontal="center" vertical="center" wrapText="1"/>
    </xf>
    <xf numFmtId="0" fontId="34" fillId="19" borderId="31" xfId="0" applyFont="1" applyFill="1" applyBorder="1" applyAlignment="1">
      <alignment horizontal="center" vertical="center" wrapText="1"/>
    </xf>
    <xf numFmtId="0" fontId="35" fillId="9" borderId="5" xfId="0" applyFont="1" applyFill="1" applyBorder="1" applyAlignment="1">
      <alignment horizontal="center" vertical="center" wrapText="1"/>
    </xf>
    <xf numFmtId="0" fontId="35" fillId="9" borderId="22"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33" fillId="0" borderId="0" xfId="0" applyFont="1" applyBorder="1" applyAlignment="1">
      <alignment horizontal="left"/>
    </xf>
    <xf numFmtId="49" fontId="7" fillId="20" borderId="26" xfId="1" applyNumberFormat="1" applyFont="1" applyFill="1" applyBorder="1" applyAlignment="1" applyProtection="1">
      <alignment horizontal="center" vertical="center"/>
      <protection locked="0"/>
    </xf>
    <xf numFmtId="0" fontId="0" fillId="0" borderId="0" xfId="0"/>
    <xf numFmtId="0" fontId="0" fillId="0" borderId="0" xfId="0"/>
    <xf numFmtId="0" fontId="0" fillId="0" borderId="0" xfId="0"/>
    <xf numFmtId="0" fontId="2" fillId="0" borderId="0" xfId="2" applyFont="1" applyFill="1" applyBorder="1" applyAlignment="1" applyProtection="1">
      <alignment horizontal="left" vertical="center" wrapText="1"/>
    </xf>
    <xf numFmtId="49" fontId="7" fillId="7" borderId="26" xfId="1" applyNumberFormat="1" applyFont="1" applyFill="1" applyBorder="1" applyAlignment="1" applyProtection="1">
      <alignment horizontal="center" vertical="center" wrapText="1"/>
    </xf>
    <xf numFmtId="0" fontId="7" fillId="20" borderId="26" xfId="1" applyNumberFormat="1" applyFont="1" applyFill="1" applyBorder="1" applyAlignment="1" applyProtection="1">
      <alignment horizontal="center" vertical="center"/>
      <protection locked="0"/>
    </xf>
    <xf numFmtId="0" fontId="7" fillId="7" borderId="33" xfId="1" applyNumberFormat="1" applyFont="1" applyFill="1" applyBorder="1" applyAlignment="1" applyProtection="1">
      <alignment horizontal="center" vertical="center" wrapText="1"/>
    </xf>
    <xf numFmtId="49" fontId="7" fillId="20" borderId="33" xfId="1" applyNumberFormat="1" applyFont="1" applyFill="1" applyBorder="1" applyAlignment="1" applyProtection="1">
      <alignment horizontal="center" vertical="center"/>
      <protection locked="0"/>
    </xf>
    <xf numFmtId="0" fontId="2" fillId="21" borderId="33" xfId="1" applyNumberFormat="1" applyFont="1" applyFill="1" applyBorder="1" applyAlignment="1" applyProtection="1">
      <alignment horizontal="center" vertical="center" wrapText="1"/>
    </xf>
    <xf numFmtId="0" fontId="4" fillId="0" borderId="0" xfId="0" applyNumberFormat="1" applyFont="1" applyBorder="1" applyAlignment="1"/>
    <xf numFmtId="0" fontId="14" fillId="9" borderId="0"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26" fillId="0" borderId="33" xfId="1" applyNumberFormat="1" applyFont="1" applyFill="1" applyBorder="1" applyAlignment="1" applyProtection="1">
      <alignment horizontal="center" vertical="center" wrapText="1"/>
    </xf>
    <xf numFmtId="0" fontId="8" fillId="0" borderId="33" xfId="1" applyNumberFormat="1" applyFont="1" applyFill="1" applyBorder="1" applyAlignment="1" applyProtection="1">
      <alignment horizontal="center" vertical="center" wrapText="1"/>
    </xf>
    <xf numFmtId="0" fontId="38" fillId="0" borderId="33" xfId="0" applyFont="1" applyBorder="1"/>
    <xf numFmtId="0" fontId="7" fillId="0" borderId="33" xfId="1" applyNumberFormat="1" applyFont="1" applyFill="1" applyBorder="1" applyAlignment="1" applyProtection="1">
      <alignment horizontal="center" vertical="center" wrapText="1"/>
    </xf>
    <xf numFmtId="0" fontId="39" fillId="8" borderId="30" xfId="0" applyFont="1" applyFill="1" applyBorder="1" applyAlignment="1">
      <alignment horizontal="center" vertical="center" wrapText="1"/>
    </xf>
    <xf numFmtId="0" fontId="39" fillId="8" borderId="31" xfId="0" applyFont="1" applyFill="1" applyBorder="1" applyAlignment="1">
      <alignment vertical="center" wrapText="1"/>
    </xf>
    <xf numFmtId="0" fontId="40" fillId="9" borderId="32" xfId="0" applyFont="1" applyFill="1" applyBorder="1" applyAlignment="1">
      <alignment horizontal="center" vertical="center" wrapText="1"/>
    </xf>
    <xf numFmtId="0" fontId="41" fillId="9" borderId="22" xfId="0" applyFont="1" applyFill="1" applyBorder="1" applyAlignment="1">
      <alignment horizontal="center" vertical="center" wrapText="1"/>
    </xf>
    <xf numFmtId="0" fontId="7" fillId="7" borderId="90" xfId="1" applyNumberFormat="1" applyFont="1" applyFill="1" applyBorder="1" applyAlignment="1" applyProtection="1">
      <alignment horizontal="center" vertical="center" wrapText="1"/>
    </xf>
    <xf numFmtId="2" fontId="0" fillId="0" borderId="0" xfId="0" applyNumberFormat="1"/>
    <xf numFmtId="0" fontId="7" fillId="7" borderId="93" xfId="1" applyNumberFormat="1" applyFont="1" applyFill="1" applyBorder="1" applyAlignment="1" applyProtection="1">
      <alignment horizontal="center" vertical="center" wrapText="1"/>
    </xf>
    <xf numFmtId="0" fontId="7" fillId="20" borderId="33" xfId="1" applyNumberFormat="1" applyFont="1" applyFill="1" applyBorder="1" applyAlignment="1" applyProtection="1">
      <alignment horizontal="center" vertical="center"/>
      <protection locked="0"/>
    </xf>
    <xf numFmtId="0" fontId="0" fillId="0" borderId="0" xfId="0"/>
    <xf numFmtId="0" fontId="8" fillId="7" borderId="33" xfId="1" applyNumberFormat="1" applyFont="1" applyFill="1" applyBorder="1" applyAlignment="1" applyProtection="1">
      <alignment horizontal="center" vertical="center" wrapText="1"/>
    </xf>
    <xf numFmtId="0" fontId="19" fillId="4" borderId="45" xfId="1" applyFont="1" applyFill="1" applyBorder="1" applyAlignment="1" applyProtection="1">
      <alignment horizontal="center" vertical="center" wrapText="1"/>
    </xf>
    <xf numFmtId="0" fontId="13" fillId="8" borderId="31" xfId="0" applyFont="1" applyFill="1" applyBorder="1" applyAlignment="1">
      <alignment vertical="center" wrapText="1"/>
    </xf>
    <xf numFmtId="0" fontId="2" fillId="0" borderId="0" xfId="2" applyFont="1" applyFill="1" applyBorder="1" applyAlignment="1" applyProtection="1">
      <alignment horizontal="left" vertical="center" wrapText="1"/>
    </xf>
    <xf numFmtId="0" fontId="0" fillId="0" borderId="0" xfId="0" applyFont="1"/>
    <xf numFmtId="164" fontId="11" fillId="6" borderId="18" xfId="1" applyNumberFormat="1" applyFont="1" applyFill="1" applyBorder="1" applyAlignment="1" applyProtection="1">
      <alignment horizontal="center"/>
    </xf>
    <xf numFmtId="0" fontId="42" fillId="19" borderId="30" xfId="0" applyFont="1" applyFill="1" applyBorder="1" applyAlignment="1">
      <alignment horizontal="center" vertical="center" wrapText="1"/>
    </xf>
    <xf numFmtId="0" fontId="41" fillId="8" borderId="32" xfId="0" applyFont="1" applyFill="1" applyBorder="1" applyAlignment="1">
      <alignment horizontal="center" vertical="center" wrapText="1"/>
    </xf>
    <xf numFmtId="0" fontId="42" fillId="19" borderId="31" xfId="0" applyFont="1" applyFill="1" applyBorder="1" applyAlignment="1">
      <alignment horizontal="center" vertical="center" wrapText="1"/>
    </xf>
    <xf numFmtId="0" fontId="15" fillId="9" borderId="30" xfId="0" applyFont="1" applyFill="1" applyBorder="1" applyAlignment="1">
      <alignment vertical="center" wrapText="1"/>
    </xf>
    <xf numFmtId="0" fontId="13" fillId="8" borderId="30" xfId="0" applyFont="1" applyFill="1" applyBorder="1" applyAlignment="1">
      <alignment vertical="center" wrapText="1"/>
    </xf>
    <xf numFmtId="0" fontId="0" fillId="0" borderId="0" xfId="0"/>
    <xf numFmtId="0" fontId="2" fillId="0" borderId="0" xfId="2" applyFont="1" applyFill="1" applyBorder="1" applyAlignment="1" applyProtection="1">
      <alignment horizontal="left" vertical="center" wrapText="1"/>
    </xf>
    <xf numFmtId="0" fontId="0" fillId="0" borderId="0" xfId="0" applyBorder="1"/>
    <xf numFmtId="0" fontId="0" fillId="0" borderId="0" xfId="0" applyNumberFormat="1" applyBorder="1"/>
    <xf numFmtId="0" fontId="1" fillId="0" borderId="0" xfId="1" applyNumberFormat="1" applyBorder="1" applyProtection="1"/>
    <xf numFmtId="0" fontId="39" fillId="0" borderId="0" xfId="0" applyFont="1" applyBorder="1" applyAlignment="1">
      <alignment horizontal="left" vertical="center" indent="6"/>
    </xf>
    <xf numFmtId="0" fontId="38" fillId="0" borderId="0" xfId="0" applyFont="1" applyBorder="1"/>
    <xf numFmtId="0" fontId="4" fillId="3" borderId="5" xfId="0" applyFont="1" applyFill="1" applyBorder="1" applyAlignment="1" applyProtection="1">
      <alignment vertical="center" wrapText="1"/>
    </xf>
    <xf numFmtId="0" fontId="3" fillId="0" borderId="0" xfId="0" applyNumberFormat="1" applyFont="1" applyFill="1" applyBorder="1" applyAlignment="1" applyProtection="1">
      <alignment horizontal="center"/>
    </xf>
    <xf numFmtId="0" fontId="7" fillId="7" borderId="0" xfId="1" applyNumberFormat="1" applyFont="1" applyFill="1" applyBorder="1" applyAlignment="1" applyProtection="1">
      <alignment horizontal="center" vertical="center" wrapText="1"/>
    </xf>
    <xf numFmtId="0" fontId="17" fillId="0" borderId="10" xfId="0" applyFont="1" applyBorder="1" applyAlignment="1">
      <alignment wrapText="1"/>
    </xf>
    <xf numFmtId="0" fontId="39" fillId="22" borderId="76" xfId="0" applyFont="1" applyFill="1" applyBorder="1" applyAlignment="1">
      <alignment vertical="center" wrapText="1"/>
    </xf>
    <xf numFmtId="0" fontId="0" fillId="22" borderId="21" xfId="0" applyFill="1" applyBorder="1" applyAlignment="1">
      <alignment vertical="top" wrapText="1"/>
    </xf>
    <xf numFmtId="0" fontId="39" fillId="22" borderId="22" xfId="0" applyFont="1" applyFill="1" applyBorder="1" applyAlignment="1">
      <alignment vertical="center" wrapText="1"/>
    </xf>
    <xf numFmtId="0" fontId="39" fillId="22" borderId="32" xfId="0" applyFont="1" applyFill="1" applyBorder="1" applyAlignment="1">
      <alignment vertical="center" wrapText="1"/>
    </xf>
    <xf numFmtId="0" fontId="52" fillId="0" borderId="32" xfId="0" applyFont="1" applyBorder="1" applyAlignment="1">
      <alignment horizontal="center" vertical="center" wrapText="1"/>
    </xf>
    <xf numFmtId="0" fontId="52" fillId="14" borderId="22" xfId="0" applyFont="1" applyFill="1" applyBorder="1" applyAlignment="1">
      <alignment horizontal="center" vertical="center" wrapText="1"/>
    </xf>
    <xf numFmtId="0" fontId="52" fillId="15" borderId="22" xfId="0" applyFont="1" applyFill="1" applyBorder="1" applyAlignment="1">
      <alignment horizontal="center" vertical="center" wrapText="1"/>
    </xf>
    <xf numFmtId="0" fontId="52" fillId="13" borderId="22" xfId="0" applyFont="1" applyFill="1" applyBorder="1" applyAlignment="1">
      <alignment horizontal="center" vertical="center" wrapText="1"/>
    </xf>
    <xf numFmtId="3" fontId="52" fillId="13" borderId="22" xfId="0" applyNumberFormat="1" applyFont="1" applyFill="1" applyBorder="1" applyAlignment="1">
      <alignment horizontal="center" vertical="center" wrapText="1"/>
    </xf>
    <xf numFmtId="0" fontId="52" fillId="0" borderId="22" xfId="0" applyFont="1" applyBorder="1" applyAlignment="1">
      <alignment horizontal="center" vertical="center" wrapText="1"/>
    </xf>
    <xf numFmtId="3" fontId="52" fillId="0" borderId="32" xfId="0" applyNumberFormat="1" applyFont="1" applyBorder="1" applyAlignment="1">
      <alignment horizontal="center" vertical="center" wrapText="1"/>
    </xf>
    <xf numFmtId="0" fontId="0" fillId="22" borderId="22" xfId="0" applyFill="1" applyBorder="1" applyAlignment="1">
      <alignment vertical="top" wrapText="1"/>
    </xf>
    <xf numFmtId="0" fontId="3" fillId="0" borderId="0" xfId="0" applyNumberFormat="1" applyFont="1" applyFill="1" applyBorder="1" applyAlignment="1" applyProtection="1">
      <alignment horizontal="left"/>
    </xf>
    <xf numFmtId="0" fontId="7" fillId="7" borderId="14" xfId="1" applyNumberFormat="1" applyFont="1" applyFill="1" applyBorder="1" applyAlignment="1" applyProtection="1">
      <alignment horizontal="center" vertical="center" wrapText="1"/>
    </xf>
    <xf numFmtId="49" fontId="7" fillId="7" borderId="0" xfId="1" applyNumberFormat="1" applyFont="1" applyFill="1" applyBorder="1" applyAlignment="1" applyProtection="1">
      <alignment horizontal="center" vertical="center" wrapText="1"/>
    </xf>
    <xf numFmtId="1" fontId="7" fillId="7" borderId="93" xfId="1" applyNumberFormat="1" applyFont="1" applyFill="1" applyBorder="1" applyAlignment="1" applyProtection="1">
      <alignment horizontal="center" vertical="center" wrapText="1"/>
    </xf>
    <xf numFmtId="1" fontId="39" fillId="22" borderId="22" xfId="0" applyNumberFormat="1" applyFont="1" applyFill="1" applyBorder="1" applyAlignment="1">
      <alignment vertical="center" wrapText="1"/>
    </xf>
    <xf numFmtId="0" fontId="39" fillId="22" borderId="53" xfId="0" applyFont="1" applyFill="1" applyBorder="1" applyAlignment="1">
      <alignment vertical="center" wrapText="1"/>
    </xf>
    <xf numFmtId="0" fontId="39" fillId="22" borderId="31" xfId="0" applyFont="1" applyFill="1" applyBorder="1" applyAlignment="1">
      <alignment vertical="center" wrapText="1"/>
    </xf>
    <xf numFmtId="0" fontId="39" fillId="22" borderId="77" xfId="0" applyFont="1" applyFill="1" applyBorder="1" applyAlignment="1">
      <alignment vertical="center" wrapText="1"/>
    </xf>
    <xf numFmtId="0" fontId="0" fillId="22" borderId="20" xfId="0" applyFill="1" applyBorder="1" applyAlignment="1">
      <alignment vertical="top" wrapText="1"/>
    </xf>
    <xf numFmtId="49" fontId="2" fillId="0" borderId="0" xfId="1" applyNumberFormat="1" applyFont="1" applyFill="1" applyBorder="1" applyAlignment="1" applyProtection="1">
      <alignment horizontal="center"/>
    </xf>
    <xf numFmtId="0" fontId="4" fillId="0" borderId="0" xfId="1" applyNumberFormat="1" applyFont="1" applyFill="1" applyBorder="1" applyAlignment="1" applyProtection="1">
      <alignment horizontal="center" wrapText="1"/>
    </xf>
    <xf numFmtId="9" fontId="0" fillId="10" borderId="0" xfId="5" applyFont="1" applyFill="1" applyBorder="1"/>
    <xf numFmtId="0" fontId="0" fillId="0" borderId="0" xfId="0"/>
    <xf numFmtId="0" fontId="42" fillId="19" borderId="31" xfId="0" applyFont="1" applyFill="1" applyBorder="1" applyAlignment="1">
      <alignment horizontal="center" vertical="center" wrapText="1"/>
    </xf>
    <xf numFmtId="0" fontId="54" fillId="7" borderId="90" xfId="1" applyNumberFormat="1" applyFont="1" applyFill="1" applyBorder="1" applyAlignment="1" applyProtection="1">
      <alignment horizontal="center" vertical="center" wrapText="1"/>
    </xf>
    <xf numFmtId="0" fontId="4" fillId="0" borderId="0" xfId="2" applyFont="1" applyFill="1" applyBorder="1" applyAlignment="1" applyProtection="1">
      <alignment vertical="center" wrapText="1"/>
      <protection hidden="1"/>
    </xf>
    <xf numFmtId="0" fontId="4" fillId="0" borderId="42" xfId="1" applyFont="1" applyFill="1" applyBorder="1" applyAlignment="1" applyProtection="1">
      <alignment horizontal="center"/>
    </xf>
    <xf numFmtId="0" fontId="41" fillId="9" borderId="32" xfId="0" applyFont="1" applyFill="1" applyBorder="1" applyAlignment="1">
      <alignment horizontal="center" vertical="center" wrapText="1"/>
    </xf>
    <xf numFmtId="0" fontId="2" fillId="0" borderId="71" xfId="2" applyFont="1" applyFill="1" applyBorder="1" applyAlignment="1" applyProtection="1">
      <alignment vertical="center" wrapText="1"/>
    </xf>
    <xf numFmtId="0" fontId="2" fillId="0" borderId="72" xfId="2" applyFont="1" applyFill="1" applyBorder="1" applyAlignment="1" applyProtection="1">
      <alignment vertical="center" wrapText="1"/>
    </xf>
    <xf numFmtId="0" fontId="2" fillId="0" borderId="73" xfId="2" applyFont="1" applyFill="1" applyBorder="1" applyAlignment="1" applyProtection="1">
      <alignment vertical="center" wrapText="1"/>
    </xf>
    <xf numFmtId="0" fontId="2" fillId="0" borderId="74" xfId="2" applyFont="1" applyFill="1" applyBorder="1" applyAlignment="1" applyProtection="1">
      <alignment vertical="center" wrapText="1"/>
    </xf>
    <xf numFmtId="0" fontId="2" fillId="0" borderId="75" xfId="2" applyFont="1" applyFill="1" applyBorder="1" applyAlignment="1" applyProtection="1">
      <alignment vertical="center" wrapText="1"/>
    </xf>
    <xf numFmtId="0" fontId="29" fillId="0" borderId="0" xfId="4" applyFill="1" applyBorder="1" applyAlignment="1" applyProtection="1"/>
    <xf numFmtId="2" fontId="7" fillId="7" borderId="25" xfId="1" applyNumberFormat="1" applyFont="1" applyFill="1" applyBorder="1" applyAlignment="1" applyProtection="1">
      <alignment horizontal="center" vertical="center" wrapText="1"/>
    </xf>
    <xf numFmtId="0" fontId="2" fillId="21" borderId="0" xfId="1" applyNumberFormat="1" applyFont="1" applyFill="1" applyBorder="1" applyAlignment="1" applyProtection="1">
      <alignment horizontal="center" vertical="center" wrapText="1"/>
    </xf>
    <xf numFmtId="0" fontId="8" fillId="7" borderId="38" xfId="1" applyNumberFormat="1" applyFont="1" applyFill="1" applyBorder="1" applyAlignment="1" applyProtection="1">
      <alignment vertical="center" wrapText="1"/>
    </xf>
    <xf numFmtId="0" fontId="8" fillId="7" borderId="92" xfId="1" applyNumberFormat="1" applyFont="1" applyFill="1" applyBorder="1" applyAlignment="1" applyProtection="1">
      <alignment vertical="center" wrapText="1"/>
    </xf>
    <xf numFmtId="0" fontId="8" fillId="7" borderId="38" xfId="1" applyNumberFormat="1" applyFont="1" applyFill="1" applyBorder="1" applyAlignment="1" applyProtection="1">
      <alignment horizontal="center" vertical="center" wrapText="1"/>
    </xf>
    <xf numFmtId="49" fontId="7" fillId="23" borderId="26" xfId="1" applyNumberFormat="1" applyFont="1" applyFill="1" applyBorder="1" applyAlignment="1" applyProtection="1">
      <alignment horizontal="center" vertical="center" wrapText="1"/>
    </xf>
    <xf numFmtId="0" fontId="4" fillId="0" borderId="28" xfId="0" applyNumberFormat="1" applyFont="1" applyBorder="1" applyAlignment="1">
      <alignment horizontal="right"/>
    </xf>
    <xf numFmtId="0" fontId="1" fillId="2" borderId="20" xfId="2" applyFill="1" applyBorder="1" applyProtection="1"/>
    <xf numFmtId="0" fontId="1" fillId="2" borderId="21" xfId="2" applyFill="1" applyBorder="1" applyProtection="1"/>
    <xf numFmtId="0" fontId="4" fillId="0" borderId="21" xfId="2" applyFont="1" applyFill="1" applyBorder="1" applyAlignment="1" applyProtection="1">
      <alignment horizontal="left" vertical="center" wrapText="1"/>
      <protection hidden="1"/>
    </xf>
    <xf numFmtId="0" fontId="31" fillId="3" borderId="21" xfId="2" applyFont="1" applyFill="1" applyBorder="1" applyAlignment="1" applyProtection="1">
      <alignment vertical="center" wrapText="1"/>
    </xf>
    <xf numFmtId="0" fontId="41" fillId="0" borderId="5" xfId="0" applyFont="1" applyFill="1" applyBorder="1" applyAlignment="1">
      <alignment vertical="center" wrapText="1"/>
    </xf>
    <xf numFmtId="0" fontId="41" fillId="0" borderId="22" xfId="0" applyFont="1" applyFill="1" applyBorder="1" applyAlignment="1">
      <alignment vertical="center" wrapText="1"/>
    </xf>
    <xf numFmtId="0" fontId="0" fillId="0" borderId="0" xfId="0" applyFill="1" applyBorder="1"/>
    <xf numFmtId="0" fontId="38" fillId="0" borderId="0" xfId="0" applyFont="1" applyFill="1" applyBorder="1"/>
    <xf numFmtId="0" fontId="4" fillId="2" borderId="21" xfId="2" applyFont="1" applyFill="1" applyBorder="1" applyAlignment="1" applyProtection="1">
      <alignment horizontal="center"/>
    </xf>
    <xf numFmtId="0" fontId="56" fillId="0" borderId="33" xfId="1"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center" vertical="center"/>
    </xf>
    <xf numFmtId="0" fontId="7" fillId="7" borderId="11" xfId="1" applyNumberFormat="1" applyFont="1" applyFill="1" applyBorder="1" applyAlignment="1" applyProtection="1">
      <alignment horizontal="center" vertical="center" wrapText="1"/>
    </xf>
    <xf numFmtId="0" fontId="2" fillId="0" borderId="0" xfId="2" applyFont="1" applyFill="1" applyBorder="1" applyAlignment="1" applyProtection="1">
      <alignment horizontal="left" vertical="center" wrapText="1"/>
    </xf>
    <xf numFmtId="0" fontId="19" fillId="4" borderId="45" xfId="1" applyFont="1" applyFill="1" applyBorder="1" applyAlignment="1" applyProtection="1">
      <alignment horizontal="center" vertical="center" wrapText="1"/>
    </xf>
    <xf numFmtId="0" fontId="57" fillId="0" borderId="0" xfId="0" applyFont="1" applyBorder="1"/>
    <xf numFmtId="0" fontId="57" fillId="0" borderId="0" xfId="0" applyFont="1"/>
    <xf numFmtId="0" fontId="8" fillId="7" borderId="14" xfId="1" applyNumberFormat="1" applyFont="1" applyFill="1" applyBorder="1" applyAlignment="1" applyProtection="1">
      <alignment horizontal="center" vertical="center" wrapText="1"/>
    </xf>
    <xf numFmtId="0" fontId="8" fillId="7" borderId="0" xfId="1" applyNumberFormat="1" applyFont="1" applyFill="1" applyBorder="1" applyAlignment="1" applyProtection="1">
      <alignment horizontal="center" vertical="center" wrapText="1"/>
    </xf>
    <xf numFmtId="0" fontId="8" fillId="7" borderId="33" xfId="1" applyNumberFormat="1" applyFont="1" applyFill="1" applyBorder="1" applyAlignment="1" applyProtection="1">
      <alignment horizontal="center" vertical="center" wrapText="1"/>
    </xf>
    <xf numFmtId="0" fontId="8" fillId="26" borderId="33" xfId="1" applyNumberFormat="1" applyFont="1" applyFill="1" applyBorder="1" applyAlignment="1" applyProtection="1">
      <alignment horizontal="center" vertical="center"/>
      <protection locked="0"/>
    </xf>
    <xf numFmtId="49" fontId="0" fillId="0" borderId="0" xfId="0" applyNumberFormat="1" applyAlignment="1">
      <alignment horizontal="left" indent="2"/>
    </xf>
    <xf numFmtId="9" fontId="7" fillId="7" borderId="33" xfId="5" applyFont="1" applyFill="1" applyBorder="1" applyAlignment="1" applyProtection="1">
      <alignment horizontal="center" vertical="center" wrapText="1"/>
    </xf>
    <xf numFmtId="0" fontId="8" fillId="7" borderId="90" xfId="1" applyNumberFormat="1" applyFont="1" applyFill="1" applyBorder="1" applyAlignment="1" applyProtection="1">
      <alignment horizontal="center" vertical="center" wrapText="1"/>
    </xf>
    <xf numFmtId="0" fontId="8" fillId="7" borderId="38" xfId="1" applyNumberFormat="1" applyFont="1" applyFill="1" applyBorder="1" applyAlignment="1" applyProtection="1">
      <alignment horizontal="center" vertical="center" wrapText="1"/>
    </xf>
    <xf numFmtId="0" fontId="0" fillId="0" borderId="0" xfId="0" applyAlignment="1">
      <alignment horizontal="left" vertical="center" wrapText="1"/>
    </xf>
    <xf numFmtId="0" fontId="7" fillId="7" borderId="107" xfId="1" applyNumberFormat="1" applyFont="1" applyFill="1" applyBorder="1" applyAlignment="1" applyProtection="1">
      <alignment horizontal="center" vertical="center" wrapText="1"/>
    </xf>
    <xf numFmtId="0" fontId="8" fillId="7" borderId="108" xfId="1" applyNumberFormat="1" applyFont="1" applyFill="1" applyBorder="1" applyAlignment="1" applyProtection="1">
      <alignment horizontal="center" vertical="center" wrapText="1"/>
    </xf>
    <xf numFmtId="0" fontId="7" fillId="7" borderId="108" xfId="1" applyNumberFormat="1" applyFont="1" applyFill="1" applyBorder="1" applyAlignment="1" applyProtection="1">
      <alignment horizontal="center" vertical="center" wrapText="1"/>
    </xf>
    <xf numFmtId="49" fontId="8" fillId="7" borderId="108" xfId="1" applyNumberFormat="1" applyFont="1" applyFill="1" applyBorder="1" applyAlignment="1" applyProtection="1">
      <alignment horizontal="center" vertical="center" wrapText="1"/>
    </xf>
    <xf numFmtId="0" fontId="0" fillId="0" borderId="0" xfId="0" applyAlignment="1">
      <alignment horizontal="center"/>
    </xf>
    <xf numFmtId="0" fontId="1" fillId="0" borderId="21" xfId="1" applyNumberFormat="1" applyBorder="1" applyAlignment="1" applyProtection="1">
      <alignment horizontal="center" vertical="top"/>
    </xf>
    <xf numFmtId="0" fontId="2" fillId="0" borderId="0" xfId="1" applyNumberFormat="1" applyFont="1" applyFill="1" applyBorder="1" applyAlignment="1" applyProtection="1">
      <alignment horizontal="center" wrapText="1"/>
    </xf>
    <xf numFmtId="2" fontId="7" fillId="7" borderId="93"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top"/>
    </xf>
    <xf numFmtId="0" fontId="59" fillId="19" borderId="3" xfId="0" applyFont="1" applyFill="1" applyBorder="1" applyAlignment="1">
      <alignment vertical="center" wrapText="1"/>
    </xf>
    <xf numFmtId="0" fontId="59" fillId="19" borderId="22" xfId="0" applyFont="1" applyFill="1" applyBorder="1" applyAlignment="1">
      <alignment vertical="center" wrapText="1"/>
    </xf>
    <xf numFmtId="0" fontId="14" fillId="9" borderId="31" xfId="0" applyFont="1" applyFill="1" applyBorder="1" applyAlignment="1">
      <alignment vertical="center" wrapText="1"/>
    </xf>
    <xf numFmtId="0" fontId="15" fillId="9" borderId="31" xfId="0" applyFont="1" applyFill="1" applyBorder="1" applyAlignment="1">
      <alignment horizontal="center" vertical="center" wrapText="1"/>
    </xf>
    <xf numFmtId="0" fontId="15" fillId="9" borderId="32" xfId="0" applyFont="1" applyFill="1" applyBorder="1" applyAlignment="1">
      <alignment vertical="center" wrapText="1"/>
    </xf>
    <xf numFmtId="0" fontId="14" fillId="9" borderId="22" xfId="0" applyFont="1" applyFill="1" applyBorder="1" applyAlignment="1">
      <alignment vertical="center" wrapText="1"/>
    </xf>
    <xf numFmtId="0" fontId="14" fillId="9" borderId="22" xfId="0" applyFont="1" applyFill="1" applyBorder="1" applyAlignment="1">
      <alignment horizontal="left" vertical="center" wrapText="1" indent="2"/>
    </xf>
    <xf numFmtId="0" fontId="14" fillId="9" borderId="5" xfId="0" applyFont="1" applyFill="1" applyBorder="1" applyAlignment="1">
      <alignment vertical="center" wrapText="1"/>
    </xf>
    <xf numFmtId="0" fontId="15" fillId="9" borderId="5" xfId="0" applyFont="1" applyFill="1" applyBorder="1" applyAlignment="1">
      <alignment vertical="center" wrapText="1"/>
    </xf>
    <xf numFmtId="0" fontId="0" fillId="0" borderId="21" xfId="0" applyBorder="1"/>
    <xf numFmtId="0" fontId="15" fillId="9" borderId="31" xfId="0" applyFont="1" applyFill="1" applyBorder="1" applyAlignment="1">
      <alignment vertical="center" wrapText="1"/>
    </xf>
    <xf numFmtId="0" fontId="2" fillId="0" borderId="0" xfId="1" quotePrefix="1" applyNumberFormat="1" applyFont="1" applyFill="1" applyProtection="1"/>
    <xf numFmtId="0" fontId="0" fillId="0" borderId="1" xfId="0" applyBorder="1"/>
    <xf numFmtId="49" fontId="0" fillId="0" borderId="2" xfId="0" applyNumberFormat="1" applyBorder="1"/>
    <xf numFmtId="0" fontId="0" fillId="0" borderId="3" xfId="0" applyFill="1" applyBorder="1"/>
    <xf numFmtId="0" fontId="0" fillId="0" borderId="20" xfId="0" applyBorder="1"/>
    <xf numFmtId="49" fontId="0" fillId="0" borderId="21" xfId="0" applyNumberFormat="1" applyBorder="1"/>
    <xf numFmtId="0" fontId="0" fillId="0" borderId="22" xfId="0" applyFill="1" applyBorder="1"/>
    <xf numFmtId="0" fontId="16" fillId="0" borderId="1" xfId="0" applyFont="1" applyBorder="1" applyAlignment="1">
      <alignment horizontal="left" vertical="center" wrapText="1" indent="1"/>
    </xf>
    <xf numFmtId="0" fontId="0" fillId="10" borderId="3" xfId="0" applyFill="1" applyBorder="1"/>
    <xf numFmtId="0" fontId="16" fillId="0" borderId="20" xfId="0" applyFont="1" applyBorder="1" applyAlignment="1">
      <alignment horizontal="left" vertical="center" wrapText="1" indent="1"/>
    </xf>
    <xf numFmtId="0" fontId="0" fillId="10" borderId="22" xfId="0" applyFill="1" applyBorder="1"/>
    <xf numFmtId="0" fontId="0" fillId="0" borderId="53" xfId="0" applyBorder="1" applyAlignment="1">
      <alignment vertical="center"/>
    </xf>
    <xf numFmtId="0" fontId="4" fillId="0" borderId="109" xfId="1" applyNumberFormat="1" applyFont="1" applyFill="1" applyBorder="1" applyAlignment="1" applyProtection="1">
      <alignment horizontal="center" vertical="center" wrapText="1"/>
    </xf>
    <xf numFmtId="0" fontId="42" fillId="19" borderId="77" xfId="0" applyFont="1" applyFill="1" applyBorder="1" applyAlignment="1">
      <alignment horizontal="center" vertical="center" wrapText="1"/>
    </xf>
    <xf numFmtId="0" fontId="42" fillId="19" borderId="3" xfId="0" applyFont="1" applyFill="1" applyBorder="1" applyAlignment="1">
      <alignment vertical="center" wrapText="1"/>
    </xf>
    <xf numFmtId="0" fontId="44" fillId="8" borderId="1" xfId="0" applyFont="1" applyFill="1" applyBorder="1" applyAlignment="1">
      <alignment horizontal="center" vertical="center" wrapText="1"/>
    </xf>
    <xf numFmtId="0" fontId="41" fillId="0" borderId="3" xfId="0" applyFont="1" applyFill="1" applyBorder="1" applyAlignment="1">
      <alignment vertical="center" wrapText="1"/>
    </xf>
    <xf numFmtId="0" fontId="43" fillId="8" borderId="4" xfId="0" applyFont="1" applyFill="1" applyBorder="1" applyAlignment="1">
      <alignment horizontal="center" vertical="center" wrapText="1"/>
    </xf>
    <xf numFmtId="0" fontId="38" fillId="8" borderId="4" xfId="0" applyFont="1" applyFill="1" applyBorder="1" applyAlignment="1">
      <alignment vertical="center" wrapText="1"/>
    </xf>
    <xf numFmtId="0" fontId="0" fillId="0" borderId="5" xfId="0" applyBorder="1"/>
    <xf numFmtId="0" fontId="43" fillId="8" borderId="20"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18" fillId="13" borderId="22" xfId="0" applyFont="1" applyFill="1" applyBorder="1" applyAlignment="1">
      <alignment horizontal="center" vertical="center" wrapText="1"/>
    </xf>
    <xf numFmtId="0" fontId="4" fillId="0" borderId="43" xfId="0" applyNumberFormat="1" applyFont="1" applyBorder="1" applyAlignment="1">
      <alignment horizontal="center" vertical="center"/>
    </xf>
    <xf numFmtId="0" fontId="0" fillId="0" borderId="21" xfId="0" applyBorder="1" applyAlignment="1">
      <alignment horizontal="left"/>
    </xf>
    <xf numFmtId="0" fontId="62" fillId="0" borderId="0" xfId="0" applyNumberFormat="1" applyFont="1" applyFill="1" applyBorder="1" applyAlignment="1" applyProtection="1">
      <alignment horizontal="center"/>
    </xf>
    <xf numFmtId="0" fontId="63" fillId="7" borderId="90" xfId="1" applyNumberFormat="1" applyFont="1" applyFill="1" applyBorder="1" applyAlignment="1" applyProtection="1">
      <alignment horizontal="center" vertical="center" wrapText="1"/>
    </xf>
    <xf numFmtId="0" fontId="63" fillId="7" borderId="90" xfId="1" applyNumberFormat="1" applyFont="1" applyFill="1" applyBorder="1" applyAlignment="1" applyProtection="1">
      <alignment horizontal="left" vertical="center" wrapText="1"/>
    </xf>
    <xf numFmtId="0" fontId="65" fillId="20" borderId="33" xfId="1" applyNumberFormat="1" applyFont="1" applyFill="1" applyBorder="1" applyAlignment="1" applyProtection="1">
      <alignment horizontal="center" vertical="center"/>
      <protection locked="0"/>
    </xf>
    <xf numFmtId="0" fontId="38" fillId="27" borderId="21" xfId="1" applyNumberFormat="1" applyFont="1" applyFill="1" applyBorder="1" applyProtection="1"/>
    <xf numFmtId="1" fontId="8" fillId="7" borderId="93" xfId="1" applyNumberFormat="1" applyFont="1" applyFill="1" applyBorder="1" applyAlignment="1" applyProtection="1">
      <alignment horizontal="center" vertical="center" wrapText="1"/>
    </xf>
    <xf numFmtId="0" fontId="36" fillId="18" borderId="67" xfId="4" applyFont="1" applyFill="1" applyBorder="1" applyAlignment="1" applyProtection="1">
      <alignment horizontal="center" vertical="center" wrapText="1"/>
    </xf>
    <xf numFmtId="0" fontId="36" fillId="25" borderId="67" xfId="4" applyFont="1" applyFill="1" applyBorder="1" applyAlignment="1" applyProtection="1">
      <alignment horizontal="center" vertical="center" wrapText="1"/>
    </xf>
    <xf numFmtId="0" fontId="6" fillId="17" borderId="36" xfId="2" applyFont="1" applyFill="1" applyBorder="1" applyAlignment="1" applyProtection="1">
      <alignment horizontal="center"/>
    </xf>
    <xf numFmtId="0" fontId="6" fillId="17" borderId="0" xfId="2" applyFont="1" applyFill="1" applyBorder="1" applyAlignment="1" applyProtection="1">
      <alignment horizontal="center"/>
    </xf>
    <xf numFmtId="0" fontId="29" fillId="5" borderId="36" xfId="4" applyFill="1" applyBorder="1" applyAlignment="1" applyProtection="1">
      <alignment horizontal="center" vertical="center" wrapText="1"/>
    </xf>
    <xf numFmtId="0" fontId="29" fillId="5" borderId="0" xfId="4" applyFill="1" applyBorder="1" applyAlignment="1" applyProtection="1">
      <alignment horizontal="center" vertical="center" wrapText="1"/>
    </xf>
    <xf numFmtId="0" fontId="29" fillId="5" borderId="35" xfId="4" applyFill="1" applyBorder="1" applyAlignment="1" applyProtection="1">
      <alignment horizontal="center" vertical="center" wrapText="1"/>
    </xf>
    <xf numFmtId="0" fontId="2" fillId="0" borderId="55" xfId="0" applyFont="1" applyFill="1" applyBorder="1" applyAlignment="1" applyProtection="1">
      <alignment wrapText="1"/>
      <protection locked="0"/>
    </xf>
    <xf numFmtId="0" fontId="0" fillId="0" borderId="55" xfId="0" applyBorder="1" applyAlignment="1" applyProtection="1">
      <alignment wrapText="1"/>
      <protection locked="0"/>
    </xf>
    <xf numFmtId="0" fontId="4" fillId="0" borderId="68" xfId="2" applyFont="1" applyFill="1" applyBorder="1" applyAlignment="1" applyProtection="1">
      <alignment horizontal="left" vertical="center"/>
    </xf>
    <xf numFmtId="0" fontId="4" fillId="0" borderId="70" xfId="2" applyFont="1" applyFill="1" applyBorder="1" applyAlignment="1" applyProtection="1">
      <alignment horizontal="left" vertical="center"/>
    </xf>
    <xf numFmtId="0" fontId="4" fillId="0" borderId="71" xfId="2" applyFont="1" applyFill="1" applyBorder="1" applyAlignment="1" applyProtection="1">
      <alignment horizontal="left" vertical="center"/>
    </xf>
    <xf numFmtId="0" fontId="4" fillId="0" borderId="72" xfId="2" applyFont="1" applyFill="1" applyBorder="1" applyAlignment="1" applyProtection="1">
      <alignment horizontal="left" vertical="center"/>
    </xf>
    <xf numFmtId="0" fontId="4" fillId="0" borderId="73" xfId="2" applyFont="1" applyFill="1" applyBorder="1" applyAlignment="1" applyProtection="1">
      <alignment horizontal="left" vertical="center"/>
    </xf>
    <xf numFmtId="0" fontId="4" fillId="0" borderId="75" xfId="2" applyFont="1" applyFill="1" applyBorder="1" applyAlignment="1" applyProtection="1">
      <alignment horizontal="left" vertical="center"/>
    </xf>
    <xf numFmtId="0" fontId="27" fillId="0" borderId="59" xfId="2" applyFont="1" applyFill="1" applyBorder="1" applyAlignment="1" applyProtection="1">
      <alignment horizontal="left" vertical="center" wrapText="1"/>
    </xf>
    <xf numFmtId="0" fontId="27" fillId="0" borderId="60" xfId="0" applyFont="1" applyBorder="1" applyAlignment="1">
      <alignment wrapText="1"/>
    </xf>
    <xf numFmtId="0" fontId="27" fillId="0" borderId="61" xfId="0" applyFont="1" applyBorder="1" applyAlignment="1">
      <alignment wrapText="1"/>
    </xf>
    <xf numFmtId="0" fontId="27" fillId="0" borderId="62" xfId="0" applyFont="1" applyBorder="1" applyAlignment="1">
      <alignment wrapText="1"/>
    </xf>
    <xf numFmtId="0" fontId="27" fillId="0" borderId="33" xfId="0" applyFont="1" applyBorder="1" applyAlignment="1">
      <alignment wrapText="1"/>
    </xf>
    <xf numFmtId="0" fontId="27" fillId="0" borderId="63" xfId="0" applyFont="1" applyBorder="1" applyAlignment="1">
      <alignment wrapText="1"/>
    </xf>
    <xf numFmtId="0" fontId="27" fillId="0" borderId="64" xfId="0" applyFont="1" applyBorder="1" applyAlignment="1">
      <alignment wrapText="1"/>
    </xf>
    <xf numFmtId="0" fontId="27" fillId="0" borderId="65" xfId="0" applyFont="1" applyBorder="1" applyAlignment="1">
      <alignment wrapText="1"/>
    </xf>
    <xf numFmtId="0" fontId="27" fillId="0" borderId="66" xfId="0" applyFont="1" applyBorder="1" applyAlignment="1">
      <alignment wrapText="1"/>
    </xf>
    <xf numFmtId="0" fontId="2" fillId="18" borderId="34" xfId="4" applyFont="1" applyFill="1" applyBorder="1" applyAlignment="1" applyProtection="1">
      <alignment horizontal="center" vertical="center" wrapText="1"/>
    </xf>
    <xf numFmtId="0" fontId="2" fillId="18" borderId="0" xfId="4" applyFont="1" applyFill="1" applyBorder="1" applyAlignment="1" applyProtection="1">
      <alignment horizontal="center" vertical="center" wrapText="1"/>
    </xf>
    <xf numFmtId="0" fontId="29" fillId="24" borderId="36" xfId="4" applyFill="1" applyBorder="1" applyAlignment="1" applyProtection="1">
      <alignment horizontal="center" vertical="center" wrapText="1"/>
      <protection hidden="1"/>
    </xf>
    <xf numFmtId="0" fontId="29" fillId="24" borderId="0" xfId="4" applyFill="1" applyBorder="1" applyAlignment="1" applyProtection="1">
      <alignment horizontal="center" vertical="center" wrapText="1"/>
      <protection hidden="1"/>
    </xf>
    <xf numFmtId="0" fontId="29" fillId="24" borderId="35" xfId="4" applyFill="1" applyBorder="1" applyAlignment="1" applyProtection="1">
      <alignment horizontal="center" vertical="center" wrapText="1"/>
      <protection hidden="1"/>
    </xf>
    <xf numFmtId="0" fontId="2" fillId="25" borderId="34" xfId="4" applyFont="1" applyFill="1" applyBorder="1" applyAlignment="1" applyProtection="1">
      <alignment horizontal="center" vertical="center" wrapText="1"/>
    </xf>
    <xf numFmtId="0" fontId="2" fillId="25" borderId="0" xfId="4" applyFont="1" applyFill="1" applyBorder="1" applyAlignment="1" applyProtection="1">
      <alignment horizontal="center" vertical="center" wrapText="1"/>
    </xf>
    <xf numFmtId="0" fontId="4" fillId="0" borderId="55" xfId="2" applyFont="1" applyFill="1" applyBorder="1" applyAlignment="1" applyProtection="1">
      <alignment horizontal="left" vertical="center"/>
    </xf>
    <xf numFmtId="0" fontId="4" fillId="0" borderId="6" xfId="2" applyFont="1" applyFill="1" applyBorder="1" applyAlignment="1" applyProtection="1">
      <alignment horizontal="left" vertical="center"/>
    </xf>
    <xf numFmtId="0" fontId="24" fillId="0" borderId="56" xfId="2" applyFont="1" applyFill="1" applyBorder="1" applyAlignment="1" applyProtection="1">
      <alignment horizontal="center" vertical="top" wrapText="1"/>
      <protection locked="0"/>
    </xf>
    <xf numFmtId="0" fontId="24" fillId="0" borderId="57" xfId="2" applyFont="1" applyFill="1" applyBorder="1" applyAlignment="1" applyProtection="1">
      <alignment horizontal="center" vertical="top" wrapText="1"/>
      <protection locked="0"/>
    </xf>
    <xf numFmtId="0" fontId="0" fillId="0" borderId="57" xfId="0" applyBorder="1" applyAlignment="1">
      <alignment wrapText="1"/>
    </xf>
    <xf numFmtId="0" fontId="0" fillId="0" borderId="58" xfId="0" applyBorder="1" applyAlignment="1">
      <alignment wrapText="1"/>
    </xf>
    <xf numFmtId="0" fontId="4" fillId="0" borderId="55" xfId="2" applyFont="1" applyFill="1" applyBorder="1" applyAlignment="1" applyProtection="1">
      <alignment horizontal="left" vertical="center" wrapText="1"/>
    </xf>
    <xf numFmtId="0" fontId="4" fillId="0" borderId="6" xfId="2" applyFont="1" applyFill="1" applyBorder="1" applyAlignment="1" applyProtection="1">
      <alignment horizontal="left" vertical="center" wrapText="1"/>
    </xf>
    <xf numFmtId="49" fontId="4" fillId="0" borderId="56" xfId="2" applyNumberFormat="1" applyFont="1" applyFill="1" applyBorder="1" applyAlignment="1" applyProtection="1">
      <alignment horizontal="center" vertical="center" wrapText="1"/>
      <protection locked="0"/>
    </xf>
    <xf numFmtId="49" fontId="4" fillId="0" borderId="57" xfId="2" applyNumberFormat="1" applyFont="1" applyFill="1" applyBorder="1" applyAlignment="1" applyProtection="1">
      <alignment horizontal="center" vertical="center" wrapText="1"/>
      <protection locked="0"/>
    </xf>
    <xf numFmtId="0" fontId="29" fillId="5" borderId="36" xfId="4" applyFill="1" applyBorder="1" applyAlignment="1" applyProtection="1">
      <alignment horizontal="center" vertical="center" wrapText="1"/>
      <protection hidden="1"/>
    </xf>
    <xf numFmtId="0" fontId="29" fillId="5" borderId="0" xfId="4" applyFill="1" applyBorder="1" applyAlignment="1" applyProtection="1">
      <alignment horizontal="center" vertical="center" wrapText="1"/>
      <protection hidden="1"/>
    </xf>
    <xf numFmtId="0" fontId="29" fillId="5" borderId="35" xfId="4" applyFill="1" applyBorder="1" applyAlignment="1" applyProtection="1">
      <alignment horizontal="center" vertical="center" wrapText="1"/>
      <protection hidden="1"/>
    </xf>
    <xf numFmtId="0" fontId="2" fillId="18" borderId="67" xfId="4" applyFont="1" applyFill="1" applyBorder="1" applyAlignment="1" applyProtection="1">
      <alignment horizontal="center" vertical="center" wrapText="1"/>
    </xf>
    <xf numFmtId="0" fontId="37" fillId="0" borderId="91" xfId="1" applyNumberFormat="1" applyFont="1" applyFill="1" applyBorder="1" applyAlignment="1" applyProtection="1">
      <alignment horizontal="center" vertical="center" wrapText="1"/>
    </xf>
    <xf numFmtId="0" fontId="37" fillId="0" borderId="38" xfId="1" applyNumberFormat="1" applyFont="1" applyFill="1" applyBorder="1" applyAlignment="1" applyProtection="1">
      <alignment horizontal="center" vertical="center" wrapText="1"/>
    </xf>
    <xf numFmtId="0" fontId="37" fillId="0" borderId="92" xfId="1" applyNumberFormat="1" applyFont="1" applyFill="1" applyBorder="1" applyAlignment="1" applyProtection="1">
      <alignment horizontal="center" vertical="center" wrapText="1"/>
    </xf>
    <xf numFmtId="0" fontId="42" fillId="19" borderId="43" xfId="0" applyFont="1" applyFill="1" applyBorder="1" applyAlignment="1">
      <alignment horizontal="center" vertical="center" wrapText="1"/>
    </xf>
    <xf numFmtId="0" fontId="42" fillId="19" borderId="53" xfId="0" applyFont="1" applyFill="1" applyBorder="1" applyAlignment="1">
      <alignment horizontal="center" vertical="center" wrapText="1"/>
    </xf>
    <xf numFmtId="0" fontId="42" fillId="19" borderId="31" xfId="0" applyFont="1" applyFill="1" applyBorder="1" applyAlignment="1">
      <alignment horizontal="center" vertical="center" wrapText="1"/>
    </xf>
    <xf numFmtId="0" fontId="8" fillId="7" borderId="33" xfId="1" applyNumberFormat="1" applyFont="1" applyFill="1" applyBorder="1" applyAlignment="1" applyProtection="1">
      <alignment horizontal="center" vertical="center" wrapText="1"/>
    </xf>
    <xf numFmtId="0" fontId="4" fillId="0" borderId="0" xfId="0" applyNumberFormat="1" applyFont="1" applyBorder="1" applyAlignment="1">
      <alignment horizontal="left" wrapText="1"/>
    </xf>
    <xf numFmtId="0" fontId="4" fillId="0" borderId="28" xfId="0" applyNumberFormat="1" applyFont="1" applyBorder="1" applyAlignment="1">
      <alignment horizontal="left" wrapText="1"/>
    </xf>
    <xf numFmtId="0" fontId="1" fillId="0" borderId="21" xfId="1" applyNumberFormat="1" applyBorder="1" applyAlignment="1" applyProtection="1">
      <alignment horizontal="center" wrapText="1"/>
    </xf>
    <xf numFmtId="0" fontId="8" fillId="7" borderId="91" xfId="1" applyNumberFormat="1" applyFont="1" applyFill="1" applyBorder="1" applyAlignment="1" applyProtection="1">
      <alignment horizontal="center" vertical="center" wrapText="1"/>
    </xf>
    <xf numFmtId="0" fontId="8" fillId="7" borderId="38" xfId="1" applyNumberFormat="1" applyFont="1" applyFill="1" applyBorder="1" applyAlignment="1" applyProtection="1">
      <alignment horizontal="center" vertical="center" wrapText="1"/>
    </xf>
    <xf numFmtId="0" fontId="19" fillId="4" borderId="44" xfId="1" applyFont="1" applyFill="1" applyBorder="1" applyAlignment="1" applyProtection="1">
      <alignment horizontal="center" vertical="center" wrapText="1"/>
    </xf>
    <xf numFmtId="0" fontId="19" fillId="4" borderId="45" xfId="1" applyFont="1" applyFill="1" applyBorder="1" applyAlignment="1" applyProtection="1">
      <alignment horizontal="center" vertical="center" wrapText="1"/>
    </xf>
    <xf numFmtId="0" fontId="11" fillId="5" borderId="50" xfId="1" applyFont="1" applyFill="1" applyBorder="1" applyAlignment="1" applyProtection="1">
      <alignment horizontal="center" vertical="center" wrapText="1"/>
    </xf>
    <xf numFmtId="0" fontId="11" fillId="5" borderId="37" xfId="1" applyFont="1" applyFill="1" applyBorder="1" applyAlignment="1" applyProtection="1">
      <alignment horizontal="center" vertical="center" wrapText="1"/>
    </xf>
    <xf numFmtId="0" fontId="11" fillId="5" borderId="51" xfId="1" applyFont="1" applyFill="1" applyBorder="1" applyAlignment="1" applyProtection="1">
      <alignment horizontal="center" vertical="center" wrapText="1"/>
    </xf>
    <xf numFmtId="0" fontId="15" fillId="9" borderId="77" xfId="0" applyFont="1" applyFill="1" applyBorder="1" applyAlignment="1">
      <alignment vertical="center" wrapText="1"/>
    </xf>
    <xf numFmtId="0" fontId="15" fillId="9" borderId="32" xfId="0" applyFont="1" applyFill="1" applyBorder="1" applyAlignment="1">
      <alignment vertical="center" wrapText="1"/>
    </xf>
    <xf numFmtId="0" fontId="15" fillId="9" borderId="77"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59" fillId="19" borderId="77" xfId="0" applyFont="1" applyFill="1" applyBorder="1" applyAlignment="1">
      <alignment vertical="center" wrapText="1"/>
    </xf>
    <xf numFmtId="0" fontId="59" fillId="19" borderId="32" xfId="0" applyFont="1" applyFill="1" applyBorder="1" applyAlignment="1">
      <alignment vertical="center" wrapText="1"/>
    </xf>
    <xf numFmtId="0" fontId="8" fillId="7" borderId="23" xfId="1" applyNumberFormat="1" applyFont="1" applyFill="1" applyBorder="1" applyAlignment="1" applyProtection="1">
      <alignment horizontal="center" vertical="center" wrapText="1"/>
    </xf>
    <xf numFmtId="0" fontId="8" fillId="7" borderId="11" xfId="1" applyNumberFormat="1" applyFont="1" applyFill="1" applyBorder="1" applyAlignment="1" applyProtection="1">
      <alignment horizontal="center" vertical="center" wrapText="1"/>
    </xf>
    <xf numFmtId="0" fontId="8" fillId="7" borderId="24" xfId="1" applyNumberFormat="1" applyFont="1" applyFill="1" applyBorder="1" applyAlignment="1" applyProtection="1">
      <alignment horizontal="center" vertical="center" wrapText="1"/>
    </xf>
    <xf numFmtId="0" fontId="7" fillId="15" borderId="14" xfId="1" applyNumberFormat="1" applyFont="1" applyFill="1" applyBorder="1" applyAlignment="1" applyProtection="1">
      <alignment horizontal="center" vertical="center" wrapText="1"/>
    </xf>
    <xf numFmtId="0" fontId="7" fillId="15" borderId="0" xfId="1" applyNumberFormat="1" applyFont="1" applyFill="1" applyBorder="1" applyAlignment="1" applyProtection="1">
      <alignment horizontal="center" vertical="center" wrapText="1"/>
    </xf>
    <xf numFmtId="0" fontId="7" fillId="15" borderId="13" xfId="1" applyNumberFormat="1" applyFont="1" applyFill="1" applyBorder="1" applyAlignment="1" applyProtection="1">
      <alignment horizontal="center" vertical="center" wrapText="1"/>
    </xf>
    <xf numFmtId="0" fontId="33" fillId="0" borderId="84" xfId="0" applyFont="1" applyBorder="1" applyAlignment="1">
      <alignment horizontal="left" vertical="center"/>
    </xf>
    <xf numFmtId="0" fontId="33" fillId="0" borderId="85" xfId="0" applyFont="1" applyBorder="1" applyAlignment="1">
      <alignment horizontal="left" vertical="center"/>
    </xf>
    <xf numFmtId="0" fontId="33" fillId="0" borderId="86" xfId="0" applyFont="1" applyBorder="1" applyAlignment="1">
      <alignment horizontal="left" vertical="center"/>
    </xf>
    <xf numFmtId="0" fontId="29" fillId="0" borderId="81" xfId="4" applyBorder="1" applyAlignment="1" applyProtection="1">
      <alignment horizontal="left" vertical="center"/>
    </xf>
    <xf numFmtId="0" fontId="29" fillId="0" borderId="82" xfId="4" applyBorder="1" applyAlignment="1" applyProtection="1">
      <alignment horizontal="left" vertical="center"/>
    </xf>
    <xf numFmtId="0" fontId="29" fillId="0" borderId="83" xfId="4" applyBorder="1" applyAlignment="1" applyProtection="1">
      <alignment horizontal="left" vertical="center"/>
    </xf>
    <xf numFmtId="0" fontId="29" fillId="0" borderId="87" xfId="4" applyBorder="1" applyAlignment="1" applyProtection="1">
      <alignment horizontal="left" vertical="center"/>
    </xf>
    <xf numFmtId="0" fontId="29" fillId="0" borderId="88" xfId="4" applyBorder="1" applyAlignment="1" applyProtection="1">
      <alignment horizontal="left" vertical="center"/>
    </xf>
    <xf numFmtId="0" fontId="29" fillId="0" borderId="89" xfId="4" applyBorder="1" applyAlignment="1" applyProtection="1">
      <alignment horizontal="left" vertical="center"/>
    </xf>
    <xf numFmtId="0" fontId="33" fillId="0" borderId="78" xfId="0" applyFont="1" applyBorder="1" applyAlignment="1">
      <alignment horizontal="left" vertical="center"/>
    </xf>
    <xf numFmtId="0" fontId="33" fillId="0" borderId="79" xfId="0" applyFont="1" applyBorder="1" applyAlignment="1">
      <alignment horizontal="left" vertical="center"/>
    </xf>
    <xf numFmtId="0" fontId="33" fillId="0" borderId="80" xfId="0" applyFont="1" applyBorder="1" applyAlignment="1">
      <alignment horizontal="left" vertical="center"/>
    </xf>
    <xf numFmtId="0" fontId="2" fillId="0" borderId="68" xfId="2" applyFont="1" applyFill="1" applyBorder="1" applyAlignment="1" applyProtection="1">
      <alignment horizontal="left" vertical="center" wrapText="1"/>
    </xf>
    <xf numFmtId="0" fontId="2" fillId="0" borderId="69" xfId="2" applyFont="1" applyFill="1" applyBorder="1" applyAlignment="1" applyProtection="1">
      <alignment horizontal="left" vertical="center" wrapText="1"/>
    </xf>
    <xf numFmtId="0" fontId="2" fillId="0" borderId="70" xfId="2" applyFont="1" applyFill="1" applyBorder="1" applyAlignment="1" applyProtection="1">
      <alignment horizontal="left" vertical="center" wrapText="1"/>
    </xf>
    <xf numFmtId="0" fontId="2" fillId="0" borderId="71"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xf>
    <xf numFmtId="0" fontId="2" fillId="0" borderId="72" xfId="2" applyFont="1" applyFill="1" applyBorder="1" applyAlignment="1" applyProtection="1">
      <alignment horizontal="left" vertical="center" wrapText="1"/>
    </xf>
    <xf numFmtId="0" fontId="2" fillId="0" borderId="105" xfId="2" applyFont="1" applyFill="1" applyBorder="1" applyAlignment="1" applyProtection="1">
      <alignment horizontal="left" vertical="center" wrapText="1"/>
    </xf>
    <xf numFmtId="0" fontId="2" fillId="0" borderId="88" xfId="2" applyFont="1" applyFill="1" applyBorder="1" applyAlignment="1" applyProtection="1">
      <alignment horizontal="left" vertical="center" wrapText="1"/>
    </xf>
    <xf numFmtId="0" fontId="2" fillId="0" borderId="106" xfId="2" applyFont="1" applyFill="1" applyBorder="1" applyAlignment="1" applyProtection="1">
      <alignment horizontal="left" vertical="center" wrapText="1"/>
    </xf>
    <xf numFmtId="0" fontId="2" fillId="0" borderId="102" xfId="2" applyFont="1" applyFill="1" applyBorder="1" applyAlignment="1" applyProtection="1">
      <alignment horizontal="center" vertical="center" wrapText="1"/>
    </xf>
    <xf numFmtId="0" fontId="2" fillId="0" borderId="103" xfId="2" applyFont="1" applyFill="1" applyBorder="1" applyAlignment="1" applyProtection="1">
      <alignment horizontal="center" vertical="center" wrapText="1"/>
    </xf>
    <xf numFmtId="0" fontId="2" fillId="0" borderId="104" xfId="2" applyFont="1" applyFill="1" applyBorder="1" applyAlignment="1" applyProtection="1">
      <alignment horizontal="center" vertical="center" wrapText="1"/>
    </xf>
    <xf numFmtId="0" fontId="15" fillId="9" borderId="76" xfId="0" applyFont="1" applyFill="1" applyBorder="1" applyAlignment="1">
      <alignment vertical="center" wrapText="1"/>
    </xf>
    <xf numFmtId="0" fontId="15" fillId="9" borderId="76" xfId="0" applyFont="1" applyFill="1" applyBorder="1" applyAlignment="1">
      <alignment horizontal="center" vertical="center" wrapText="1"/>
    </xf>
    <xf numFmtId="0" fontId="14" fillId="9" borderId="77" xfId="0" applyFont="1" applyFill="1" applyBorder="1" applyAlignment="1">
      <alignment vertical="center" wrapText="1"/>
    </xf>
    <xf numFmtId="0" fontId="14" fillId="9" borderId="32" xfId="0" applyFont="1" applyFill="1" applyBorder="1" applyAlignment="1">
      <alignment vertical="center" wrapText="1"/>
    </xf>
    <xf numFmtId="0" fontId="11" fillId="5" borderId="46" xfId="1" applyFont="1" applyFill="1" applyBorder="1" applyAlignment="1" applyProtection="1">
      <alignment horizontal="center" vertical="center" wrapText="1"/>
    </xf>
    <xf numFmtId="0" fontId="11" fillId="5" borderId="47" xfId="1" applyFont="1" applyFill="1" applyBorder="1" applyAlignment="1" applyProtection="1">
      <alignment horizontal="center" vertical="center" wrapText="1"/>
    </xf>
    <xf numFmtId="0" fontId="11" fillId="5" borderId="48" xfId="1" applyFont="1" applyFill="1" applyBorder="1" applyAlignment="1" applyProtection="1">
      <alignment horizontal="center" vertical="center" wrapText="1"/>
    </xf>
    <xf numFmtId="0" fontId="13" fillId="8" borderId="43" xfId="0" applyFont="1" applyFill="1" applyBorder="1" applyAlignment="1">
      <alignment horizontal="center" vertical="center" wrapText="1"/>
    </xf>
    <xf numFmtId="0" fontId="13" fillId="8" borderId="31" xfId="0" applyFont="1" applyFill="1" applyBorder="1" applyAlignment="1">
      <alignment horizontal="center" vertical="center" wrapText="1"/>
    </xf>
    <xf numFmtId="0" fontId="13" fillId="8" borderId="53" xfId="0" applyFont="1" applyFill="1" applyBorder="1" applyAlignment="1">
      <alignment vertical="center" wrapText="1"/>
    </xf>
    <xf numFmtId="0" fontId="13" fillId="8" borderId="31" xfId="0" applyFont="1" applyFill="1" applyBorder="1" applyAlignment="1">
      <alignment vertical="center" wrapText="1"/>
    </xf>
    <xf numFmtId="0" fontId="13" fillId="13" borderId="77" xfId="0" applyFont="1" applyFill="1" applyBorder="1" applyAlignment="1">
      <alignment horizontal="center" vertical="center" wrapText="1"/>
    </xf>
    <xf numFmtId="0" fontId="13" fillId="13" borderId="76" xfId="0" applyFont="1" applyFill="1" applyBorder="1" applyAlignment="1">
      <alignment horizontal="center" vertical="center" wrapText="1"/>
    </xf>
    <xf numFmtId="0" fontId="13" fillId="13" borderId="32" xfId="0" applyFont="1" applyFill="1" applyBorder="1" applyAlignment="1">
      <alignment horizontal="center" vertical="center" wrapText="1"/>
    </xf>
    <xf numFmtId="0" fontId="20" fillId="0" borderId="1" xfId="0" applyFont="1" applyFill="1" applyBorder="1" applyAlignment="1">
      <alignment horizontal="left" vertical="center" wrapText="1" indent="1"/>
    </xf>
    <xf numFmtId="0" fontId="20" fillId="0" borderId="2" xfId="0" applyFont="1" applyFill="1" applyBorder="1" applyAlignment="1">
      <alignment horizontal="left" vertical="center" wrapText="1" indent="1"/>
    </xf>
    <xf numFmtId="0" fontId="20" fillId="0" borderId="3" xfId="0" applyFont="1" applyFill="1" applyBorder="1" applyAlignment="1">
      <alignment horizontal="left" vertical="center" wrapText="1" indent="1"/>
    </xf>
    <xf numFmtId="0" fontId="20" fillId="0" borderId="4"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20" fillId="0" borderId="5" xfId="0" applyFont="1" applyFill="1" applyBorder="1" applyAlignment="1">
      <alignment horizontal="left" vertical="center" wrapText="1" indent="1"/>
    </xf>
    <xf numFmtId="0" fontId="20" fillId="0" borderId="20" xfId="0" applyFont="1" applyFill="1" applyBorder="1" applyAlignment="1">
      <alignment horizontal="left" vertical="center" wrapText="1" indent="1"/>
    </xf>
    <xf numFmtId="0" fontId="20" fillId="0" borderId="21" xfId="0" applyFont="1" applyFill="1" applyBorder="1" applyAlignment="1">
      <alignment horizontal="left" vertical="center" wrapText="1" indent="1"/>
    </xf>
    <xf numFmtId="0" fontId="20" fillId="0" borderId="22" xfId="0" applyFont="1" applyFill="1" applyBorder="1" applyAlignment="1">
      <alignment horizontal="left" vertical="center" wrapText="1" indent="1"/>
    </xf>
    <xf numFmtId="0" fontId="13" fillId="14" borderId="1"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3" fillId="14" borderId="20" xfId="0"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20" fillId="9" borderId="1" xfId="0" applyFont="1" applyFill="1" applyBorder="1" applyAlignment="1">
      <alignment horizontal="left" vertical="center" wrapText="1" indent="1"/>
    </xf>
    <xf numFmtId="0" fontId="20" fillId="9" borderId="2" xfId="0" applyFont="1" applyFill="1" applyBorder="1" applyAlignment="1">
      <alignment horizontal="left" vertical="center" wrapText="1" indent="1"/>
    </xf>
    <xf numFmtId="0" fontId="20" fillId="9" borderId="3" xfId="0" applyFont="1" applyFill="1" applyBorder="1" applyAlignment="1">
      <alignment horizontal="left" vertical="center" wrapText="1" indent="1"/>
    </xf>
    <xf numFmtId="0" fontId="20" fillId="9" borderId="20" xfId="0" applyFont="1" applyFill="1" applyBorder="1" applyAlignment="1">
      <alignment horizontal="left" vertical="center" wrapText="1" indent="1"/>
    </xf>
    <xf numFmtId="0" fontId="20" fillId="9" borderId="21" xfId="0" applyFont="1" applyFill="1" applyBorder="1" applyAlignment="1">
      <alignment horizontal="left" vertical="center" wrapText="1" indent="1"/>
    </xf>
    <xf numFmtId="0" fontId="20" fillId="9" borderId="22" xfId="0" applyFont="1" applyFill="1" applyBorder="1" applyAlignment="1">
      <alignment horizontal="left" vertical="center" wrapText="1" indent="1"/>
    </xf>
    <xf numFmtId="0" fontId="13" fillId="15" borderId="1"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20" xfId="0" applyFont="1" applyFill="1" applyBorder="1" applyAlignment="1">
      <alignment horizontal="center" vertical="center" wrapText="1"/>
    </xf>
    <xf numFmtId="0" fontId="13" fillId="15" borderId="22"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20"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9" borderId="22" xfId="0" applyFont="1" applyFill="1" applyBorder="1" applyAlignment="1">
      <alignment horizontal="center" vertical="center" wrapText="1"/>
    </xf>
    <xf numFmtId="0" fontId="39" fillId="22" borderId="43" xfId="0" applyFont="1" applyFill="1" applyBorder="1" applyAlignment="1">
      <alignment horizontal="center" vertical="center" wrapText="1"/>
    </xf>
    <xf numFmtId="0" fontId="39" fillId="22" borderId="53" xfId="0" applyFont="1" applyFill="1" applyBorder="1" applyAlignment="1">
      <alignment horizontal="center" vertical="center" wrapText="1"/>
    </xf>
    <xf numFmtId="0" fontId="39" fillId="22" borderId="31" xfId="0" applyFont="1" applyFill="1" applyBorder="1" applyAlignment="1">
      <alignment horizontal="center" vertical="center" wrapText="1"/>
    </xf>
    <xf numFmtId="0" fontId="2" fillId="0" borderId="97" xfId="2" applyFont="1" applyFill="1" applyBorder="1" applyAlignment="1" applyProtection="1">
      <alignment horizontal="left" vertical="center" wrapText="1"/>
    </xf>
    <xf numFmtId="0" fontId="2" fillId="0" borderId="96" xfId="2" applyFont="1" applyFill="1" applyBorder="1" applyAlignment="1" applyProtection="1">
      <alignment horizontal="left" vertical="center" wrapText="1"/>
    </xf>
    <xf numFmtId="0" fontId="2" fillId="0" borderId="98" xfId="2" applyFont="1" applyFill="1" applyBorder="1" applyAlignment="1" applyProtection="1">
      <alignment horizontal="left" vertical="center" wrapText="1"/>
    </xf>
    <xf numFmtId="0" fontId="2" fillId="0" borderId="95" xfId="2" applyFont="1" applyFill="1" applyBorder="1" applyAlignment="1" applyProtection="1">
      <alignment horizontal="left" vertical="center" wrapText="1"/>
    </xf>
    <xf numFmtId="0" fontId="2" fillId="0" borderId="94" xfId="2" applyFont="1" applyFill="1" applyBorder="1" applyAlignment="1" applyProtection="1">
      <alignment horizontal="left" vertical="center" wrapText="1"/>
    </xf>
    <xf numFmtId="0" fontId="2" fillId="0" borderId="99" xfId="2" applyFont="1" applyFill="1" applyBorder="1" applyAlignment="1" applyProtection="1">
      <alignment horizontal="left" vertical="center" wrapText="1"/>
    </xf>
    <xf numFmtId="0" fontId="2" fillId="0" borderId="100" xfId="2" applyFont="1" applyFill="1" applyBorder="1" applyAlignment="1" applyProtection="1">
      <alignment horizontal="left" vertical="center" wrapText="1"/>
    </xf>
    <xf numFmtId="0" fontId="2" fillId="0" borderId="101" xfId="2" applyFont="1" applyFill="1" applyBorder="1" applyAlignment="1" applyProtection="1">
      <alignment horizontal="left" vertical="center" wrapText="1"/>
    </xf>
    <xf numFmtId="0" fontId="51" fillId="22" borderId="1" xfId="0" applyFont="1" applyFill="1" applyBorder="1" applyAlignment="1">
      <alignment horizontal="center" vertical="center" wrapText="1"/>
    </xf>
    <xf numFmtId="0" fontId="51" fillId="22" borderId="2" xfId="0" applyFont="1" applyFill="1" applyBorder="1" applyAlignment="1">
      <alignment horizontal="center" vertical="center" wrapText="1"/>
    </xf>
    <xf numFmtId="0" fontId="51" fillId="22" borderId="3" xfId="0" applyFont="1" applyFill="1" applyBorder="1" applyAlignment="1">
      <alignment horizontal="center" vertical="center" wrapText="1"/>
    </xf>
    <xf numFmtId="0" fontId="39" fillId="22" borderId="4" xfId="0" applyFont="1" applyFill="1" applyBorder="1" applyAlignment="1">
      <alignment horizontal="center" vertical="center" wrapText="1"/>
    </xf>
    <xf numFmtId="0" fontId="39" fillId="22" borderId="0" xfId="0" applyFont="1" applyFill="1" applyBorder="1" applyAlignment="1">
      <alignment horizontal="center" vertical="center" wrapText="1"/>
    </xf>
    <xf numFmtId="0" fontId="39" fillId="22" borderId="5" xfId="0" applyFont="1" applyFill="1" applyBorder="1" applyAlignment="1">
      <alignment horizontal="center" vertical="center" wrapText="1"/>
    </xf>
    <xf numFmtId="0" fontId="60" fillId="25" borderId="0" xfId="0" applyFont="1" applyFill="1" applyBorder="1" applyAlignment="1">
      <alignment horizontal="center" vertical="center"/>
    </xf>
    <xf numFmtId="0" fontId="4" fillId="25" borderId="1" xfId="1" applyNumberFormat="1" applyFont="1" applyFill="1" applyBorder="1" applyAlignment="1" applyProtection="1">
      <alignment horizontal="center" vertical="center"/>
    </xf>
    <xf numFmtId="0" fontId="4" fillId="25" borderId="20" xfId="1" applyNumberFormat="1" applyFont="1" applyFill="1" applyBorder="1" applyAlignment="1" applyProtection="1">
      <alignment horizontal="center" vertical="center"/>
    </xf>
    <xf numFmtId="0" fontId="60" fillId="25" borderId="3" xfId="0" applyFont="1" applyFill="1" applyBorder="1" applyAlignment="1">
      <alignment horizontal="center" vertical="center"/>
    </xf>
    <xf numFmtId="0" fontId="60" fillId="25" borderId="22" xfId="0" applyFont="1" applyFill="1" applyBorder="1" applyAlignment="1">
      <alignment horizontal="center" vertical="center"/>
    </xf>
    <xf numFmtId="0" fontId="0" fillId="0" borderId="0" xfId="0" applyAlignment="1">
      <alignment horizontal="left" vertical="center" wrapText="1"/>
    </xf>
    <xf numFmtId="0" fontId="2" fillId="0" borderId="0" xfId="0" applyNumberFormat="1" applyFont="1" applyFill="1" applyBorder="1" applyAlignment="1" applyProtection="1">
      <alignment horizontal="left" wrapText="1" indent="1"/>
    </xf>
    <xf numFmtId="0" fontId="17" fillId="0" borderId="0" xfId="0" applyFont="1" applyAlignment="1">
      <alignment horizontal="left" wrapText="1"/>
    </xf>
    <xf numFmtId="49" fontId="0" fillId="0" borderId="0" xfId="0" applyNumberFormat="1" applyAlignment="1">
      <alignment horizontal="left" indent="2"/>
    </xf>
    <xf numFmtId="49" fontId="0" fillId="0" borderId="0" xfId="0" applyNumberFormat="1" applyAlignment="1">
      <alignment horizontal="left" wrapText="1" indent="2"/>
    </xf>
    <xf numFmtId="0" fontId="0" fillId="0" borderId="0" xfId="0" applyBorder="1" applyAlignment="1">
      <alignment horizontal="left" indent="5"/>
    </xf>
    <xf numFmtId="49" fontId="0" fillId="15" borderId="0" xfId="0" applyNumberFormat="1" applyFill="1" applyBorder="1" applyAlignment="1">
      <alignment horizontal="left" indent="2"/>
    </xf>
    <xf numFmtId="49" fontId="0" fillId="13" borderId="0" xfId="0" applyNumberFormat="1" applyFill="1" applyBorder="1" applyAlignment="1">
      <alignment horizontal="left" indent="2"/>
    </xf>
    <xf numFmtId="0" fontId="2" fillId="0" borderId="73" xfId="2" applyFont="1" applyFill="1" applyBorder="1" applyAlignment="1" applyProtection="1">
      <alignment horizontal="left" vertical="center" wrapText="1"/>
    </xf>
    <xf numFmtId="0" fontId="2" fillId="0" borderId="74" xfId="2" applyFont="1" applyFill="1" applyBorder="1" applyAlignment="1" applyProtection="1">
      <alignment horizontal="left" vertical="center" wrapText="1"/>
    </xf>
    <xf numFmtId="0" fontId="2" fillId="0" borderId="75" xfId="2" applyFont="1" applyFill="1" applyBorder="1" applyAlignment="1" applyProtection="1">
      <alignment horizontal="left" vertical="center" wrapText="1"/>
    </xf>
    <xf numFmtId="0" fontId="29" fillId="0" borderId="81" xfId="4" applyBorder="1" applyAlignment="1" applyProtection="1">
      <alignment horizontal="left" vertical="top"/>
    </xf>
    <xf numFmtId="0" fontId="29" fillId="0" borderId="82" xfId="4" applyBorder="1" applyAlignment="1" applyProtection="1">
      <alignment horizontal="left" vertical="top"/>
    </xf>
    <xf numFmtId="0" fontId="29" fillId="0" borderId="83" xfId="4" applyBorder="1" applyAlignment="1" applyProtection="1">
      <alignment horizontal="left" vertical="top"/>
    </xf>
    <xf numFmtId="0" fontId="29" fillId="0" borderId="87" xfId="4" applyBorder="1" applyAlignment="1" applyProtection="1">
      <alignment horizontal="left" vertical="top"/>
    </xf>
    <xf numFmtId="0" fontId="29" fillId="0" borderId="88" xfId="4" applyBorder="1" applyAlignment="1" applyProtection="1">
      <alignment horizontal="left" vertical="top"/>
    </xf>
    <xf numFmtId="0" fontId="29" fillId="0" borderId="89" xfId="4" applyBorder="1" applyAlignment="1" applyProtection="1">
      <alignment horizontal="left" vertical="top"/>
    </xf>
  </cellXfs>
  <cellStyles count="6">
    <cellStyle name="Hyperlink" xfId="4" builtinId="8"/>
    <cellStyle name="Normal" xfId="0" builtinId="0"/>
    <cellStyle name="Normal_Book1" xfId="2" xr:uid="{00000000-0005-0000-0000-000002000000}"/>
    <cellStyle name="Normal_Book2" xfId="1" xr:uid="{00000000-0005-0000-0000-000003000000}"/>
    <cellStyle name="Normal_Management scoresheet" xfId="3" xr:uid="{00000000-0005-0000-0000-000004000000}"/>
    <cellStyle name="Percent" xfId="5" builtinId="5"/>
  </cellStyles>
  <dxfs count="1">
    <dxf>
      <font>
        <b/>
        <i val="0"/>
        <color rgb="FFFF0000"/>
      </font>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11</xdr:col>
      <xdr:colOff>704851</xdr:colOff>
      <xdr:row>1</xdr:row>
      <xdr:rowOff>180976</xdr:rowOff>
    </xdr:from>
    <xdr:to>
      <xdr:col>14</xdr:col>
      <xdr:colOff>52570</xdr:colOff>
      <xdr:row>6</xdr:row>
      <xdr:rowOff>28576</xdr:rowOff>
    </xdr:to>
    <xdr:pic>
      <xdr:nvPicPr>
        <xdr:cNvPr id="3" name="Picture 1" descr="oee(master)">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1" y="381001"/>
          <a:ext cx="1338444"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55245</xdr:colOff>
      <xdr:row>1</xdr:row>
      <xdr:rowOff>133350</xdr:rowOff>
    </xdr:from>
    <xdr:to>
      <xdr:col>11</xdr:col>
      <xdr:colOff>480161</xdr:colOff>
      <xdr:row>5</xdr:row>
      <xdr:rowOff>0</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1884045" y="333375"/>
          <a:ext cx="5301716" cy="771525"/>
        </a:xfrm>
        <a:prstGeom prst="rect">
          <a:avLst/>
        </a:prstGeom>
        <a:noFill/>
        <a:ln w="9525">
          <a:noFill/>
          <a:miter lim="800000"/>
          <a:headEnd/>
          <a:tailEnd/>
        </a:ln>
      </xdr:spPr>
      <xdr:txBody>
        <a:bodyPr vertOverflow="clip" wrap="square" lIns="36576" tIns="32004" rIns="0" bIns="0" anchor="t" upright="1"/>
        <a:lstStyle/>
        <a:p>
          <a:pPr algn="ctr" rtl="1">
            <a:defRPr sz="1000"/>
          </a:pPr>
          <a:r>
            <a:rPr lang="en-GB" sz="1600" b="0" i="0" strike="noStrike">
              <a:solidFill>
                <a:schemeClr val="tx2"/>
              </a:solidFill>
              <a:latin typeface="Times New Roman"/>
              <a:cs typeface="Times New Roman"/>
            </a:rPr>
            <a:t>FIRE</a:t>
          </a:r>
          <a:r>
            <a:rPr lang="en-GB" sz="1600" b="0" i="0" strike="noStrike" baseline="0">
              <a:solidFill>
                <a:schemeClr val="tx2"/>
              </a:solidFill>
              <a:latin typeface="Times New Roman"/>
              <a:cs typeface="Times New Roman"/>
            </a:rPr>
            <a:t> WATER RETENTION RISK ASSESSMENT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264795</xdr:colOff>
      <xdr:row>1</xdr:row>
      <xdr:rowOff>114301</xdr:rowOff>
    </xdr:from>
    <xdr:to>
      <xdr:col>11</xdr:col>
      <xdr:colOff>209550</xdr:colOff>
      <xdr:row>7</xdr:row>
      <xdr:rowOff>38100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2093595" y="314326"/>
          <a:ext cx="5888355" cy="352424"/>
        </a:xfrm>
        <a:prstGeom prst="rect">
          <a:avLst/>
        </a:prstGeom>
        <a:noFill/>
        <a:ln w="9525">
          <a:noFill/>
          <a:miter lim="800000"/>
          <a:headEnd/>
          <a:tailEnd/>
        </a:ln>
      </xdr:spPr>
      <xdr:txBody>
        <a:bodyPr vertOverflow="clip" wrap="square" lIns="36576" tIns="32004" rIns="0" bIns="0" anchor="t" upright="1"/>
        <a:lstStyle/>
        <a:p>
          <a:pPr algn="l" rtl="1">
            <a:defRPr sz="1000"/>
          </a:pPr>
          <a:r>
            <a:rPr lang="en-GB" sz="1600" b="0" i="0" strike="noStrike" baseline="0">
              <a:solidFill>
                <a:schemeClr val="tx2"/>
              </a:solidFill>
              <a:latin typeface="Times New Roman"/>
              <a:cs typeface="Times New Roman"/>
            </a:rPr>
            <a:t>FURTHER INFORMATION</a:t>
          </a:r>
        </a:p>
      </xdr:txBody>
    </xdr:sp>
    <xdr:clientData/>
  </xdr:twoCellAnchor>
  <xdr:twoCellAnchor>
    <xdr:from>
      <xdr:col>14</xdr:col>
      <xdr:colOff>600074</xdr:colOff>
      <xdr:row>2</xdr:row>
      <xdr:rowOff>9525</xdr:rowOff>
    </xdr:from>
    <xdr:to>
      <xdr:col>17</xdr:col>
      <xdr:colOff>62093</xdr:colOff>
      <xdr:row>6</xdr:row>
      <xdr:rowOff>19050</xdr:rowOff>
    </xdr:to>
    <xdr:pic>
      <xdr:nvPicPr>
        <xdr:cNvPr id="4" name="Picture 1" descr="oee(master)">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01374" y="400050"/>
          <a:ext cx="1290819"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152400</xdr:colOff>
      <xdr:row>1</xdr:row>
      <xdr:rowOff>209550</xdr:rowOff>
    </xdr:from>
    <xdr:to>
      <xdr:col>11</xdr:col>
      <xdr:colOff>0</xdr:colOff>
      <xdr:row>7</xdr:row>
      <xdr:rowOff>0</xdr:rowOff>
    </xdr:to>
    <xdr:pic>
      <xdr:nvPicPr>
        <xdr:cNvPr id="5" name="Picture 1" descr="oee(master)">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10575" y="409575"/>
          <a:ext cx="1338444"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430695</xdr:colOff>
      <xdr:row>45</xdr:row>
      <xdr:rowOff>0</xdr:rowOff>
    </xdr:from>
    <xdr:to>
      <xdr:col>9</xdr:col>
      <xdr:colOff>413</xdr:colOff>
      <xdr:row>45</xdr:row>
      <xdr:rowOff>0</xdr:rowOff>
    </xdr:to>
    <xdr:sp macro="" textlink="">
      <xdr:nvSpPr>
        <xdr:cNvPr id="4" name="Line 57">
          <a:extLst>
            <a:ext uri="{FF2B5EF4-FFF2-40B4-BE49-F238E27FC236}">
              <a16:creationId xmlns:a16="http://schemas.microsoft.com/office/drawing/2014/main" id="{00000000-0008-0000-0100-000004000000}"/>
            </a:ext>
          </a:extLst>
        </xdr:cNvPr>
        <xdr:cNvSpPr>
          <a:spLocks noChangeShapeType="1"/>
        </xdr:cNvSpPr>
      </xdr:nvSpPr>
      <xdr:spPr bwMode="auto">
        <a:xfrm flipH="1">
          <a:off x="4845813" y="9031941"/>
          <a:ext cx="3458159" cy="0"/>
        </a:xfrm>
        <a:prstGeom prst="line">
          <a:avLst/>
        </a:prstGeom>
        <a:noFill/>
        <a:ln w="9525">
          <a:solidFill>
            <a:srgbClr val="00808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264795</xdr:colOff>
      <xdr:row>64</xdr:row>
      <xdr:rowOff>114301</xdr:rowOff>
    </xdr:from>
    <xdr:to>
      <xdr:col>11</xdr:col>
      <xdr:colOff>209550</xdr:colOff>
      <xdr:row>66</xdr:row>
      <xdr:rowOff>0</xdr:rowOff>
    </xdr:to>
    <xdr:sp macro="" textlink="">
      <xdr:nvSpPr>
        <xdr:cNvPr id="19" name="Text Box 2">
          <a:extLst>
            <a:ext uri="{FF2B5EF4-FFF2-40B4-BE49-F238E27FC236}">
              <a16:creationId xmlns:a16="http://schemas.microsoft.com/office/drawing/2014/main" id="{00000000-0008-0000-0100-000013000000}"/>
            </a:ext>
          </a:extLst>
        </xdr:cNvPr>
        <xdr:cNvSpPr txBox="1">
          <a:spLocks noChangeArrowheads="1"/>
        </xdr:cNvSpPr>
      </xdr:nvSpPr>
      <xdr:spPr bwMode="auto">
        <a:xfrm>
          <a:off x="2093595" y="314326"/>
          <a:ext cx="6688455" cy="1304924"/>
        </a:xfrm>
        <a:prstGeom prst="rect">
          <a:avLst/>
        </a:prstGeom>
        <a:noFill/>
        <a:ln w="9525">
          <a:noFill/>
          <a:miter lim="800000"/>
          <a:headEnd/>
          <a:tailEnd/>
        </a:ln>
      </xdr:spPr>
      <xdr:txBody>
        <a:bodyPr vertOverflow="clip" wrap="square" lIns="36576" tIns="32004" rIns="0" bIns="0" anchor="t" upright="1"/>
        <a:lstStyle/>
        <a:p>
          <a:pPr algn="l" rtl="1">
            <a:defRPr sz="1000"/>
          </a:pPr>
          <a:r>
            <a:rPr lang="en-GB" sz="1600" b="0" i="0" strike="noStrike" baseline="0">
              <a:solidFill>
                <a:schemeClr val="tx2"/>
              </a:solidFill>
              <a:latin typeface="Times New Roman"/>
              <a:cs typeface="Times New Roman"/>
            </a:rPr>
            <a:t>FURTHER INFORMATION</a:t>
          </a:r>
        </a:p>
      </xdr:txBody>
    </xdr:sp>
    <xdr:clientData/>
  </xdr:twoCellAnchor>
  <xdr:oneCellAnchor>
    <xdr:from>
      <xdr:col>2</xdr:col>
      <xdr:colOff>369795</xdr:colOff>
      <xdr:row>1</xdr:row>
      <xdr:rowOff>145676</xdr:rowOff>
    </xdr:from>
    <xdr:ext cx="2614049" cy="35779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580030" y="347382"/>
          <a:ext cx="2614049"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800" b="0" i="0" strike="noStrike" baseline="0">
              <a:solidFill>
                <a:schemeClr val="tx2"/>
              </a:solidFill>
              <a:latin typeface="Times New Roman"/>
              <a:ea typeface="+mn-ea"/>
              <a:cs typeface="Times New Roman"/>
            </a:rPr>
            <a:t>Significance of Fire Event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1819275</xdr:colOff>
      <xdr:row>30</xdr:row>
      <xdr:rowOff>0</xdr:rowOff>
    </xdr:from>
    <xdr:to>
      <xdr:col>7</xdr:col>
      <xdr:colOff>285750</xdr:colOff>
      <xdr:row>30</xdr:row>
      <xdr:rowOff>0</xdr:rowOff>
    </xdr:to>
    <xdr:sp macro="" textlink="">
      <xdr:nvSpPr>
        <xdr:cNvPr id="4" name="Line 18">
          <a:extLst>
            <a:ext uri="{FF2B5EF4-FFF2-40B4-BE49-F238E27FC236}">
              <a16:creationId xmlns:a16="http://schemas.microsoft.com/office/drawing/2014/main" id="{00000000-0008-0000-0200-000004000000}"/>
            </a:ext>
          </a:extLst>
        </xdr:cNvPr>
        <xdr:cNvSpPr>
          <a:spLocks noChangeShapeType="1"/>
        </xdr:cNvSpPr>
      </xdr:nvSpPr>
      <xdr:spPr bwMode="auto">
        <a:xfrm flipH="1">
          <a:off x="4867275" y="6896100"/>
          <a:ext cx="1438275" cy="0"/>
        </a:xfrm>
        <a:prstGeom prst="line">
          <a:avLst/>
        </a:prstGeom>
        <a:noFill/>
        <a:ln w="9525">
          <a:solidFill>
            <a:srgbClr val="00808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xdr:colOff>
      <xdr:row>2</xdr:row>
      <xdr:rowOff>114300</xdr:rowOff>
    </xdr:from>
    <xdr:to>
      <xdr:col>7</xdr:col>
      <xdr:colOff>0</xdr:colOff>
      <xdr:row>4</xdr:row>
      <xdr:rowOff>74295</xdr:rowOff>
    </xdr:to>
    <xdr:sp macro="" textlink="">
      <xdr:nvSpPr>
        <xdr:cNvPr id="5" name="Text Box 1">
          <a:extLst>
            <a:ext uri="{FF2B5EF4-FFF2-40B4-BE49-F238E27FC236}">
              <a16:creationId xmlns:a16="http://schemas.microsoft.com/office/drawing/2014/main" id="{00000000-0008-0000-0200-000005000000}"/>
            </a:ext>
          </a:extLst>
        </xdr:cNvPr>
        <xdr:cNvSpPr txBox="1">
          <a:spLocks noChangeArrowheads="1"/>
        </xdr:cNvSpPr>
      </xdr:nvSpPr>
      <xdr:spPr bwMode="auto">
        <a:xfrm>
          <a:off x="1876425" y="552450"/>
          <a:ext cx="3611880" cy="340995"/>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a:solidFill>
                <a:schemeClr val="tx2"/>
              </a:solidFill>
              <a:latin typeface="Times New Roman"/>
              <a:cs typeface="Times New Roman"/>
            </a:rPr>
            <a:t>Containment/ Pathways</a:t>
          </a:r>
          <a:endParaRPr lang="en-GB" sz="1800" b="0" i="0" strike="noStrike" baseline="0">
            <a:solidFill>
              <a:schemeClr val="tx2"/>
            </a:solidFill>
            <a:latin typeface="Times New Roman"/>
            <a:cs typeface="Times New Roman"/>
          </a:endParaRPr>
        </a:p>
        <a:p>
          <a:pPr algn="l" rtl="1">
            <a:defRPr sz="1000"/>
          </a:pPr>
          <a:endParaRPr lang="en-GB" sz="1800" b="0" i="0" strike="noStrike">
            <a:solidFill>
              <a:schemeClr val="tx2"/>
            </a:solidFill>
            <a:latin typeface="Times New Roman"/>
            <a:cs typeface="Times New Roman"/>
          </a:endParaRPr>
        </a:p>
      </xdr:txBody>
    </xdr:sp>
    <xdr:clientData/>
  </xdr:twoCellAnchor>
  <xdr:twoCellAnchor>
    <xdr:from>
      <xdr:col>8</xdr:col>
      <xdr:colOff>171450</xdr:colOff>
      <xdr:row>1</xdr:row>
      <xdr:rowOff>228600</xdr:rowOff>
    </xdr:from>
    <xdr:to>
      <xdr:col>10</xdr:col>
      <xdr:colOff>0</xdr:colOff>
      <xdr:row>6</xdr:row>
      <xdr:rowOff>190500</xdr:rowOff>
    </xdr:to>
    <xdr:pic>
      <xdr:nvPicPr>
        <xdr:cNvPr id="6" name="Picture 1" descr="oee(master)">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01075" y="428625"/>
          <a:ext cx="1338444"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1819275</xdr:colOff>
      <xdr:row>30</xdr:row>
      <xdr:rowOff>0</xdr:rowOff>
    </xdr:from>
    <xdr:to>
      <xdr:col>17</xdr:col>
      <xdr:colOff>285750</xdr:colOff>
      <xdr:row>30</xdr:row>
      <xdr:rowOff>0</xdr:rowOff>
    </xdr:to>
    <xdr:sp macro="" textlink="">
      <xdr:nvSpPr>
        <xdr:cNvPr id="7" name="Line 18">
          <a:extLst>
            <a:ext uri="{FF2B5EF4-FFF2-40B4-BE49-F238E27FC236}">
              <a16:creationId xmlns:a16="http://schemas.microsoft.com/office/drawing/2014/main" id="{00000000-0008-0000-0200-000007000000}"/>
            </a:ext>
          </a:extLst>
        </xdr:cNvPr>
        <xdr:cNvSpPr>
          <a:spLocks noChangeShapeType="1"/>
        </xdr:cNvSpPr>
      </xdr:nvSpPr>
      <xdr:spPr bwMode="auto">
        <a:xfrm flipH="1">
          <a:off x="4257675" y="6305550"/>
          <a:ext cx="1438275" cy="0"/>
        </a:xfrm>
        <a:prstGeom prst="line">
          <a:avLst/>
        </a:prstGeom>
        <a:noFill/>
        <a:ln w="9525">
          <a:solidFill>
            <a:srgbClr val="00808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47625</xdr:colOff>
      <xdr:row>2</xdr:row>
      <xdr:rowOff>114300</xdr:rowOff>
    </xdr:from>
    <xdr:to>
      <xdr:col>17</xdr:col>
      <xdr:colOff>0</xdr:colOff>
      <xdr:row>4</xdr:row>
      <xdr:rowOff>74295</xdr:rowOff>
    </xdr:to>
    <xdr:sp macro="" textlink="">
      <xdr:nvSpPr>
        <xdr:cNvPr id="8" name="Text Box 1">
          <a:extLst>
            <a:ext uri="{FF2B5EF4-FFF2-40B4-BE49-F238E27FC236}">
              <a16:creationId xmlns:a16="http://schemas.microsoft.com/office/drawing/2014/main" id="{00000000-0008-0000-0200-000008000000}"/>
            </a:ext>
          </a:extLst>
        </xdr:cNvPr>
        <xdr:cNvSpPr txBox="1">
          <a:spLocks noChangeArrowheads="1"/>
        </xdr:cNvSpPr>
      </xdr:nvSpPr>
      <xdr:spPr bwMode="auto">
        <a:xfrm>
          <a:off x="1266825" y="504825"/>
          <a:ext cx="4143375" cy="340995"/>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a:solidFill>
                <a:schemeClr val="tx2"/>
              </a:solidFill>
              <a:latin typeface="Times New Roman"/>
              <a:cs typeface="Times New Roman"/>
            </a:rPr>
            <a:t>Containment/ Pathways</a:t>
          </a:r>
          <a:endParaRPr lang="en-GB" sz="1800" b="0" i="0" strike="noStrike" baseline="0">
            <a:solidFill>
              <a:schemeClr val="tx2"/>
            </a:solidFill>
            <a:latin typeface="Times New Roman"/>
            <a:cs typeface="Times New Roman"/>
          </a:endParaRPr>
        </a:p>
        <a:p>
          <a:pPr algn="l" rtl="1">
            <a:defRPr sz="1000"/>
          </a:pPr>
          <a:endParaRPr lang="en-GB" sz="1800" b="0" i="0" strike="noStrike">
            <a:solidFill>
              <a:schemeClr val="tx2"/>
            </a:solidFill>
            <a:latin typeface="Times New Roman"/>
            <a:cs typeface="Times New Roman"/>
          </a:endParaRPr>
        </a:p>
      </xdr:txBody>
    </xdr:sp>
    <xdr:clientData/>
  </xdr:twoCellAnchor>
  <xdr:twoCellAnchor>
    <xdr:from>
      <xdr:col>18</xdr:col>
      <xdr:colOff>171450</xdr:colOff>
      <xdr:row>1</xdr:row>
      <xdr:rowOff>228600</xdr:rowOff>
    </xdr:from>
    <xdr:to>
      <xdr:col>20</xdr:col>
      <xdr:colOff>0</xdr:colOff>
      <xdr:row>6</xdr:row>
      <xdr:rowOff>190500</xdr:rowOff>
    </xdr:to>
    <xdr:pic>
      <xdr:nvPicPr>
        <xdr:cNvPr id="9" name="Picture 1" descr="oee(master)">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390525"/>
          <a:ext cx="12573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1819275</xdr:colOff>
      <xdr:row>30</xdr:row>
      <xdr:rowOff>0</xdr:rowOff>
    </xdr:from>
    <xdr:to>
      <xdr:col>27</xdr:col>
      <xdr:colOff>285750</xdr:colOff>
      <xdr:row>30</xdr:row>
      <xdr:rowOff>0</xdr:rowOff>
    </xdr:to>
    <xdr:sp macro="" textlink="">
      <xdr:nvSpPr>
        <xdr:cNvPr id="10" name="Line 18">
          <a:extLst>
            <a:ext uri="{FF2B5EF4-FFF2-40B4-BE49-F238E27FC236}">
              <a16:creationId xmlns:a16="http://schemas.microsoft.com/office/drawing/2014/main" id="{00000000-0008-0000-0200-00000A000000}"/>
            </a:ext>
          </a:extLst>
        </xdr:cNvPr>
        <xdr:cNvSpPr>
          <a:spLocks noChangeShapeType="1"/>
        </xdr:cNvSpPr>
      </xdr:nvSpPr>
      <xdr:spPr bwMode="auto">
        <a:xfrm flipH="1">
          <a:off x="4257675" y="6305550"/>
          <a:ext cx="1438275" cy="0"/>
        </a:xfrm>
        <a:prstGeom prst="line">
          <a:avLst/>
        </a:prstGeom>
        <a:noFill/>
        <a:ln w="9525">
          <a:solidFill>
            <a:srgbClr val="008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2</xdr:row>
      <xdr:rowOff>114300</xdr:rowOff>
    </xdr:from>
    <xdr:to>
      <xdr:col>27</xdr:col>
      <xdr:colOff>0</xdr:colOff>
      <xdr:row>4</xdr:row>
      <xdr:rowOff>74295</xdr:rowOff>
    </xdr:to>
    <xdr:sp macro="" textlink="">
      <xdr:nvSpPr>
        <xdr:cNvPr id="11" name="Text Box 1">
          <a:extLst>
            <a:ext uri="{FF2B5EF4-FFF2-40B4-BE49-F238E27FC236}">
              <a16:creationId xmlns:a16="http://schemas.microsoft.com/office/drawing/2014/main" id="{00000000-0008-0000-0200-00000B000000}"/>
            </a:ext>
          </a:extLst>
        </xdr:cNvPr>
        <xdr:cNvSpPr txBox="1">
          <a:spLocks noChangeArrowheads="1"/>
        </xdr:cNvSpPr>
      </xdr:nvSpPr>
      <xdr:spPr bwMode="auto">
        <a:xfrm>
          <a:off x="1266825" y="504825"/>
          <a:ext cx="4143375" cy="340995"/>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a:solidFill>
                <a:schemeClr val="tx2"/>
              </a:solidFill>
              <a:latin typeface="Times New Roman"/>
              <a:cs typeface="Times New Roman"/>
            </a:rPr>
            <a:t>Containment/ Pathways</a:t>
          </a:r>
          <a:endParaRPr lang="en-GB" sz="1800" b="0" i="0" strike="noStrike" baseline="0">
            <a:solidFill>
              <a:schemeClr val="tx2"/>
            </a:solidFill>
            <a:latin typeface="Times New Roman"/>
            <a:cs typeface="Times New Roman"/>
          </a:endParaRPr>
        </a:p>
        <a:p>
          <a:pPr algn="l" rtl="1">
            <a:defRPr sz="1000"/>
          </a:pPr>
          <a:endParaRPr lang="en-GB" sz="1800" b="0" i="0" strike="noStrike">
            <a:solidFill>
              <a:schemeClr val="tx2"/>
            </a:solidFill>
            <a:latin typeface="Times New Roman"/>
            <a:cs typeface="Times New Roman"/>
          </a:endParaRPr>
        </a:p>
      </xdr:txBody>
    </xdr:sp>
    <xdr:clientData/>
  </xdr:twoCellAnchor>
  <xdr:twoCellAnchor>
    <xdr:from>
      <xdr:col>28</xdr:col>
      <xdr:colOff>171450</xdr:colOff>
      <xdr:row>1</xdr:row>
      <xdr:rowOff>228600</xdr:rowOff>
    </xdr:from>
    <xdr:to>
      <xdr:col>30</xdr:col>
      <xdr:colOff>0</xdr:colOff>
      <xdr:row>6</xdr:row>
      <xdr:rowOff>190500</xdr:rowOff>
    </xdr:to>
    <xdr:pic>
      <xdr:nvPicPr>
        <xdr:cNvPr id="12" name="Picture 1" descr="oee(master)">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390525"/>
          <a:ext cx="12573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485775</xdr:colOff>
      <xdr:row>7</xdr:row>
      <xdr:rowOff>142875</xdr:rowOff>
    </xdr:from>
    <xdr:to>
      <xdr:col>34</xdr:col>
      <xdr:colOff>409575</xdr:colOff>
      <xdr:row>25</xdr:row>
      <xdr:rowOff>106275</xdr:rowOff>
    </xdr:to>
    <xdr:pic>
      <xdr:nvPicPr>
        <xdr:cNvPr id="31" name="Picture 30" descr="Risk Assessment Flowchart">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35725" y="1533525"/>
          <a:ext cx="5286375" cy="341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485775</xdr:colOff>
      <xdr:row>7</xdr:row>
      <xdr:rowOff>152400</xdr:rowOff>
    </xdr:from>
    <xdr:to>
      <xdr:col>22</xdr:col>
      <xdr:colOff>409575</xdr:colOff>
      <xdr:row>25</xdr:row>
      <xdr:rowOff>115800</xdr:rowOff>
    </xdr:to>
    <xdr:pic>
      <xdr:nvPicPr>
        <xdr:cNvPr id="30" name="Picture 29" descr="Risk Assessment Flowchart">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25150" y="1543050"/>
          <a:ext cx="5286375" cy="341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485775</xdr:colOff>
      <xdr:row>7</xdr:row>
      <xdr:rowOff>152400</xdr:rowOff>
    </xdr:from>
    <xdr:to>
      <xdr:col>10</xdr:col>
      <xdr:colOff>409575</xdr:colOff>
      <xdr:row>25</xdr:row>
      <xdr:rowOff>115800</xdr:rowOff>
    </xdr:to>
    <xdr:pic>
      <xdr:nvPicPr>
        <xdr:cNvPr id="29" name="Picture 28" descr="Risk Assessment Flowchart">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1543050"/>
          <a:ext cx="5286375" cy="341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1314450</xdr:colOff>
      <xdr:row>2</xdr:row>
      <xdr:rowOff>19050</xdr:rowOff>
    </xdr:from>
    <xdr:to>
      <xdr:col>9</xdr:col>
      <xdr:colOff>2266950</xdr:colOff>
      <xdr:row>8</xdr:row>
      <xdr:rowOff>80963</xdr:rowOff>
    </xdr:to>
    <xdr:pic>
      <xdr:nvPicPr>
        <xdr:cNvPr id="2" name="Picture 1" descr="oee(master)">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43950" y="457200"/>
          <a:ext cx="952500" cy="633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276225</xdr:colOff>
      <xdr:row>1</xdr:row>
      <xdr:rowOff>228600</xdr:rowOff>
    </xdr:from>
    <xdr:to>
      <xdr:col>9</xdr:col>
      <xdr:colOff>228600</xdr:colOff>
      <xdr:row>3</xdr:row>
      <xdr:rowOff>140970</xdr:rowOff>
    </xdr:to>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2105025" y="428625"/>
          <a:ext cx="5553075" cy="340995"/>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a:solidFill>
                <a:schemeClr val="tx2"/>
              </a:solidFill>
              <a:latin typeface="Times New Roman"/>
              <a:cs typeface="Times New Roman"/>
            </a:rPr>
            <a:t>Environmental</a:t>
          </a:r>
          <a:r>
            <a:rPr lang="en-GB" sz="1800" b="0" i="0" strike="noStrike" baseline="0">
              <a:solidFill>
                <a:schemeClr val="tx2"/>
              </a:solidFill>
              <a:latin typeface="Times New Roman"/>
              <a:cs typeface="Times New Roman"/>
            </a:rPr>
            <a:t> Consequences</a:t>
          </a:r>
          <a:endParaRPr lang="en-GB" sz="1800" b="0" i="0" strike="noStrike">
            <a:solidFill>
              <a:schemeClr val="tx2"/>
            </a:solidFill>
            <a:latin typeface="Times New Roman"/>
            <a:cs typeface="Times New Roman"/>
          </a:endParaRPr>
        </a:p>
      </xdr:txBody>
    </xdr:sp>
    <xdr:clientData/>
  </xdr:twoCellAnchor>
  <xdr:twoCellAnchor>
    <xdr:from>
      <xdr:col>8</xdr:col>
      <xdr:colOff>57150</xdr:colOff>
      <xdr:row>13</xdr:row>
      <xdr:rowOff>200025</xdr:rowOff>
    </xdr:from>
    <xdr:to>
      <xdr:col>8</xdr:col>
      <xdr:colOff>1924050</xdr:colOff>
      <xdr:row>18</xdr:row>
      <xdr:rowOff>9525</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4933950" y="2162175"/>
          <a:ext cx="1866900" cy="7810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8</xdr:col>
      <xdr:colOff>2505075</xdr:colOff>
      <xdr:row>2</xdr:row>
      <xdr:rowOff>0</xdr:rowOff>
    </xdr:from>
    <xdr:to>
      <xdr:col>12</xdr:col>
      <xdr:colOff>0</xdr:colOff>
      <xdr:row>7</xdr:row>
      <xdr:rowOff>9525</xdr:rowOff>
    </xdr:to>
    <xdr:pic>
      <xdr:nvPicPr>
        <xdr:cNvPr id="9" name="Picture 1" descr="oee(master)">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81875" y="390525"/>
          <a:ext cx="1338444"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1314450</xdr:colOff>
      <xdr:row>2</xdr:row>
      <xdr:rowOff>19050</xdr:rowOff>
    </xdr:from>
    <xdr:to>
      <xdr:col>21</xdr:col>
      <xdr:colOff>2266950</xdr:colOff>
      <xdr:row>8</xdr:row>
      <xdr:rowOff>80963</xdr:rowOff>
    </xdr:to>
    <xdr:pic>
      <xdr:nvPicPr>
        <xdr:cNvPr id="7" name="Picture 6" descr="oee(master)">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19900" y="409575"/>
          <a:ext cx="0" cy="1204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276225</xdr:colOff>
      <xdr:row>1</xdr:row>
      <xdr:rowOff>228600</xdr:rowOff>
    </xdr:from>
    <xdr:to>
      <xdr:col>21</xdr:col>
      <xdr:colOff>228600</xdr:colOff>
      <xdr:row>3</xdr:row>
      <xdr:rowOff>140970</xdr:rowOff>
    </xdr:to>
    <xdr:sp macro="" textlink="">
      <xdr:nvSpPr>
        <xdr:cNvPr id="10" name="Text Box 1">
          <a:extLst>
            <a:ext uri="{FF2B5EF4-FFF2-40B4-BE49-F238E27FC236}">
              <a16:creationId xmlns:a16="http://schemas.microsoft.com/office/drawing/2014/main" id="{00000000-0008-0000-0300-00000A000000}"/>
            </a:ext>
          </a:extLst>
        </xdr:cNvPr>
        <xdr:cNvSpPr txBox="1">
          <a:spLocks noChangeArrowheads="1"/>
        </xdr:cNvSpPr>
      </xdr:nvSpPr>
      <xdr:spPr bwMode="auto">
        <a:xfrm>
          <a:off x="1495425" y="390525"/>
          <a:ext cx="5324475" cy="331470"/>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a:solidFill>
                <a:schemeClr val="tx2"/>
              </a:solidFill>
              <a:latin typeface="Times New Roman"/>
              <a:cs typeface="Times New Roman"/>
            </a:rPr>
            <a:t>Environmental</a:t>
          </a:r>
          <a:r>
            <a:rPr lang="en-GB" sz="1800" b="0" i="0" strike="noStrike" baseline="0">
              <a:solidFill>
                <a:schemeClr val="tx2"/>
              </a:solidFill>
              <a:latin typeface="Times New Roman"/>
              <a:cs typeface="Times New Roman"/>
            </a:rPr>
            <a:t> Consequences</a:t>
          </a:r>
          <a:endParaRPr lang="en-GB" sz="1800" b="0" i="0" strike="noStrike">
            <a:solidFill>
              <a:schemeClr val="tx2"/>
            </a:solidFill>
            <a:latin typeface="Times New Roman"/>
            <a:cs typeface="Times New Roman"/>
          </a:endParaRPr>
        </a:p>
      </xdr:txBody>
    </xdr:sp>
    <xdr:clientData/>
  </xdr:twoCellAnchor>
  <xdr:twoCellAnchor>
    <xdr:from>
      <xdr:col>20</xdr:col>
      <xdr:colOff>57150</xdr:colOff>
      <xdr:row>13</xdr:row>
      <xdr:rowOff>200025</xdr:rowOff>
    </xdr:from>
    <xdr:to>
      <xdr:col>20</xdr:col>
      <xdr:colOff>1924050</xdr:colOff>
      <xdr:row>18</xdr:row>
      <xdr:rowOff>9525</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4324350" y="2686050"/>
          <a:ext cx="1866900" cy="7810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20</xdr:col>
      <xdr:colOff>2505075</xdr:colOff>
      <xdr:row>2</xdr:row>
      <xdr:rowOff>0</xdr:rowOff>
    </xdr:from>
    <xdr:to>
      <xdr:col>24</xdr:col>
      <xdr:colOff>0</xdr:colOff>
      <xdr:row>7</xdr:row>
      <xdr:rowOff>9525</xdr:rowOff>
    </xdr:to>
    <xdr:pic>
      <xdr:nvPicPr>
        <xdr:cNvPr id="13" name="Picture 1" descr="oee(master)">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72275" y="390525"/>
          <a:ext cx="12668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1314450</xdr:colOff>
      <xdr:row>2</xdr:row>
      <xdr:rowOff>19050</xdr:rowOff>
    </xdr:from>
    <xdr:to>
      <xdr:col>33</xdr:col>
      <xdr:colOff>2266950</xdr:colOff>
      <xdr:row>8</xdr:row>
      <xdr:rowOff>80963</xdr:rowOff>
    </xdr:to>
    <xdr:pic>
      <xdr:nvPicPr>
        <xdr:cNvPr id="14" name="Picture 13" descr="oee(master)">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19900" y="409575"/>
          <a:ext cx="0" cy="1204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276225</xdr:colOff>
      <xdr:row>1</xdr:row>
      <xdr:rowOff>228600</xdr:rowOff>
    </xdr:from>
    <xdr:to>
      <xdr:col>33</xdr:col>
      <xdr:colOff>228600</xdr:colOff>
      <xdr:row>3</xdr:row>
      <xdr:rowOff>140970</xdr:rowOff>
    </xdr:to>
    <xdr:sp macro="" textlink="">
      <xdr:nvSpPr>
        <xdr:cNvPr id="15" name="Text Box 1">
          <a:extLst>
            <a:ext uri="{FF2B5EF4-FFF2-40B4-BE49-F238E27FC236}">
              <a16:creationId xmlns:a16="http://schemas.microsoft.com/office/drawing/2014/main" id="{00000000-0008-0000-0300-00000F000000}"/>
            </a:ext>
          </a:extLst>
        </xdr:cNvPr>
        <xdr:cNvSpPr txBox="1">
          <a:spLocks noChangeArrowheads="1"/>
        </xdr:cNvSpPr>
      </xdr:nvSpPr>
      <xdr:spPr bwMode="auto">
        <a:xfrm>
          <a:off x="1495425" y="390525"/>
          <a:ext cx="5324475" cy="331470"/>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a:solidFill>
                <a:schemeClr val="tx2"/>
              </a:solidFill>
              <a:latin typeface="Times New Roman"/>
              <a:cs typeface="Times New Roman"/>
            </a:rPr>
            <a:t>Environmental</a:t>
          </a:r>
          <a:r>
            <a:rPr lang="en-GB" sz="1800" b="0" i="0" strike="noStrike" baseline="0">
              <a:solidFill>
                <a:schemeClr val="tx2"/>
              </a:solidFill>
              <a:latin typeface="Times New Roman"/>
              <a:cs typeface="Times New Roman"/>
            </a:rPr>
            <a:t> Consequences</a:t>
          </a:r>
          <a:endParaRPr lang="en-GB" sz="1800" b="0" i="0" strike="noStrike">
            <a:solidFill>
              <a:schemeClr val="tx2"/>
            </a:solidFill>
            <a:latin typeface="Times New Roman"/>
            <a:cs typeface="Times New Roman"/>
          </a:endParaRPr>
        </a:p>
      </xdr:txBody>
    </xdr:sp>
    <xdr:clientData/>
  </xdr:twoCellAnchor>
  <xdr:twoCellAnchor>
    <xdr:from>
      <xdr:col>32</xdr:col>
      <xdr:colOff>57150</xdr:colOff>
      <xdr:row>13</xdr:row>
      <xdr:rowOff>200025</xdr:rowOff>
    </xdr:from>
    <xdr:to>
      <xdr:col>32</xdr:col>
      <xdr:colOff>1924050</xdr:colOff>
      <xdr:row>18</xdr:row>
      <xdr:rowOff>9525</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4324350" y="2686050"/>
          <a:ext cx="1866900" cy="7810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32</xdr:col>
      <xdr:colOff>2505075</xdr:colOff>
      <xdr:row>2</xdr:row>
      <xdr:rowOff>0</xdr:rowOff>
    </xdr:from>
    <xdr:to>
      <xdr:col>36</xdr:col>
      <xdr:colOff>0</xdr:colOff>
      <xdr:row>7</xdr:row>
      <xdr:rowOff>9525</xdr:rowOff>
    </xdr:to>
    <xdr:pic>
      <xdr:nvPicPr>
        <xdr:cNvPr id="18" name="Picture 1" descr="oee(master)">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72275" y="390525"/>
          <a:ext cx="12668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1314450</xdr:colOff>
      <xdr:row>2</xdr:row>
      <xdr:rowOff>19050</xdr:rowOff>
    </xdr:from>
    <xdr:to>
      <xdr:col>21</xdr:col>
      <xdr:colOff>2266950</xdr:colOff>
      <xdr:row>8</xdr:row>
      <xdr:rowOff>80963</xdr:rowOff>
    </xdr:to>
    <xdr:pic>
      <xdr:nvPicPr>
        <xdr:cNvPr id="19" name="Picture 18" descr="oee(master)">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91375" y="409575"/>
          <a:ext cx="0" cy="1252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276225</xdr:colOff>
      <xdr:row>1</xdr:row>
      <xdr:rowOff>228600</xdr:rowOff>
    </xdr:from>
    <xdr:to>
      <xdr:col>21</xdr:col>
      <xdr:colOff>228600</xdr:colOff>
      <xdr:row>3</xdr:row>
      <xdr:rowOff>140970</xdr:rowOff>
    </xdr:to>
    <xdr:sp macro="" textlink="">
      <xdr:nvSpPr>
        <xdr:cNvPr id="20" name="Text Box 1">
          <a:extLst>
            <a:ext uri="{FF2B5EF4-FFF2-40B4-BE49-F238E27FC236}">
              <a16:creationId xmlns:a16="http://schemas.microsoft.com/office/drawing/2014/main" id="{00000000-0008-0000-0300-000014000000}"/>
            </a:ext>
          </a:extLst>
        </xdr:cNvPr>
        <xdr:cNvSpPr txBox="1">
          <a:spLocks noChangeArrowheads="1"/>
        </xdr:cNvSpPr>
      </xdr:nvSpPr>
      <xdr:spPr bwMode="auto">
        <a:xfrm>
          <a:off x="1495425" y="390525"/>
          <a:ext cx="5695950" cy="331470"/>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a:solidFill>
                <a:schemeClr val="tx2"/>
              </a:solidFill>
              <a:latin typeface="Times New Roman"/>
              <a:cs typeface="Times New Roman"/>
            </a:rPr>
            <a:t>Environmental</a:t>
          </a:r>
          <a:r>
            <a:rPr lang="en-GB" sz="1800" b="0" i="0" strike="noStrike" baseline="0">
              <a:solidFill>
                <a:schemeClr val="tx2"/>
              </a:solidFill>
              <a:latin typeface="Times New Roman"/>
              <a:cs typeface="Times New Roman"/>
            </a:rPr>
            <a:t> Consequences</a:t>
          </a:r>
          <a:endParaRPr lang="en-GB" sz="1800" b="0" i="0" strike="noStrike">
            <a:solidFill>
              <a:schemeClr val="tx2"/>
            </a:solidFill>
            <a:latin typeface="Times New Roman"/>
            <a:cs typeface="Times New Roman"/>
          </a:endParaRPr>
        </a:p>
      </xdr:txBody>
    </xdr:sp>
    <xdr:clientData/>
  </xdr:twoCellAnchor>
  <xdr:twoCellAnchor>
    <xdr:from>
      <xdr:col>20</xdr:col>
      <xdr:colOff>57150</xdr:colOff>
      <xdr:row>13</xdr:row>
      <xdr:rowOff>200025</xdr:rowOff>
    </xdr:from>
    <xdr:to>
      <xdr:col>20</xdr:col>
      <xdr:colOff>1924050</xdr:colOff>
      <xdr:row>18</xdr:row>
      <xdr:rowOff>9525</xdr:rowOff>
    </xdr:to>
    <xdr:sp macro="" textlink="">
      <xdr:nvSpPr>
        <xdr:cNvPr id="22" name="Rectangle 21">
          <a:extLst>
            <a:ext uri="{FF2B5EF4-FFF2-40B4-BE49-F238E27FC236}">
              <a16:creationId xmlns:a16="http://schemas.microsoft.com/office/drawing/2014/main" id="{00000000-0008-0000-0300-000016000000}"/>
            </a:ext>
          </a:extLst>
        </xdr:cNvPr>
        <xdr:cNvSpPr/>
      </xdr:nvSpPr>
      <xdr:spPr>
        <a:xfrm>
          <a:off x="4933950" y="2733675"/>
          <a:ext cx="1866900" cy="7810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20</xdr:col>
      <xdr:colOff>2505075</xdr:colOff>
      <xdr:row>2</xdr:row>
      <xdr:rowOff>0</xdr:rowOff>
    </xdr:from>
    <xdr:to>
      <xdr:col>24</xdr:col>
      <xdr:colOff>0</xdr:colOff>
      <xdr:row>7</xdr:row>
      <xdr:rowOff>9525</xdr:rowOff>
    </xdr:to>
    <xdr:pic>
      <xdr:nvPicPr>
        <xdr:cNvPr id="23" name="Picture 1" descr="oee(master)">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91375" y="390525"/>
          <a:ext cx="121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1314450</xdr:colOff>
      <xdr:row>2</xdr:row>
      <xdr:rowOff>19050</xdr:rowOff>
    </xdr:from>
    <xdr:to>
      <xdr:col>33</xdr:col>
      <xdr:colOff>2266950</xdr:colOff>
      <xdr:row>8</xdr:row>
      <xdr:rowOff>80963</xdr:rowOff>
    </xdr:to>
    <xdr:pic>
      <xdr:nvPicPr>
        <xdr:cNvPr id="24" name="Picture 23" descr="oee(master)">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91375" y="409575"/>
          <a:ext cx="0" cy="1252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276225</xdr:colOff>
      <xdr:row>1</xdr:row>
      <xdr:rowOff>228600</xdr:rowOff>
    </xdr:from>
    <xdr:to>
      <xdr:col>33</xdr:col>
      <xdr:colOff>228600</xdr:colOff>
      <xdr:row>3</xdr:row>
      <xdr:rowOff>140970</xdr:rowOff>
    </xdr:to>
    <xdr:sp macro="" textlink="">
      <xdr:nvSpPr>
        <xdr:cNvPr id="25" name="Text Box 1">
          <a:extLst>
            <a:ext uri="{FF2B5EF4-FFF2-40B4-BE49-F238E27FC236}">
              <a16:creationId xmlns:a16="http://schemas.microsoft.com/office/drawing/2014/main" id="{00000000-0008-0000-0300-000019000000}"/>
            </a:ext>
          </a:extLst>
        </xdr:cNvPr>
        <xdr:cNvSpPr txBox="1">
          <a:spLocks noChangeArrowheads="1"/>
        </xdr:cNvSpPr>
      </xdr:nvSpPr>
      <xdr:spPr bwMode="auto">
        <a:xfrm>
          <a:off x="1495425" y="390525"/>
          <a:ext cx="5695950" cy="331470"/>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a:solidFill>
                <a:schemeClr val="tx2"/>
              </a:solidFill>
              <a:latin typeface="Times New Roman"/>
              <a:cs typeface="Times New Roman"/>
            </a:rPr>
            <a:t>Environmental</a:t>
          </a:r>
          <a:r>
            <a:rPr lang="en-GB" sz="1800" b="0" i="0" strike="noStrike" baseline="0">
              <a:solidFill>
                <a:schemeClr val="tx2"/>
              </a:solidFill>
              <a:latin typeface="Times New Roman"/>
              <a:cs typeface="Times New Roman"/>
            </a:rPr>
            <a:t> Consequences</a:t>
          </a:r>
          <a:endParaRPr lang="en-GB" sz="1800" b="0" i="0" strike="noStrike">
            <a:solidFill>
              <a:schemeClr val="tx2"/>
            </a:solidFill>
            <a:latin typeface="Times New Roman"/>
            <a:cs typeface="Times New Roman"/>
          </a:endParaRPr>
        </a:p>
      </xdr:txBody>
    </xdr:sp>
    <xdr:clientData/>
  </xdr:twoCellAnchor>
  <xdr:twoCellAnchor>
    <xdr:from>
      <xdr:col>32</xdr:col>
      <xdr:colOff>57150</xdr:colOff>
      <xdr:row>13</xdr:row>
      <xdr:rowOff>200025</xdr:rowOff>
    </xdr:from>
    <xdr:to>
      <xdr:col>32</xdr:col>
      <xdr:colOff>1924050</xdr:colOff>
      <xdr:row>18</xdr:row>
      <xdr:rowOff>9525</xdr:rowOff>
    </xdr:to>
    <xdr:sp macro="" textlink="">
      <xdr:nvSpPr>
        <xdr:cNvPr id="27" name="Rectangle 26">
          <a:extLst>
            <a:ext uri="{FF2B5EF4-FFF2-40B4-BE49-F238E27FC236}">
              <a16:creationId xmlns:a16="http://schemas.microsoft.com/office/drawing/2014/main" id="{00000000-0008-0000-0300-00001B000000}"/>
            </a:ext>
          </a:extLst>
        </xdr:cNvPr>
        <xdr:cNvSpPr/>
      </xdr:nvSpPr>
      <xdr:spPr>
        <a:xfrm>
          <a:off x="4933950" y="2733675"/>
          <a:ext cx="1866900" cy="7810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32</xdr:col>
      <xdr:colOff>2505075</xdr:colOff>
      <xdr:row>2</xdr:row>
      <xdr:rowOff>0</xdr:rowOff>
    </xdr:from>
    <xdr:to>
      <xdr:col>36</xdr:col>
      <xdr:colOff>0</xdr:colOff>
      <xdr:row>7</xdr:row>
      <xdr:rowOff>9525</xdr:rowOff>
    </xdr:to>
    <xdr:pic>
      <xdr:nvPicPr>
        <xdr:cNvPr id="28" name="Picture 1" descr="oee(master)">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91375" y="390525"/>
          <a:ext cx="121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57150</xdr:colOff>
      <xdr:row>38</xdr:row>
      <xdr:rowOff>0</xdr:rowOff>
    </xdr:from>
    <xdr:to>
      <xdr:col>7</xdr:col>
      <xdr:colOff>828675</xdr:colOff>
      <xdr:row>38</xdr:row>
      <xdr:rowOff>0</xdr:rowOff>
    </xdr:to>
    <xdr:sp macro="" textlink="">
      <xdr:nvSpPr>
        <xdr:cNvPr id="10" name="Line 57">
          <a:extLst>
            <a:ext uri="{FF2B5EF4-FFF2-40B4-BE49-F238E27FC236}">
              <a16:creationId xmlns:a16="http://schemas.microsoft.com/office/drawing/2014/main" id="{00000000-0008-0000-0400-00000A000000}"/>
            </a:ext>
          </a:extLst>
        </xdr:cNvPr>
        <xdr:cNvSpPr>
          <a:spLocks noChangeShapeType="1"/>
        </xdr:cNvSpPr>
      </xdr:nvSpPr>
      <xdr:spPr bwMode="auto">
        <a:xfrm flipH="1">
          <a:off x="5124450" y="7496175"/>
          <a:ext cx="2162175" cy="0"/>
        </a:xfrm>
        <a:prstGeom prst="line">
          <a:avLst/>
        </a:prstGeom>
        <a:noFill/>
        <a:ln w="9525">
          <a:solidFill>
            <a:srgbClr val="00808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180975</xdr:colOff>
      <xdr:row>2</xdr:row>
      <xdr:rowOff>0</xdr:rowOff>
    </xdr:from>
    <xdr:to>
      <xdr:col>10</xdr:col>
      <xdr:colOff>0</xdr:colOff>
      <xdr:row>7</xdr:row>
      <xdr:rowOff>0</xdr:rowOff>
    </xdr:to>
    <xdr:pic>
      <xdr:nvPicPr>
        <xdr:cNvPr id="5" name="Picture 1" descr="oee(master)">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7975" y="392206"/>
          <a:ext cx="1264584" cy="100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347383</xdr:colOff>
      <xdr:row>1</xdr:row>
      <xdr:rowOff>156882</xdr:rowOff>
    </xdr:from>
    <xdr:ext cx="1787092" cy="35779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557618" y="358588"/>
          <a:ext cx="1787092"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800" b="0" i="0" strike="noStrike" baseline="0">
              <a:solidFill>
                <a:schemeClr val="tx2"/>
              </a:solidFill>
              <a:latin typeface="Times New Roman"/>
              <a:ea typeface="+mn-ea"/>
              <a:cs typeface="Times New Roman"/>
            </a:rPr>
            <a:t>Hazard Potential </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28575</xdr:colOff>
      <xdr:row>8</xdr:row>
      <xdr:rowOff>133350</xdr:rowOff>
    </xdr:from>
    <xdr:to>
      <xdr:col>9</xdr:col>
      <xdr:colOff>133350</xdr:colOff>
      <xdr:row>22</xdr:row>
      <xdr:rowOff>104775</xdr:rowOff>
    </xdr:to>
    <xdr:pic>
      <xdr:nvPicPr>
        <xdr:cNvPr id="18" name="Picture 17">
          <a:extLst>
            <a:ext uri="{FF2B5EF4-FFF2-40B4-BE49-F238E27FC236}">
              <a16:creationId xmlns:a16="http://schemas.microsoft.com/office/drawing/2014/main" id="{00000000-0008-0000-0500-000012000000}"/>
            </a:ext>
          </a:extLst>
        </xdr:cNvPr>
        <xdr:cNvPicPr/>
      </xdr:nvPicPr>
      <xdr:blipFill>
        <a:blip xmlns:r="http://schemas.openxmlformats.org/officeDocument/2006/relationships" r:embed="rId1"/>
        <a:stretch>
          <a:fillRect/>
        </a:stretch>
      </xdr:blipFill>
      <xdr:spPr>
        <a:xfrm>
          <a:off x="1857375" y="1714500"/>
          <a:ext cx="5429250" cy="2657475"/>
        </a:xfrm>
        <a:prstGeom prst="rect">
          <a:avLst/>
        </a:prstGeom>
      </xdr:spPr>
    </xdr:pic>
    <xdr:clientData/>
  </xdr:twoCellAnchor>
  <xdr:twoCellAnchor>
    <xdr:from>
      <xdr:col>2</xdr:col>
      <xdr:colOff>400050</xdr:colOff>
      <xdr:row>1</xdr:row>
      <xdr:rowOff>180975</xdr:rowOff>
    </xdr:from>
    <xdr:to>
      <xdr:col>8</xdr:col>
      <xdr:colOff>0</xdr:colOff>
      <xdr:row>4</xdr:row>
      <xdr:rowOff>123825</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1619250" y="381000"/>
          <a:ext cx="5534025" cy="514350"/>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a:solidFill>
                <a:schemeClr val="tx2"/>
              </a:solidFill>
              <a:latin typeface="Times New Roman"/>
              <a:cs typeface="Times New Roman"/>
            </a:rPr>
            <a:t>Overall Fire Water Run-Off Risk</a:t>
          </a:r>
          <a:endParaRPr lang="en-GB" sz="1800" b="0" i="0" strike="noStrike" baseline="0">
            <a:solidFill>
              <a:schemeClr val="tx2"/>
            </a:solidFill>
            <a:latin typeface="Times New Roman"/>
            <a:cs typeface="Times New Roman"/>
          </a:endParaRPr>
        </a:p>
        <a:p>
          <a:pPr algn="l" rtl="1">
            <a:defRPr sz="1000"/>
          </a:pPr>
          <a:endParaRPr lang="en-GB" sz="1800" b="0" i="0" strike="noStrike">
            <a:solidFill>
              <a:schemeClr val="tx2"/>
            </a:solidFill>
            <a:latin typeface="Times New Roman"/>
            <a:cs typeface="Times New Roman"/>
          </a:endParaRPr>
        </a:p>
      </xdr:txBody>
    </xdr:sp>
    <xdr:clientData/>
  </xdr:twoCellAnchor>
  <xdr:twoCellAnchor>
    <xdr:from>
      <xdr:col>7</xdr:col>
      <xdr:colOff>2857500</xdr:colOff>
      <xdr:row>2</xdr:row>
      <xdr:rowOff>9525</xdr:rowOff>
    </xdr:from>
    <xdr:to>
      <xdr:col>11</xdr:col>
      <xdr:colOff>0</xdr:colOff>
      <xdr:row>7</xdr:row>
      <xdr:rowOff>19050</xdr:rowOff>
    </xdr:to>
    <xdr:pic>
      <xdr:nvPicPr>
        <xdr:cNvPr id="7" name="Picture 1" descr="oee(master)">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34300" y="400050"/>
          <a:ext cx="1338444"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131445</xdr:colOff>
      <xdr:row>1</xdr:row>
      <xdr:rowOff>97154</xdr:rowOff>
    </xdr:from>
    <xdr:to>
      <xdr:col>8</xdr:col>
      <xdr:colOff>0</xdr:colOff>
      <xdr:row>3</xdr:row>
      <xdr:rowOff>171450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350645" y="297179"/>
          <a:ext cx="4954905" cy="455296"/>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baseline="0">
              <a:solidFill>
                <a:schemeClr val="tx2"/>
              </a:solidFill>
              <a:latin typeface="Times New Roman"/>
              <a:cs typeface="Times New Roman"/>
            </a:rPr>
            <a:t>Fire Water Retention Calculation</a:t>
          </a:r>
          <a:endParaRPr lang="en-GB" sz="1800" b="0" i="0" strike="noStrike">
            <a:solidFill>
              <a:schemeClr val="tx2"/>
            </a:solidFill>
            <a:latin typeface="Times New Roman"/>
            <a:cs typeface="Times New Roman"/>
          </a:endParaRPr>
        </a:p>
      </xdr:txBody>
    </xdr:sp>
    <xdr:clientData/>
  </xdr:twoCellAnchor>
  <xdr:twoCellAnchor>
    <xdr:from>
      <xdr:col>8</xdr:col>
      <xdr:colOff>371476</xdr:colOff>
      <xdr:row>2</xdr:row>
      <xdr:rowOff>0</xdr:rowOff>
    </xdr:from>
    <xdr:to>
      <xdr:col>9</xdr:col>
      <xdr:colOff>676276</xdr:colOff>
      <xdr:row>7</xdr:row>
      <xdr:rowOff>0</xdr:rowOff>
    </xdr:to>
    <xdr:pic>
      <xdr:nvPicPr>
        <xdr:cNvPr id="4" name="Picture 1" descr="oee(master)">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1" y="39052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131445</xdr:colOff>
      <xdr:row>1</xdr:row>
      <xdr:rowOff>97154</xdr:rowOff>
    </xdr:from>
    <xdr:to>
      <xdr:col>7</xdr:col>
      <xdr:colOff>904875</xdr:colOff>
      <xdr:row>3</xdr:row>
      <xdr:rowOff>171450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350645" y="297179"/>
          <a:ext cx="5955030" cy="455296"/>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baseline="0">
              <a:solidFill>
                <a:schemeClr val="tx2"/>
              </a:solidFill>
              <a:latin typeface="Times New Roman"/>
              <a:cs typeface="Times New Roman"/>
            </a:rPr>
            <a:t>Fire Water Retention Calculation</a:t>
          </a:r>
          <a:endParaRPr lang="en-GB" sz="1800" b="0" i="0" strike="noStrike">
            <a:solidFill>
              <a:schemeClr val="tx2"/>
            </a:solidFill>
            <a:latin typeface="Times New Roman"/>
            <a:cs typeface="Times New Roman"/>
          </a:endParaRPr>
        </a:p>
      </xdr:txBody>
    </xdr:sp>
    <xdr:clientData/>
  </xdr:twoCellAnchor>
  <xdr:twoCellAnchor>
    <xdr:from>
      <xdr:col>8</xdr:col>
      <xdr:colOff>180975</xdr:colOff>
      <xdr:row>2</xdr:row>
      <xdr:rowOff>0</xdr:rowOff>
    </xdr:from>
    <xdr:to>
      <xdr:col>11</xdr:col>
      <xdr:colOff>0</xdr:colOff>
      <xdr:row>7</xdr:row>
      <xdr:rowOff>0</xdr:rowOff>
    </xdr:to>
    <xdr:pic>
      <xdr:nvPicPr>
        <xdr:cNvPr id="3" name="Picture 1" descr="oee(master)">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5725" y="390525"/>
          <a:ext cx="1266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131445</xdr:colOff>
      <xdr:row>1</xdr:row>
      <xdr:rowOff>97154</xdr:rowOff>
    </xdr:from>
    <xdr:to>
      <xdr:col>6</xdr:col>
      <xdr:colOff>904875</xdr:colOff>
      <xdr:row>3</xdr:row>
      <xdr:rowOff>171450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350645" y="297179"/>
          <a:ext cx="5507355" cy="455296"/>
        </a:xfrm>
        <a:prstGeom prst="rect">
          <a:avLst/>
        </a:prstGeom>
        <a:noFill/>
        <a:ln w="9525">
          <a:noFill/>
          <a:miter lim="800000"/>
          <a:headEnd/>
          <a:tailEnd/>
        </a:ln>
      </xdr:spPr>
      <xdr:txBody>
        <a:bodyPr vertOverflow="clip" wrap="square" lIns="36576" tIns="36576" rIns="0" bIns="0" anchor="t" upright="1"/>
        <a:lstStyle/>
        <a:p>
          <a:pPr algn="l" rtl="1">
            <a:defRPr sz="1000"/>
          </a:pPr>
          <a:r>
            <a:rPr lang="en-GB" sz="1800" b="0" i="0" strike="noStrike" baseline="0">
              <a:solidFill>
                <a:schemeClr val="tx2"/>
              </a:solidFill>
              <a:latin typeface="Times New Roman"/>
              <a:cs typeface="Times New Roman"/>
            </a:rPr>
            <a:t>Fire Water Retention Calculation</a:t>
          </a:r>
          <a:endParaRPr lang="en-GB" sz="1800" b="0" i="0" strike="noStrike">
            <a:solidFill>
              <a:schemeClr val="tx2"/>
            </a:solidFill>
            <a:latin typeface="Times New Roman"/>
            <a:cs typeface="Times New Roman"/>
          </a:endParaRPr>
        </a:p>
      </xdr:txBody>
    </xdr:sp>
    <xdr:clientData/>
  </xdr:twoCellAnchor>
  <xdr:twoCellAnchor>
    <xdr:from>
      <xdr:col>7</xdr:col>
      <xdr:colOff>180975</xdr:colOff>
      <xdr:row>2</xdr:row>
      <xdr:rowOff>0</xdr:rowOff>
    </xdr:from>
    <xdr:to>
      <xdr:col>9</xdr:col>
      <xdr:colOff>0</xdr:colOff>
      <xdr:row>7</xdr:row>
      <xdr:rowOff>0</xdr:rowOff>
    </xdr:to>
    <xdr:pic>
      <xdr:nvPicPr>
        <xdr:cNvPr id="3" name="Picture 1" descr="oee(master)">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7075" y="390525"/>
          <a:ext cx="1266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echa.europa.eu/" TargetMode="External"/><Relationship Id="rId1" Type="http://schemas.openxmlformats.org/officeDocument/2006/relationships/hyperlink" Target="http://www.dguv.de/ifa/gestis/gestis-stoffdatenbank/index-2.jsp" TargetMode="Externa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cha.europa.eu/" TargetMode="External"/><Relationship Id="rId1" Type="http://schemas.openxmlformats.org/officeDocument/2006/relationships/hyperlink" Target="http://www.dguv.de/ifa/gestis/gestis-stoffdatenbank/index-2.jsp"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7"/>
  <sheetViews>
    <sheetView tabSelected="1" workbookViewId="0">
      <selection activeCell="G8" sqref="G8:K8"/>
    </sheetView>
  </sheetViews>
  <sheetFormatPr defaultRowHeight="15"/>
  <cols>
    <col min="12" max="12" width="11.5703125" customWidth="1"/>
  </cols>
  <sheetData>
    <row r="1" spans="1:16" ht="15.75" thickBot="1">
      <c r="A1" s="115"/>
      <c r="B1" s="115"/>
      <c r="C1" s="115"/>
      <c r="D1" s="115"/>
      <c r="E1" s="115"/>
      <c r="F1" s="115"/>
      <c r="G1" s="115"/>
      <c r="H1" s="115"/>
      <c r="I1" s="115"/>
      <c r="J1" s="115"/>
      <c r="K1" s="115"/>
      <c r="L1" s="115"/>
      <c r="M1" s="115"/>
      <c r="N1" s="115"/>
      <c r="O1" s="115"/>
      <c r="P1" s="115"/>
    </row>
    <row r="2" spans="1:16">
      <c r="A2" s="115"/>
      <c r="B2" s="116"/>
      <c r="C2" s="117"/>
      <c r="D2" s="118"/>
      <c r="E2" s="118"/>
      <c r="F2" s="118"/>
      <c r="G2" s="118"/>
      <c r="H2" s="118"/>
      <c r="I2" s="118"/>
      <c r="J2" s="118"/>
      <c r="K2" s="118"/>
      <c r="L2" s="118"/>
      <c r="M2" s="118"/>
      <c r="N2" s="119"/>
      <c r="O2" s="120"/>
      <c r="P2" s="115"/>
    </row>
    <row r="3" spans="1:16" ht="18.75">
      <c r="A3" s="115"/>
      <c r="B3" s="121"/>
      <c r="C3" s="122"/>
      <c r="D3" s="123"/>
      <c r="E3" s="124"/>
      <c r="F3" s="124"/>
      <c r="G3" s="124"/>
      <c r="H3" s="124"/>
      <c r="I3" s="125"/>
      <c r="J3" s="125"/>
      <c r="K3" s="125"/>
      <c r="L3" s="125"/>
      <c r="M3" s="125"/>
      <c r="N3" s="126"/>
      <c r="O3" s="127"/>
      <c r="P3" s="115"/>
    </row>
    <row r="4" spans="1:16" ht="18.75">
      <c r="A4" s="115"/>
      <c r="B4" s="121"/>
      <c r="C4" s="122"/>
      <c r="D4" s="124"/>
      <c r="E4" s="124"/>
      <c r="F4" s="124"/>
      <c r="G4" s="124"/>
      <c r="H4" s="125"/>
      <c r="I4" s="125"/>
      <c r="J4" s="125"/>
      <c r="K4" s="125"/>
      <c r="L4" s="125"/>
      <c r="M4" s="125"/>
      <c r="N4" s="126"/>
      <c r="O4" s="127"/>
      <c r="P4" s="115"/>
    </row>
    <row r="5" spans="1:16" ht="18.75">
      <c r="A5" s="115"/>
      <c r="B5" s="121"/>
      <c r="C5" s="122"/>
      <c r="D5" s="124"/>
      <c r="E5" s="124"/>
      <c r="F5" s="124"/>
      <c r="G5" s="124"/>
      <c r="H5" s="124"/>
      <c r="I5" s="125"/>
      <c r="J5" s="125"/>
      <c r="K5" s="125"/>
      <c r="L5" s="125"/>
      <c r="M5" s="125"/>
      <c r="N5" s="126"/>
      <c r="O5" s="127"/>
      <c r="P5" s="115"/>
    </row>
    <row r="6" spans="1:16" ht="18.75">
      <c r="A6" s="115"/>
      <c r="B6" s="121"/>
      <c r="C6" s="122"/>
      <c r="D6" s="124"/>
      <c r="E6" s="128"/>
      <c r="F6" s="124"/>
      <c r="G6" s="124"/>
      <c r="H6" s="124"/>
      <c r="I6" s="125"/>
      <c r="J6" s="125"/>
      <c r="K6" s="125"/>
      <c r="L6" s="125"/>
      <c r="M6" s="125"/>
      <c r="N6" s="126"/>
      <c r="O6" s="127"/>
      <c r="P6" s="115"/>
    </row>
    <row r="7" spans="1:16" ht="20.25">
      <c r="A7" s="115"/>
      <c r="B7" s="121"/>
      <c r="C7" s="122"/>
      <c r="D7" s="124"/>
      <c r="E7" s="124"/>
      <c r="F7" s="124"/>
      <c r="G7" s="124"/>
      <c r="H7" s="124"/>
      <c r="I7" s="124"/>
      <c r="J7" s="125"/>
      <c r="K7" s="125"/>
      <c r="L7" s="125"/>
      <c r="M7" s="129"/>
      <c r="N7" s="130"/>
      <c r="O7" s="131"/>
      <c r="P7" s="115"/>
    </row>
    <row r="8" spans="1:16" ht="20.25">
      <c r="A8" s="132"/>
      <c r="B8" s="133"/>
      <c r="C8" s="134"/>
      <c r="D8" s="135"/>
      <c r="E8" s="384" t="s">
        <v>81</v>
      </c>
      <c r="F8" s="385"/>
      <c r="G8" s="386"/>
      <c r="H8" s="387"/>
      <c r="I8" s="388"/>
      <c r="J8" s="388"/>
      <c r="K8" s="389"/>
      <c r="L8" s="136"/>
      <c r="M8" s="137"/>
      <c r="N8" s="130"/>
      <c r="O8" s="131"/>
      <c r="P8" s="132"/>
    </row>
    <row r="9" spans="1:16">
      <c r="A9" s="115"/>
      <c r="B9" s="121"/>
      <c r="C9" s="122"/>
      <c r="D9" s="125"/>
      <c r="E9" s="390" t="s">
        <v>82</v>
      </c>
      <c r="F9" s="391"/>
      <c r="G9" s="392"/>
      <c r="H9" s="393"/>
      <c r="I9" s="388"/>
      <c r="J9" s="388"/>
      <c r="K9" s="389"/>
      <c r="L9" s="125"/>
      <c r="M9" s="125"/>
      <c r="N9" s="126"/>
      <c r="O9" s="127"/>
      <c r="P9" s="115"/>
    </row>
    <row r="10" spans="1:16" ht="15" customHeight="1">
      <c r="A10" s="115"/>
      <c r="B10" s="121"/>
      <c r="C10" s="122"/>
      <c r="D10" s="125"/>
      <c r="E10" s="362" t="s">
        <v>83</v>
      </c>
      <c r="F10" s="363"/>
      <c r="G10" s="138" t="s">
        <v>84</v>
      </c>
      <c r="H10" s="360"/>
      <c r="I10" s="360"/>
      <c r="J10" s="360"/>
      <c r="K10" s="361"/>
      <c r="L10" s="125"/>
      <c r="M10" s="125"/>
      <c r="N10" s="126"/>
      <c r="O10" s="127"/>
      <c r="P10" s="115"/>
    </row>
    <row r="11" spans="1:16">
      <c r="A11" s="115"/>
      <c r="B11" s="121"/>
      <c r="C11" s="122"/>
      <c r="D11" s="125"/>
      <c r="E11" s="364"/>
      <c r="F11" s="365"/>
      <c r="G11" s="138" t="s">
        <v>85</v>
      </c>
      <c r="H11" s="360"/>
      <c r="I11" s="360"/>
      <c r="J11" s="360"/>
      <c r="K11" s="361"/>
      <c r="L11" s="125"/>
      <c r="M11" s="125"/>
      <c r="N11" s="126"/>
      <c r="O11" s="127"/>
      <c r="P11" s="115"/>
    </row>
    <row r="12" spans="1:16">
      <c r="A12" s="115"/>
      <c r="B12" s="121"/>
      <c r="C12" s="122"/>
      <c r="D12" s="125"/>
      <c r="E12" s="364"/>
      <c r="F12" s="365"/>
      <c r="G12" s="138" t="s">
        <v>86</v>
      </c>
      <c r="H12" s="360"/>
      <c r="I12" s="360"/>
      <c r="J12" s="360"/>
      <c r="K12" s="361"/>
      <c r="L12" s="125"/>
      <c r="M12" s="125"/>
      <c r="N12" s="126"/>
      <c r="O12" s="127"/>
      <c r="P12" s="115"/>
    </row>
    <row r="13" spans="1:16">
      <c r="A13" s="115"/>
      <c r="B13" s="121"/>
      <c r="C13" s="139"/>
      <c r="D13" s="140"/>
      <c r="E13" s="364"/>
      <c r="F13" s="365"/>
      <c r="G13" s="141" t="s">
        <v>87</v>
      </c>
      <c r="H13" s="360"/>
      <c r="I13" s="360"/>
      <c r="J13" s="360"/>
      <c r="K13" s="361"/>
      <c r="L13" s="142"/>
      <c r="M13" s="142"/>
      <c r="N13" s="143"/>
      <c r="O13" s="127"/>
      <c r="P13" s="115"/>
    </row>
    <row r="14" spans="1:16" s="258" customFormat="1">
      <c r="A14" s="115"/>
      <c r="B14" s="121"/>
      <c r="C14" s="139"/>
      <c r="D14" s="140"/>
      <c r="E14" s="366"/>
      <c r="F14" s="367"/>
      <c r="G14" s="141" t="s">
        <v>213</v>
      </c>
      <c r="H14" s="360"/>
      <c r="I14" s="360"/>
      <c r="J14" s="360"/>
      <c r="K14" s="361"/>
      <c r="L14" s="142"/>
      <c r="M14" s="142"/>
      <c r="N14" s="143"/>
      <c r="O14" s="127"/>
      <c r="P14" s="115"/>
    </row>
    <row r="15" spans="1:16">
      <c r="A15" s="115"/>
      <c r="B15" s="121"/>
      <c r="C15" s="122"/>
      <c r="D15" s="125"/>
      <c r="E15" s="145"/>
      <c r="F15" s="145"/>
      <c r="G15" s="146"/>
      <c r="H15" s="146"/>
      <c r="I15" s="125"/>
      <c r="J15" s="144"/>
      <c r="K15" s="144"/>
      <c r="L15" s="144"/>
      <c r="M15" s="125"/>
      <c r="N15" s="126"/>
      <c r="O15" s="127"/>
      <c r="P15" s="115"/>
    </row>
    <row r="16" spans="1:16">
      <c r="A16" s="115"/>
      <c r="B16" s="121"/>
      <c r="C16" s="147"/>
      <c r="D16" s="148"/>
      <c r="E16" s="368" t="s">
        <v>382</v>
      </c>
      <c r="F16" s="369"/>
      <c r="G16" s="369"/>
      <c r="H16" s="369"/>
      <c r="I16" s="369"/>
      <c r="J16" s="369"/>
      <c r="K16" s="369"/>
      <c r="L16" s="370"/>
      <c r="M16" s="148"/>
      <c r="N16" s="149"/>
      <c r="O16" s="127"/>
      <c r="P16" s="115"/>
    </row>
    <row r="17" spans="1:16">
      <c r="A17" s="115"/>
      <c r="B17" s="121"/>
      <c r="C17" s="147"/>
      <c r="D17" s="148"/>
      <c r="E17" s="371"/>
      <c r="F17" s="372"/>
      <c r="G17" s="372"/>
      <c r="H17" s="372"/>
      <c r="I17" s="372"/>
      <c r="J17" s="372"/>
      <c r="K17" s="372"/>
      <c r="L17" s="373"/>
      <c r="M17" s="148"/>
      <c r="N17" s="149"/>
      <c r="O17" s="127"/>
      <c r="P17" s="115"/>
    </row>
    <row r="18" spans="1:16">
      <c r="A18" s="115"/>
      <c r="B18" s="121"/>
      <c r="C18" s="147"/>
      <c r="D18" s="148"/>
      <c r="E18" s="371"/>
      <c r="F18" s="372"/>
      <c r="G18" s="372"/>
      <c r="H18" s="372"/>
      <c r="I18" s="372"/>
      <c r="J18" s="372"/>
      <c r="K18" s="372"/>
      <c r="L18" s="373"/>
      <c r="M18" s="148"/>
      <c r="N18" s="149"/>
      <c r="O18" s="127"/>
      <c r="P18" s="115"/>
    </row>
    <row r="19" spans="1:16">
      <c r="A19" s="115"/>
      <c r="B19" s="121"/>
      <c r="C19" s="147"/>
      <c r="D19" s="148"/>
      <c r="E19" s="371"/>
      <c r="F19" s="372"/>
      <c r="G19" s="372"/>
      <c r="H19" s="372"/>
      <c r="I19" s="372"/>
      <c r="J19" s="372"/>
      <c r="K19" s="372"/>
      <c r="L19" s="373"/>
      <c r="M19" s="148"/>
      <c r="N19" s="149"/>
      <c r="O19" s="127"/>
      <c r="P19" s="115"/>
    </row>
    <row r="20" spans="1:16">
      <c r="A20" s="115"/>
      <c r="B20" s="121"/>
      <c r="C20" s="150"/>
      <c r="D20" s="151"/>
      <c r="E20" s="371"/>
      <c r="F20" s="372"/>
      <c r="G20" s="372"/>
      <c r="H20" s="372"/>
      <c r="I20" s="372"/>
      <c r="J20" s="372"/>
      <c r="K20" s="372"/>
      <c r="L20" s="373"/>
      <c r="M20" s="151"/>
      <c r="N20" s="152"/>
      <c r="O20" s="127"/>
      <c r="P20" s="115"/>
    </row>
    <row r="21" spans="1:16">
      <c r="A21" s="115"/>
      <c r="B21" s="121"/>
      <c r="C21" s="153"/>
      <c r="D21" s="154"/>
      <c r="E21" s="371"/>
      <c r="F21" s="372"/>
      <c r="G21" s="372"/>
      <c r="H21" s="372"/>
      <c r="I21" s="372"/>
      <c r="J21" s="372"/>
      <c r="K21" s="372"/>
      <c r="L21" s="373"/>
      <c r="M21" s="154"/>
      <c r="N21" s="155"/>
      <c r="O21" s="127"/>
      <c r="P21" s="115"/>
    </row>
    <row r="22" spans="1:16">
      <c r="A22" s="115"/>
      <c r="B22" s="121"/>
      <c r="C22" s="153"/>
      <c r="D22" s="154"/>
      <c r="E22" s="371"/>
      <c r="F22" s="372"/>
      <c r="G22" s="372"/>
      <c r="H22" s="372"/>
      <c r="I22" s="372"/>
      <c r="J22" s="372"/>
      <c r="K22" s="372"/>
      <c r="L22" s="373"/>
      <c r="M22" s="154"/>
      <c r="N22" s="155"/>
      <c r="O22" s="127"/>
      <c r="P22" s="115"/>
    </row>
    <row r="23" spans="1:16">
      <c r="A23" s="115"/>
      <c r="B23" s="121"/>
      <c r="C23" s="153"/>
      <c r="D23" s="154"/>
      <c r="E23" s="371"/>
      <c r="F23" s="372"/>
      <c r="G23" s="372"/>
      <c r="H23" s="372"/>
      <c r="I23" s="372"/>
      <c r="J23" s="372"/>
      <c r="K23" s="372"/>
      <c r="L23" s="373"/>
      <c r="M23" s="154"/>
      <c r="N23" s="155"/>
      <c r="O23" s="127"/>
      <c r="P23" s="115"/>
    </row>
    <row r="24" spans="1:16">
      <c r="A24" s="115"/>
      <c r="B24" s="121"/>
      <c r="C24" s="153"/>
      <c r="D24" s="154"/>
      <c r="E24" s="374"/>
      <c r="F24" s="375"/>
      <c r="G24" s="375"/>
      <c r="H24" s="375"/>
      <c r="I24" s="375"/>
      <c r="J24" s="375"/>
      <c r="K24" s="375"/>
      <c r="L24" s="376"/>
      <c r="M24" s="154"/>
      <c r="N24" s="155"/>
      <c r="O24" s="127"/>
      <c r="P24" s="115"/>
    </row>
    <row r="25" spans="1:16">
      <c r="A25" s="115"/>
      <c r="B25" s="121"/>
      <c r="C25" s="147"/>
      <c r="D25" s="148"/>
      <c r="E25" s="148"/>
      <c r="F25" s="148"/>
      <c r="G25" s="148"/>
      <c r="H25" s="148"/>
      <c r="I25" s="154"/>
      <c r="J25" s="154"/>
      <c r="K25" s="154"/>
      <c r="L25" s="154"/>
      <c r="M25" s="154"/>
      <c r="N25" s="155"/>
      <c r="O25" s="127"/>
      <c r="P25" s="115"/>
    </row>
    <row r="26" spans="1:16" ht="15" customHeight="1">
      <c r="A26" s="115"/>
      <c r="B26" s="121"/>
      <c r="C26" s="122"/>
      <c r="D26" s="125"/>
      <c r="E26" s="355" t="s">
        <v>88</v>
      </c>
      <c r="F26" s="356"/>
      <c r="G26" s="356"/>
      <c r="H26" s="356" t="s">
        <v>89</v>
      </c>
      <c r="I26" s="356"/>
      <c r="J26" s="356"/>
      <c r="K26" s="356"/>
      <c r="L26" s="177" t="s">
        <v>93</v>
      </c>
      <c r="M26" s="151"/>
      <c r="N26" s="152"/>
      <c r="O26" s="127"/>
      <c r="P26" s="115"/>
    </row>
    <row r="27" spans="1:16" ht="35.1" customHeight="1">
      <c r="A27" s="115"/>
      <c r="B27" s="156"/>
      <c r="C27" s="157"/>
      <c r="D27" s="125"/>
      <c r="E27" s="357" t="s">
        <v>240</v>
      </c>
      <c r="F27" s="358"/>
      <c r="G27" s="359"/>
      <c r="H27" s="377" t="s">
        <v>258</v>
      </c>
      <c r="I27" s="378"/>
      <c r="J27" s="378"/>
      <c r="K27" s="378"/>
      <c r="L27" s="353" t="s">
        <v>91</v>
      </c>
      <c r="M27" s="151"/>
      <c r="N27" s="152"/>
      <c r="O27" s="127"/>
      <c r="P27" s="115"/>
    </row>
    <row r="28" spans="1:16" ht="35.1" customHeight="1">
      <c r="A28" s="115"/>
      <c r="B28" s="156"/>
      <c r="C28" s="157"/>
      <c r="D28" s="125"/>
      <c r="E28" s="357"/>
      <c r="F28" s="358"/>
      <c r="G28" s="359"/>
      <c r="H28" s="377"/>
      <c r="I28" s="378"/>
      <c r="J28" s="378"/>
      <c r="K28" s="378"/>
      <c r="L28" s="353"/>
      <c r="M28" s="151"/>
      <c r="N28" s="152"/>
      <c r="O28" s="127"/>
      <c r="P28" s="115"/>
    </row>
    <row r="29" spans="1:16">
      <c r="A29" s="115"/>
      <c r="B29" s="156"/>
      <c r="C29" s="157"/>
      <c r="D29" s="125"/>
      <c r="E29" s="164"/>
      <c r="F29" s="168"/>
      <c r="G29" s="168"/>
      <c r="H29" s="168"/>
      <c r="I29" s="168"/>
      <c r="J29" s="168"/>
      <c r="K29" s="168"/>
      <c r="L29" s="176"/>
      <c r="M29" s="125"/>
      <c r="N29" s="158"/>
      <c r="O29" s="127"/>
      <c r="P29" s="115"/>
    </row>
    <row r="30" spans="1:16" ht="39.75" customHeight="1">
      <c r="A30" s="115"/>
      <c r="B30" s="156"/>
      <c r="C30" s="157"/>
      <c r="D30" s="125"/>
      <c r="E30" s="379" t="s">
        <v>30</v>
      </c>
      <c r="F30" s="380"/>
      <c r="G30" s="381"/>
      <c r="H30" s="382" t="s">
        <v>293</v>
      </c>
      <c r="I30" s="383"/>
      <c r="J30" s="383"/>
      <c r="K30" s="383"/>
      <c r="L30" s="354" t="s">
        <v>91</v>
      </c>
      <c r="M30" s="125"/>
      <c r="N30" s="126"/>
      <c r="O30" s="127"/>
      <c r="P30" s="115"/>
    </row>
    <row r="31" spans="1:16" ht="44.25" customHeight="1">
      <c r="A31" s="115"/>
      <c r="B31" s="156"/>
      <c r="C31" s="157"/>
      <c r="D31" s="142"/>
      <c r="E31" s="379"/>
      <c r="F31" s="380"/>
      <c r="G31" s="381"/>
      <c r="H31" s="382"/>
      <c r="I31" s="383"/>
      <c r="J31" s="383"/>
      <c r="K31" s="383"/>
      <c r="L31" s="354"/>
      <c r="M31" s="159"/>
      <c r="N31" s="160"/>
      <c r="O31" s="127"/>
      <c r="P31" s="115"/>
    </row>
    <row r="32" spans="1:16">
      <c r="A32" s="115"/>
      <c r="B32" s="156"/>
      <c r="C32" s="157"/>
      <c r="D32" s="142"/>
      <c r="E32" s="164"/>
      <c r="F32" s="165"/>
      <c r="G32" s="166"/>
      <c r="H32" s="136"/>
      <c r="I32" s="148"/>
      <c r="J32" s="148"/>
      <c r="K32" s="148"/>
      <c r="L32" s="176"/>
      <c r="M32" s="159"/>
      <c r="N32" s="160"/>
      <c r="O32" s="127"/>
      <c r="P32" s="115"/>
    </row>
    <row r="33" spans="1:16" ht="40.5" customHeight="1">
      <c r="A33" s="115"/>
      <c r="B33" s="156"/>
      <c r="C33" s="157"/>
      <c r="D33" s="125"/>
      <c r="E33" s="394" t="s">
        <v>66</v>
      </c>
      <c r="F33" s="395"/>
      <c r="G33" s="396"/>
      <c r="H33" s="377" t="s">
        <v>294</v>
      </c>
      <c r="I33" s="378"/>
      <c r="J33" s="378"/>
      <c r="K33" s="378"/>
      <c r="L33" s="397" t="s">
        <v>315</v>
      </c>
      <c r="M33" s="159"/>
      <c r="N33" s="160"/>
      <c r="O33" s="127"/>
      <c r="P33" s="115"/>
    </row>
    <row r="34" spans="1:16" ht="43.5" customHeight="1">
      <c r="A34" s="115"/>
      <c r="B34" s="156"/>
      <c r="C34" s="157"/>
      <c r="D34" s="142"/>
      <c r="E34" s="394"/>
      <c r="F34" s="395"/>
      <c r="G34" s="396"/>
      <c r="H34" s="377"/>
      <c r="I34" s="378"/>
      <c r="J34" s="378"/>
      <c r="K34" s="378"/>
      <c r="L34" s="397"/>
      <c r="M34" s="154"/>
      <c r="N34" s="167"/>
      <c r="O34" s="127"/>
      <c r="P34" s="115"/>
    </row>
    <row r="35" spans="1:16">
      <c r="A35" s="115"/>
      <c r="B35" s="156"/>
      <c r="C35" s="157"/>
      <c r="D35" s="142"/>
      <c r="E35" s="164"/>
      <c r="F35" s="168"/>
      <c r="G35" s="168"/>
      <c r="H35" s="168"/>
      <c r="I35" s="168"/>
      <c r="J35" s="168"/>
      <c r="K35" s="168"/>
      <c r="L35" s="176"/>
      <c r="M35" s="154"/>
      <c r="N35" s="167"/>
      <c r="O35" s="127"/>
      <c r="P35" s="115"/>
    </row>
    <row r="36" spans="1:16" ht="35.1" hidden="1" customHeight="1">
      <c r="A36" s="115"/>
      <c r="B36" s="156"/>
      <c r="C36" s="157"/>
      <c r="D36" s="142"/>
      <c r="E36" s="394" t="s">
        <v>90</v>
      </c>
      <c r="F36" s="395"/>
      <c r="G36" s="396"/>
      <c r="H36" s="377"/>
      <c r="I36" s="378"/>
      <c r="J36" s="378"/>
      <c r="K36" s="378"/>
      <c r="L36" s="397" t="s">
        <v>92</v>
      </c>
      <c r="M36" s="154"/>
      <c r="N36" s="167"/>
      <c r="O36" s="127"/>
      <c r="P36" s="115"/>
    </row>
    <row r="37" spans="1:16" ht="35.1" hidden="1" customHeight="1">
      <c r="A37" s="115"/>
      <c r="B37" s="156"/>
      <c r="C37" s="157"/>
      <c r="D37" s="142"/>
      <c r="E37" s="394"/>
      <c r="F37" s="395"/>
      <c r="G37" s="396"/>
      <c r="H37" s="377"/>
      <c r="I37" s="378"/>
      <c r="J37" s="378"/>
      <c r="K37" s="378"/>
      <c r="L37" s="397"/>
      <c r="M37" s="154"/>
      <c r="N37" s="167"/>
      <c r="O37" s="127"/>
      <c r="P37" s="115"/>
    </row>
    <row r="38" spans="1:16" hidden="1">
      <c r="A38" s="115"/>
      <c r="B38" s="156"/>
      <c r="C38" s="157"/>
      <c r="D38" s="142"/>
      <c r="E38" s="168"/>
      <c r="F38" s="168"/>
      <c r="G38" s="168"/>
      <c r="H38" s="168"/>
      <c r="I38" s="168"/>
      <c r="J38" s="168"/>
      <c r="K38" s="168"/>
      <c r="L38" s="168"/>
      <c r="M38" s="154"/>
      <c r="N38" s="167"/>
      <c r="O38" s="127"/>
      <c r="P38" s="115"/>
    </row>
    <row r="39" spans="1:16" s="223" customFormat="1" ht="34.5" customHeight="1">
      <c r="A39" s="115"/>
      <c r="B39" s="156"/>
      <c r="C39" s="157"/>
      <c r="D39" s="142"/>
      <c r="E39" s="379" t="s">
        <v>312</v>
      </c>
      <c r="F39" s="380"/>
      <c r="G39" s="381"/>
      <c r="H39" s="382" t="s">
        <v>257</v>
      </c>
      <c r="I39" s="383"/>
      <c r="J39" s="383"/>
      <c r="K39" s="383"/>
      <c r="L39" s="353" t="s">
        <v>91</v>
      </c>
      <c r="M39" s="154"/>
      <c r="N39" s="167"/>
      <c r="O39" s="127"/>
      <c r="P39" s="115"/>
    </row>
    <row r="40" spans="1:16" s="223" customFormat="1" ht="34.5" customHeight="1">
      <c r="A40" s="115"/>
      <c r="B40" s="156"/>
      <c r="C40" s="157"/>
      <c r="D40" s="142"/>
      <c r="E40" s="379"/>
      <c r="F40" s="380"/>
      <c r="G40" s="381"/>
      <c r="H40" s="382"/>
      <c r="I40" s="383"/>
      <c r="J40" s="383"/>
      <c r="K40" s="383"/>
      <c r="L40" s="353"/>
      <c r="M40" s="154"/>
      <c r="N40" s="167"/>
      <c r="O40" s="127"/>
      <c r="P40" s="115"/>
    </row>
    <row r="41" spans="1:16" s="223" customFormat="1">
      <c r="A41" s="115"/>
      <c r="B41" s="156"/>
      <c r="C41" s="157"/>
      <c r="D41" s="142"/>
      <c r="E41" s="164"/>
      <c r="F41" s="168"/>
      <c r="G41" s="168"/>
      <c r="H41" s="168"/>
      <c r="I41" s="168"/>
      <c r="J41" s="168"/>
      <c r="K41" s="168"/>
      <c r="L41" s="176"/>
      <c r="M41" s="154"/>
      <c r="N41" s="167"/>
      <c r="O41" s="127"/>
      <c r="P41" s="115"/>
    </row>
    <row r="42" spans="1:16" s="258" customFormat="1" ht="39.950000000000003" customHeight="1">
      <c r="A42" s="115"/>
      <c r="B42" s="156"/>
      <c r="C42" s="157"/>
      <c r="D42" s="142"/>
      <c r="E42" s="394" t="s">
        <v>313</v>
      </c>
      <c r="F42" s="395"/>
      <c r="G42" s="396"/>
      <c r="H42" s="377" t="s">
        <v>296</v>
      </c>
      <c r="I42" s="378"/>
      <c r="J42" s="378"/>
      <c r="K42" s="378"/>
      <c r="L42" s="353" t="s">
        <v>295</v>
      </c>
      <c r="M42" s="154"/>
      <c r="N42" s="167"/>
      <c r="O42" s="127"/>
      <c r="P42" s="115"/>
    </row>
    <row r="43" spans="1:16" s="258" customFormat="1" ht="39.950000000000003" customHeight="1">
      <c r="A43" s="115"/>
      <c r="B43" s="156"/>
      <c r="C43" s="157"/>
      <c r="D43" s="142"/>
      <c r="E43" s="394"/>
      <c r="F43" s="395"/>
      <c r="G43" s="396"/>
      <c r="H43" s="377"/>
      <c r="I43" s="378"/>
      <c r="J43" s="378"/>
      <c r="K43" s="378"/>
      <c r="L43" s="353"/>
      <c r="M43" s="154"/>
      <c r="N43" s="167"/>
      <c r="O43" s="127"/>
      <c r="P43" s="115"/>
    </row>
    <row r="44" spans="1:16" s="258" customFormat="1">
      <c r="A44" s="115"/>
      <c r="B44" s="156"/>
      <c r="C44" s="157"/>
      <c r="D44" s="142"/>
      <c r="E44" s="164"/>
      <c r="F44" s="168"/>
      <c r="G44" s="169"/>
      <c r="H44" s="170"/>
      <c r="I44" s="170"/>
      <c r="J44" s="170"/>
      <c r="K44" s="168"/>
      <c r="L44" s="176"/>
      <c r="M44" s="154"/>
      <c r="N44" s="167"/>
      <c r="O44" s="127"/>
      <c r="P44" s="115"/>
    </row>
    <row r="45" spans="1:16" s="223" customFormat="1" ht="34.5" customHeight="1">
      <c r="A45" s="115"/>
      <c r="B45" s="156"/>
      <c r="C45" s="157"/>
      <c r="D45" s="142"/>
      <c r="E45" s="394" t="s">
        <v>314</v>
      </c>
      <c r="F45" s="395"/>
      <c r="G45" s="396"/>
      <c r="H45" s="377" t="s">
        <v>335</v>
      </c>
      <c r="I45" s="378"/>
      <c r="J45" s="378"/>
      <c r="K45" s="378"/>
      <c r="L45" s="353" t="s">
        <v>91</v>
      </c>
      <c r="M45" s="154"/>
      <c r="N45" s="167"/>
      <c r="O45" s="127"/>
      <c r="P45" s="115"/>
    </row>
    <row r="46" spans="1:16" s="223" customFormat="1" ht="34.5" customHeight="1">
      <c r="A46" s="115"/>
      <c r="B46" s="156"/>
      <c r="C46" s="157"/>
      <c r="D46" s="142"/>
      <c r="E46" s="394"/>
      <c r="F46" s="395"/>
      <c r="G46" s="396"/>
      <c r="H46" s="377"/>
      <c r="I46" s="378"/>
      <c r="J46" s="378"/>
      <c r="K46" s="378"/>
      <c r="L46" s="353"/>
      <c r="M46" s="154"/>
      <c r="N46" s="167"/>
      <c r="O46" s="127"/>
      <c r="P46" s="115"/>
    </row>
    <row r="47" spans="1:16" s="223" customFormat="1">
      <c r="A47" s="115"/>
      <c r="B47" s="156"/>
      <c r="C47" s="157"/>
      <c r="D47" s="142"/>
      <c r="E47" s="168"/>
      <c r="F47" s="168"/>
      <c r="G47" s="168"/>
      <c r="H47" s="168"/>
      <c r="I47" s="168"/>
      <c r="J47" s="168"/>
      <c r="K47" s="168"/>
      <c r="L47" s="168"/>
      <c r="M47" s="154"/>
      <c r="N47" s="167"/>
      <c r="O47" s="127"/>
      <c r="P47" s="115"/>
    </row>
    <row r="48" spans="1:16" ht="15.75" thickBot="1">
      <c r="A48" s="115"/>
      <c r="B48" s="171"/>
      <c r="C48" s="172"/>
      <c r="D48" s="173"/>
      <c r="E48" s="173"/>
      <c r="F48" s="173"/>
      <c r="G48" s="173"/>
      <c r="H48" s="173"/>
      <c r="I48" s="173"/>
      <c r="J48" s="173"/>
      <c r="K48" s="173"/>
      <c r="L48" s="173"/>
      <c r="M48" s="173"/>
      <c r="N48" s="174"/>
      <c r="O48" s="175"/>
      <c r="P48" s="115"/>
    </row>
    <row r="49" spans="1:16">
      <c r="A49" s="115"/>
      <c r="B49" s="115"/>
      <c r="C49" s="115"/>
      <c r="D49" s="115"/>
      <c r="E49" s="115"/>
      <c r="F49" s="115"/>
      <c r="G49" s="115"/>
      <c r="H49" s="115"/>
      <c r="I49" s="115"/>
      <c r="J49" s="115"/>
      <c r="K49" s="115"/>
      <c r="L49" s="115"/>
      <c r="M49" s="115"/>
      <c r="N49" s="115"/>
      <c r="O49" s="115"/>
      <c r="P49" s="115"/>
    </row>
    <row r="57" spans="1:16">
      <c r="N57" s="211"/>
    </row>
    <row r="58" spans="1:16">
      <c r="N58" s="211"/>
    </row>
    <row r="59" spans="1:16">
      <c r="N59" s="211"/>
    </row>
    <row r="60" spans="1:16">
      <c r="N60" s="211"/>
    </row>
    <row r="74" spans="12:12">
      <c r="L74" s="211"/>
    </row>
    <row r="75" spans="12:12">
      <c r="L75" s="211"/>
    </row>
    <row r="76" spans="12:12">
      <c r="L76" s="211"/>
    </row>
    <row r="77" spans="12:12">
      <c r="L77" s="211"/>
    </row>
  </sheetData>
  <mergeCells count="34">
    <mergeCell ref="E45:G46"/>
    <mergeCell ref="H45:K46"/>
    <mergeCell ref="L45:L46"/>
    <mergeCell ref="E36:G37"/>
    <mergeCell ref="E33:G34"/>
    <mergeCell ref="E39:G40"/>
    <mergeCell ref="H39:K40"/>
    <mergeCell ref="L39:L40"/>
    <mergeCell ref="L33:L34"/>
    <mergeCell ref="L36:L37"/>
    <mergeCell ref="H33:K34"/>
    <mergeCell ref="H36:K37"/>
    <mergeCell ref="E42:G43"/>
    <mergeCell ref="H42:K43"/>
    <mergeCell ref="L42:L43"/>
    <mergeCell ref="E8:F8"/>
    <mergeCell ref="G8:K8"/>
    <mergeCell ref="E9:F9"/>
    <mergeCell ref="G9:K9"/>
    <mergeCell ref="H10:K10"/>
    <mergeCell ref="L27:L28"/>
    <mergeCell ref="L30:L31"/>
    <mergeCell ref="E26:G26"/>
    <mergeCell ref="E27:G28"/>
    <mergeCell ref="H11:K11"/>
    <mergeCell ref="H12:K12"/>
    <mergeCell ref="H13:K13"/>
    <mergeCell ref="H14:K14"/>
    <mergeCell ref="E10:F14"/>
    <mergeCell ref="E16:L24"/>
    <mergeCell ref="H26:K26"/>
    <mergeCell ref="H27:K28"/>
    <mergeCell ref="E30:G31"/>
    <mergeCell ref="H30:K31"/>
  </mergeCells>
  <hyperlinks>
    <hyperlink ref="E30:G31" location="Introduction!A1" display="Hazard Potential" xr:uid="{00000000-0004-0000-0000-000000000000}"/>
    <hyperlink ref="E33:G34" location="'Firewater Run-Off Risk'!A1" display="Fire Water Run-Off Risk" xr:uid="{00000000-0004-0000-0000-000001000000}"/>
    <hyperlink ref="E36:G37" location="Information!A1" display="Information" xr:uid="{00000000-0004-0000-0000-000002000000}"/>
    <hyperlink ref="E39:G40" location="'Method 1 Warehouse Calculation'!A1" display="Method 1: Warehouse Area Retention Calculation" xr:uid="{00000000-0004-0000-0000-000003000000}"/>
    <hyperlink ref="E45:G46" location="'Method 3 General Calculation'!A1" display="Method 3: General Calculation Method" xr:uid="{00000000-0004-0000-0000-000004000000}"/>
    <hyperlink ref="E27:G28" location="'Likelihood of Fire Event'!A1" display="Significance of Fire Event" xr:uid="{00000000-0004-0000-0000-000005000000}"/>
    <hyperlink ref="E42:G43" location="'Method 2 TF PP Area Calculation'!A1" display="Method 2: Tank Farm and Process Plant Area Retention Calculation" xr:uid="{00000000-0004-0000-0000-000006000000}"/>
  </hyperlinks>
  <pageMargins left="0.7" right="0.7" top="0.75" bottom="0.75" header="0.3" footer="0.3"/>
  <pageSetup paperSize="9" scale="6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I31"/>
  <sheetViews>
    <sheetView topLeftCell="A4" zoomScaleNormal="100" workbookViewId="0">
      <selection activeCell="N26" sqref="N26"/>
    </sheetView>
  </sheetViews>
  <sheetFormatPr defaultColWidth="9.140625" defaultRowHeight="15"/>
  <cols>
    <col min="1" max="2" width="9.140625" style="211"/>
    <col min="3" max="3" width="5.85546875" style="211" customWidth="1"/>
    <col min="4" max="4" width="10.5703125" style="211" bestFit="1" customWidth="1"/>
    <col min="5" max="5" width="32.140625" style="211" customWidth="1"/>
    <col min="6" max="6" width="23" style="211" customWidth="1"/>
    <col min="7" max="7" width="14.140625" style="211" customWidth="1"/>
    <col min="8" max="8" width="12.5703125" style="211" customWidth="1"/>
    <col min="9" max="16384" width="9.140625" style="211"/>
  </cols>
  <sheetData>
    <row r="1" spans="2:9" ht="15.75" thickBot="1"/>
    <row r="2" spans="2:9">
      <c r="B2" s="27"/>
      <c r="C2" s="28"/>
      <c r="D2" s="28"/>
      <c r="E2" s="29"/>
      <c r="F2" s="28"/>
      <c r="G2" s="30"/>
      <c r="H2" s="30"/>
      <c r="I2" s="31"/>
    </row>
    <row r="3" spans="2:9">
      <c r="B3" s="32"/>
      <c r="C3" s="33"/>
      <c r="D3" s="34"/>
      <c r="E3" s="35"/>
      <c r="F3" s="33"/>
      <c r="G3" s="36"/>
      <c r="H3" s="36"/>
      <c r="I3" s="37"/>
    </row>
    <row r="4" spans="2:9">
      <c r="B4" s="32"/>
      <c r="C4" s="38"/>
      <c r="D4" s="34"/>
      <c r="E4" s="35"/>
      <c r="F4" s="33"/>
      <c r="G4" s="36"/>
      <c r="H4" s="36"/>
      <c r="I4" s="37"/>
    </row>
    <row r="5" spans="2:9">
      <c r="B5" s="32"/>
      <c r="C5" s="38"/>
      <c r="D5" s="34"/>
      <c r="E5" s="35"/>
      <c r="F5" s="33"/>
      <c r="G5" s="36"/>
      <c r="H5" s="36"/>
      <c r="I5" s="37"/>
    </row>
    <row r="6" spans="2:9" ht="18.75">
      <c r="B6" s="32"/>
      <c r="C6" s="38"/>
      <c r="D6" s="246" t="s">
        <v>268</v>
      </c>
      <c r="E6" s="35"/>
      <c r="F6" s="33"/>
      <c r="G6" s="36"/>
      <c r="H6" s="36"/>
      <c r="I6" s="37"/>
    </row>
    <row r="7" spans="2:9" ht="15.75" thickBot="1">
      <c r="B7" s="32"/>
      <c r="C7" s="39"/>
      <c r="D7" s="34"/>
      <c r="E7" s="35"/>
      <c r="F7" s="33"/>
      <c r="G7" s="36"/>
      <c r="H7" s="36"/>
      <c r="I7" s="37"/>
    </row>
    <row r="8" spans="2:9" ht="28.5" customHeight="1" thickTop="1">
      <c r="B8" s="32"/>
      <c r="C8" s="36"/>
      <c r="D8" s="40" t="s">
        <v>1</v>
      </c>
      <c r="E8" s="41" t="s">
        <v>172</v>
      </c>
      <c r="F8" s="41" t="s">
        <v>70</v>
      </c>
      <c r="G8" s="43" t="s">
        <v>207</v>
      </c>
      <c r="H8" s="36"/>
      <c r="I8" s="37"/>
    </row>
    <row r="9" spans="2:9" ht="15" customHeight="1">
      <c r="B9" s="32"/>
      <c r="C9" s="38"/>
      <c r="D9" s="54"/>
      <c r="G9" s="57"/>
      <c r="H9" s="36"/>
      <c r="I9" s="37"/>
    </row>
    <row r="10" spans="2:9" ht="15.75" customHeight="1">
      <c r="B10" s="32"/>
      <c r="C10" s="38"/>
      <c r="D10" s="49">
        <v>1.1000000000000001</v>
      </c>
      <c r="E10" s="207" t="s">
        <v>208</v>
      </c>
      <c r="F10" s="210"/>
      <c r="G10" s="260" t="s">
        <v>91</v>
      </c>
      <c r="H10" s="36"/>
      <c r="I10" s="37"/>
    </row>
    <row r="11" spans="2:9" ht="15.75" customHeight="1">
      <c r="B11" s="32"/>
      <c r="C11" s="38"/>
      <c r="D11" s="54"/>
      <c r="G11" s="57"/>
      <c r="H11" s="36"/>
      <c r="I11" s="37"/>
    </row>
    <row r="12" spans="2:9" ht="56.25">
      <c r="B12" s="32"/>
      <c r="C12" s="38"/>
      <c r="D12" s="49">
        <v>1.2</v>
      </c>
      <c r="E12" s="207" t="s">
        <v>326</v>
      </c>
      <c r="F12" s="210"/>
      <c r="G12" s="260" t="s">
        <v>91</v>
      </c>
      <c r="H12" s="36"/>
      <c r="I12" s="37"/>
    </row>
    <row r="13" spans="2:9" ht="15.75" customHeight="1">
      <c r="B13" s="32"/>
      <c r="C13" s="38"/>
      <c r="D13" s="54"/>
      <c r="E13" s="258"/>
      <c r="F13" s="258"/>
      <c r="G13" s="57"/>
      <c r="H13" s="36"/>
      <c r="I13" s="37"/>
    </row>
    <row r="14" spans="2:9" s="258" customFormat="1" ht="26.25" customHeight="1">
      <c r="B14" s="32"/>
      <c r="C14" s="38"/>
      <c r="D14" s="49">
        <v>1.3</v>
      </c>
      <c r="E14" s="207" t="s">
        <v>325</v>
      </c>
      <c r="F14" s="209" t="str">
        <f>IF(F12&gt;=1.5,(F10/1000)*(F12*60), "Fire Duration Unacceptable")</f>
        <v>Fire Duration Unacceptable</v>
      </c>
      <c r="G14" s="207"/>
      <c r="H14" s="36"/>
      <c r="I14" s="37"/>
    </row>
    <row r="15" spans="2:9" s="258" customFormat="1" ht="15.75" customHeight="1">
      <c r="B15" s="32"/>
      <c r="C15" s="38"/>
      <c r="D15" s="54"/>
      <c r="G15" s="57"/>
      <c r="H15" s="36"/>
      <c r="I15" s="37"/>
    </row>
    <row r="16" spans="2:9" s="258" customFormat="1" ht="31.5" customHeight="1">
      <c r="B16" s="32"/>
      <c r="C16" s="38"/>
      <c r="D16" s="49">
        <v>1.4</v>
      </c>
      <c r="E16" s="207" t="s">
        <v>230</v>
      </c>
      <c r="F16" s="210"/>
      <c r="G16" s="260" t="s">
        <v>91</v>
      </c>
      <c r="H16" s="36"/>
      <c r="I16" s="37"/>
    </row>
    <row r="17" spans="2:9" s="258" customFormat="1" ht="15.75" customHeight="1">
      <c r="B17" s="32"/>
      <c r="C17" s="38"/>
      <c r="D17" s="54"/>
      <c r="G17" s="57"/>
      <c r="H17" s="36"/>
      <c r="I17" s="37"/>
    </row>
    <row r="18" spans="2:9" ht="15.75" customHeight="1">
      <c r="B18" s="32"/>
      <c r="C18" s="38"/>
      <c r="D18" s="49">
        <v>1.5</v>
      </c>
      <c r="E18" s="207" t="s">
        <v>231</v>
      </c>
      <c r="F18" s="210"/>
      <c r="G18" s="260" t="s">
        <v>91</v>
      </c>
      <c r="H18" s="36"/>
      <c r="I18" s="37"/>
    </row>
    <row r="19" spans="2:9">
      <c r="B19" s="32"/>
      <c r="C19" s="38"/>
      <c r="D19" s="54"/>
      <c r="E19" s="225"/>
      <c r="F19" s="225"/>
      <c r="G19" s="57"/>
      <c r="H19" s="36"/>
      <c r="I19" s="37"/>
    </row>
    <row r="20" spans="2:9" ht="37.5" customHeight="1">
      <c r="B20" s="32"/>
      <c r="C20" s="38"/>
      <c r="D20" s="49">
        <v>1.6</v>
      </c>
      <c r="E20" s="207" t="s">
        <v>327</v>
      </c>
      <c r="F20" s="210"/>
      <c r="G20" s="260" t="s">
        <v>91</v>
      </c>
      <c r="H20" s="36"/>
      <c r="I20" s="37"/>
    </row>
    <row r="21" spans="2:9">
      <c r="B21" s="32"/>
      <c r="C21" s="38"/>
      <c r="D21" s="54"/>
      <c r="E21" s="55"/>
      <c r="F21" s="55"/>
      <c r="G21" s="57"/>
      <c r="H21" s="36"/>
      <c r="I21" s="37"/>
    </row>
    <row r="22" spans="2:9" ht="22.5">
      <c r="B22" s="32"/>
      <c r="C22" s="38"/>
      <c r="D22" s="49">
        <v>1.7</v>
      </c>
      <c r="E22" s="207" t="s">
        <v>311</v>
      </c>
      <c r="F22" s="210"/>
      <c r="G22" s="260" t="s">
        <v>91</v>
      </c>
      <c r="H22" s="36"/>
      <c r="I22" s="37"/>
    </row>
    <row r="23" spans="2:9">
      <c r="B23" s="32"/>
      <c r="C23" s="38"/>
      <c r="D23" s="54"/>
      <c r="E23" s="55"/>
      <c r="F23" s="55"/>
      <c r="G23" s="57"/>
      <c r="H23" s="36"/>
      <c r="I23" s="37"/>
    </row>
    <row r="24" spans="2:9" s="258" customFormat="1" ht="22.5">
      <c r="B24" s="32"/>
      <c r="C24" s="38"/>
      <c r="D24" s="49">
        <v>1.8</v>
      </c>
      <c r="E24" s="207" t="s">
        <v>241</v>
      </c>
      <c r="F24" s="210"/>
      <c r="G24" s="260" t="s">
        <v>91</v>
      </c>
      <c r="H24" s="36"/>
      <c r="I24" s="37"/>
    </row>
    <row r="25" spans="2:9" s="258" customFormat="1">
      <c r="B25" s="32"/>
      <c r="C25" s="38"/>
      <c r="D25" s="54"/>
      <c r="E25" s="55"/>
      <c r="F25" s="55"/>
      <c r="G25" s="57"/>
      <c r="H25" s="36"/>
      <c r="I25" s="37"/>
    </row>
    <row r="26" spans="2:9" ht="30.75" customHeight="1">
      <c r="B26" s="32"/>
      <c r="C26" s="38"/>
      <c r="D26" s="49">
        <v>1.9</v>
      </c>
      <c r="E26" s="207" t="s">
        <v>322</v>
      </c>
      <c r="F26" s="249">
        <f>F22*F24</f>
        <v>0</v>
      </c>
      <c r="G26" s="207"/>
      <c r="H26" s="36"/>
      <c r="I26" s="37"/>
    </row>
    <row r="27" spans="2:9" ht="15.75" customHeight="1">
      <c r="B27" s="32"/>
      <c r="C27" s="38"/>
      <c r="D27" s="54"/>
      <c r="E27" s="55"/>
      <c r="F27" s="56"/>
      <c r="G27" s="57"/>
      <c r="H27" s="36"/>
      <c r="I27" s="37"/>
    </row>
    <row r="28" spans="2:9">
      <c r="B28" s="32"/>
      <c r="C28" s="38"/>
      <c r="D28" s="49"/>
      <c r="E28" s="299" t="s">
        <v>386</v>
      </c>
      <c r="F28" s="352" t="e">
        <f>((F14+F16+F18))+'Method 3 General Calculation'!F20+'Method 3 General Calculation'!F26</f>
        <v>#VALUE!</v>
      </c>
      <c r="G28" s="207"/>
      <c r="H28" s="36"/>
      <c r="I28" s="37"/>
    </row>
    <row r="29" spans="2:9" s="258" customFormat="1">
      <c r="B29" s="32"/>
      <c r="C29" s="38"/>
      <c r="D29" s="38"/>
      <c r="E29" s="38"/>
      <c r="F29" s="38"/>
      <c r="G29" s="38"/>
      <c r="H29" s="36"/>
      <c r="I29" s="37"/>
    </row>
    <row r="30" spans="2:9">
      <c r="B30" s="32"/>
      <c r="C30" s="38"/>
      <c r="D30" s="229"/>
      <c r="E30" s="38"/>
      <c r="F30" s="38"/>
      <c r="G30" s="38"/>
      <c r="H30" s="36"/>
      <c r="I30" s="37"/>
    </row>
    <row r="31" spans="2:9" ht="15.75" thickBot="1">
      <c r="B31" s="61"/>
      <c r="C31" s="63"/>
      <c r="D31" s="63"/>
      <c r="E31" s="63"/>
      <c r="F31" s="63"/>
      <c r="G31" s="63"/>
      <c r="H31" s="65"/>
      <c r="I31" s="66"/>
    </row>
  </sheetData>
  <dataValidations count="1">
    <dataValidation errorStyle="warning" allowBlank="1" sqref="F18 F16 F20 F14 F26 F22 F10 F24 F28 F12" xr:uid="{00000000-0002-0000-0900-000000000000}"/>
  </dataValidations>
  <pageMargins left="0.7" right="0.7" top="0.75" bottom="0.75" header="0.3" footer="0.3"/>
  <pageSetup paperSize="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161"/>
  <sheetViews>
    <sheetView topLeftCell="A136" workbookViewId="0">
      <selection activeCell="F86" sqref="F86"/>
    </sheetView>
  </sheetViews>
  <sheetFormatPr defaultRowHeight="15"/>
  <cols>
    <col min="2" max="2" width="9.140625" customWidth="1"/>
    <col min="4" max="5" width="9.140625" customWidth="1"/>
    <col min="6" max="6" width="22.85546875" customWidth="1"/>
    <col min="7" max="7" width="14.140625" customWidth="1"/>
    <col min="8" max="8" width="11.42578125" style="189" customWidth="1"/>
    <col min="9" max="9" width="11.85546875" customWidth="1"/>
    <col min="10" max="10" width="13.42578125" customWidth="1"/>
    <col min="11" max="11" width="9.140625" customWidth="1"/>
    <col min="13" max="15" width="9.140625" style="211"/>
    <col min="16" max="16" width="9.140625" style="223"/>
  </cols>
  <sheetData>
    <row r="1" spans="1:20" ht="15.75" thickBot="1">
      <c r="A1" s="115"/>
      <c r="B1" s="115"/>
      <c r="C1" s="115"/>
      <c r="D1" s="115"/>
      <c r="E1" s="115"/>
      <c r="F1" s="115"/>
      <c r="G1" s="115"/>
      <c r="H1" s="115"/>
      <c r="I1" s="115"/>
      <c r="J1" s="115"/>
      <c r="K1" s="115"/>
      <c r="L1" s="115"/>
      <c r="M1" s="115"/>
      <c r="N1" s="115"/>
      <c r="O1" s="115"/>
      <c r="P1" s="115"/>
      <c r="Q1" s="115"/>
      <c r="R1" s="115"/>
      <c r="S1" s="115"/>
      <c r="T1" s="178"/>
    </row>
    <row r="2" spans="1:20">
      <c r="A2" s="115"/>
      <c r="B2" s="116"/>
      <c r="C2" s="117"/>
      <c r="D2" s="118"/>
      <c r="E2" s="118"/>
      <c r="F2" s="118"/>
      <c r="G2" s="118"/>
      <c r="H2" s="118"/>
      <c r="I2" s="118"/>
      <c r="J2" s="118"/>
      <c r="K2" s="118"/>
      <c r="L2" s="118"/>
      <c r="M2" s="118"/>
      <c r="N2" s="118"/>
      <c r="O2" s="118"/>
      <c r="P2" s="118"/>
      <c r="Q2" s="119"/>
      <c r="R2" s="120"/>
      <c r="S2" s="115"/>
      <c r="T2" s="178"/>
    </row>
    <row r="3" spans="1:20" ht="18.75">
      <c r="A3" s="115"/>
      <c r="B3" s="121"/>
      <c r="C3" s="122"/>
      <c r="D3" s="123"/>
      <c r="E3" s="124"/>
      <c r="F3" s="124"/>
      <c r="G3" s="124"/>
      <c r="H3" s="124"/>
      <c r="I3" s="124"/>
      <c r="J3" s="125"/>
      <c r="K3" s="125"/>
      <c r="L3" s="125"/>
      <c r="M3" s="125"/>
      <c r="N3" s="125"/>
      <c r="O3" s="125"/>
      <c r="P3" s="125"/>
      <c r="Q3" s="126"/>
      <c r="R3" s="127"/>
      <c r="S3" s="115"/>
      <c r="T3" s="178"/>
    </row>
    <row r="4" spans="1:20" s="178" customFormat="1" ht="18.75">
      <c r="A4" s="115"/>
      <c r="B4" s="121"/>
      <c r="C4" s="122"/>
      <c r="D4" s="123"/>
      <c r="E4" s="124"/>
      <c r="F4" s="124"/>
      <c r="G4" s="124"/>
      <c r="H4" s="124"/>
      <c r="I4" s="124"/>
      <c r="J4" s="125"/>
      <c r="K4" s="125"/>
      <c r="L4" s="125"/>
      <c r="M4" s="125"/>
      <c r="N4" s="125"/>
      <c r="O4" s="125"/>
      <c r="P4" s="125"/>
      <c r="Q4" s="126"/>
      <c r="R4" s="127"/>
      <c r="S4" s="115"/>
    </row>
    <row r="5" spans="1:20" s="178" customFormat="1" ht="18.75">
      <c r="A5" s="115"/>
      <c r="B5" s="121"/>
      <c r="C5" s="122"/>
      <c r="D5" s="123"/>
      <c r="E5" s="124"/>
      <c r="F5" s="124"/>
      <c r="G5" s="124"/>
      <c r="H5" s="124"/>
      <c r="I5" s="124"/>
      <c r="J5" s="125"/>
      <c r="K5" s="125"/>
      <c r="L5" s="125"/>
      <c r="M5" s="125"/>
      <c r="N5" s="125"/>
      <c r="O5" s="125"/>
      <c r="P5" s="125"/>
      <c r="Q5" s="126"/>
      <c r="R5" s="127"/>
      <c r="S5" s="115"/>
    </row>
    <row r="6" spans="1:20" s="178" customFormat="1" ht="18.75">
      <c r="A6" s="115"/>
      <c r="B6" s="121"/>
      <c r="C6" s="122"/>
      <c r="D6" s="123"/>
      <c r="E6" s="124"/>
      <c r="F6" s="124"/>
      <c r="G6" s="124"/>
      <c r="H6" s="124"/>
      <c r="I6" s="124"/>
      <c r="J6" s="125"/>
      <c r="K6" s="125"/>
      <c r="L6" s="125"/>
      <c r="M6" s="125"/>
      <c r="N6" s="125"/>
      <c r="O6" s="125"/>
      <c r="P6" s="125"/>
      <c r="Q6" s="126"/>
      <c r="R6" s="127"/>
      <c r="S6" s="115"/>
    </row>
    <row r="7" spans="1:20" s="178" customFormat="1" ht="18.75">
      <c r="A7" s="115"/>
      <c r="B7" s="121"/>
      <c r="C7" s="122"/>
      <c r="D7" s="123"/>
      <c r="E7" s="124"/>
      <c r="F7" s="124"/>
      <c r="G7" s="124"/>
      <c r="H7" s="124"/>
      <c r="I7" s="124"/>
      <c r="J7" s="125"/>
      <c r="K7" s="125"/>
      <c r="L7" s="125"/>
      <c r="M7" s="125"/>
      <c r="N7" s="125"/>
      <c r="O7" s="125"/>
      <c r="P7" s="125"/>
      <c r="Q7" s="126"/>
      <c r="R7" s="127"/>
      <c r="S7" s="115"/>
    </row>
    <row r="8" spans="1:20" ht="18.75">
      <c r="A8" s="115"/>
      <c r="B8" s="121"/>
      <c r="C8" s="122"/>
      <c r="D8" s="124"/>
      <c r="E8" s="124"/>
      <c r="F8" s="124"/>
      <c r="G8" s="124"/>
      <c r="H8" s="124"/>
      <c r="I8" s="125"/>
      <c r="J8" s="125"/>
      <c r="K8" s="125"/>
      <c r="L8" s="125"/>
      <c r="M8" s="125"/>
      <c r="N8" s="125"/>
      <c r="O8" s="125"/>
      <c r="P8" s="125"/>
      <c r="Q8" s="126"/>
      <c r="R8" s="127"/>
      <c r="S8" s="115"/>
      <c r="T8" s="178"/>
    </row>
    <row r="9" spans="1:20" ht="18.75" customHeight="1">
      <c r="A9" s="115"/>
      <c r="B9" s="121"/>
      <c r="C9" s="122"/>
      <c r="D9" s="124"/>
      <c r="E9" s="439" t="s">
        <v>98</v>
      </c>
      <c r="F9" s="440"/>
      <c r="G9" s="440"/>
      <c r="H9" s="440"/>
      <c r="I9" s="440"/>
      <c r="J9" s="440"/>
      <c r="K9" s="441"/>
      <c r="L9" s="125"/>
      <c r="M9" s="125"/>
      <c r="N9" s="125"/>
      <c r="O9" s="125"/>
      <c r="P9" s="125"/>
      <c r="Q9" s="126"/>
      <c r="R9" s="127"/>
      <c r="S9" s="115"/>
      <c r="T9" s="178"/>
    </row>
    <row r="10" spans="1:20" ht="18.75">
      <c r="A10" s="115"/>
      <c r="B10" s="121"/>
      <c r="C10" s="122"/>
      <c r="D10" s="124"/>
      <c r="E10" s="442"/>
      <c r="F10" s="443"/>
      <c r="G10" s="443"/>
      <c r="H10" s="443"/>
      <c r="I10" s="443"/>
      <c r="J10" s="443"/>
      <c r="K10" s="444"/>
      <c r="L10" s="125"/>
      <c r="M10" s="125"/>
      <c r="N10" s="125"/>
      <c r="O10" s="125"/>
      <c r="P10" s="125"/>
      <c r="Q10" s="126"/>
      <c r="R10" s="127"/>
      <c r="S10" s="115"/>
      <c r="T10" s="178"/>
    </row>
    <row r="11" spans="1:20" ht="20.25">
      <c r="A11" s="115"/>
      <c r="B11" s="121"/>
      <c r="C11" s="122"/>
      <c r="D11" s="128"/>
      <c r="E11" s="442"/>
      <c r="F11" s="443"/>
      <c r="G11" s="443"/>
      <c r="H11" s="443"/>
      <c r="I11" s="443"/>
      <c r="J11" s="443"/>
      <c r="K11" s="444"/>
      <c r="L11" s="129"/>
      <c r="M11" s="129"/>
      <c r="N11" s="129"/>
      <c r="O11" s="129"/>
      <c r="P11" s="129"/>
      <c r="Q11" s="130"/>
      <c r="R11" s="131"/>
      <c r="S11" s="115"/>
      <c r="T11" s="178"/>
    </row>
    <row r="12" spans="1:20" ht="20.25">
      <c r="A12" s="132"/>
      <c r="B12" s="133"/>
      <c r="C12" s="134"/>
      <c r="D12" s="128"/>
      <c r="E12" s="442"/>
      <c r="F12" s="443"/>
      <c r="G12" s="443"/>
      <c r="H12" s="443"/>
      <c r="I12" s="443"/>
      <c r="J12" s="443"/>
      <c r="K12" s="444"/>
      <c r="L12" s="137"/>
      <c r="M12" s="137"/>
      <c r="N12" s="137"/>
      <c r="O12" s="137"/>
      <c r="P12" s="137"/>
      <c r="Q12" s="130"/>
      <c r="R12" s="131"/>
      <c r="S12" s="132"/>
      <c r="T12" s="178"/>
    </row>
    <row r="13" spans="1:20" ht="15" customHeight="1">
      <c r="A13" s="115"/>
      <c r="B13" s="121"/>
      <c r="C13" s="122"/>
      <c r="D13" s="128"/>
      <c r="E13" s="442"/>
      <c r="F13" s="443"/>
      <c r="G13" s="443"/>
      <c r="H13" s="443"/>
      <c r="I13" s="443"/>
      <c r="J13" s="443"/>
      <c r="K13" s="444"/>
      <c r="L13" s="125"/>
      <c r="M13" s="125"/>
      <c r="N13" s="125"/>
      <c r="O13" s="125"/>
      <c r="P13" s="125"/>
      <c r="Q13" s="126"/>
      <c r="R13" s="127"/>
      <c r="S13" s="115"/>
      <c r="T13" s="178"/>
    </row>
    <row r="14" spans="1:20" ht="18.75">
      <c r="A14" s="115"/>
      <c r="B14" s="121"/>
      <c r="C14" s="122"/>
      <c r="D14" s="128"/>
      <c r="E14" s="442"/>
      <c r="F14" s="443"/>
      <c r="G14" s="443"/>
      <c r="H14" s="443"/>
      <c r="I14" s="443"/>
      <c r="J14" s="443"/>
      <c r="K14" s="444"/>
      <c r="L14" s="125"/>
      <c r="M14" s="125"/>
      <c r="N14" s="125"/>
      <c r="O14" s="125"/>
      <c r="P14" s="125"/>
      <c r="Q14" s="126"/>
      <c r="R14" s="127"/>
      <c r="S14" s="115"/>
      <c r="T14" s="178"/>
    </row>
    <row r="15" spans="1:20" ht="15" customHeight="1">
      <c r="A15" s="115"/>
      <c r="B15" s="121"/>
      <c r="C15" s="122"/>
      <c r="D15" s="128"/>
      <c r="E15" s="442"/>
      <c r="F15" s="443"/>
      <c r="G15" s="443"/>
      <c r="H15" s="443"/>
      <c r="I15" s="443"/>
      <c r="J15" s="443"/>
      <c r="K15" s="444"/>
      <c r="L15" s="125"/>
      <c r="M15" s="125"/>
      <c r="N15" s="125"/>
      <c r="O15" s="125"/>
      <c r="P15" s="125"/>
      <c r="Q15" s="126"/>
      <c r="R15" s="127"/>
      <c r="S15" s="115"/>
      <c r="T15" s="178"/>
    </row>
    <row r="16" spans="1:20" ht="18.75">
      <c r="A16" s="115"/>
      <c r="B16" s="121"/>
      <c r="C16" s="122"/>
      <c r="D16" s="128"/>
      <c r="E16" s="442"/>
      <c r="F16" s="443"/>
      <c r="G16" s="443"/>
      <c r="H16" s="443"/>
      <c r="I16" s="443"/>
      <c r="J16" s="443"/>
      <c r="K16" s="444"/>
      <c r="L16" s="125"/>
      <c r="M16" s="125"/>
      <c r="N16" s="125"/>
      <c r="O16" s="125"/>
      <c r="P16" s="125"/>
      <c r="Q16" s="126"/>
      <c r="R16" s="127"/>
      <c r="S16" s="115"/>
      <c r="T16" s="178"/>
    </row>
    <row r="17" spans="1:20" ht="18.75">
      <c r="A17" s="115"/>
      <c r="B17" s="121"/>
      <c r="C17" s="122"/>
      <c r="D17" s="128"/>
      <c r="E17" s="524"/>
      <c r="F17" s="525"/>
      <c r="G17" s="525"/>
      <c r="H17" s="525"/>
      <c r="I17" s="525"/>
      <c r="J17" s="525"/>
      <c r="K17" s="526"/>
      <c r="L17" s="125"/>
      <c r="M17" s="125"/>
      <c r="N17" s="125"/>
      <c r="O17" s="125"/>
      <c r="P17" s="125"/>
      <c r="Q17" s="126"/>
      <c r="R17" s="127"/>
      <c r="S17" s="115"/>
      <c r="T17" s="178"/>
    </row>
    <row r="18" spans="1:20" ht="18.75">
      <c r="A18" s="115"/>
      <c r="B18" s="121"/>
      <c r="C18" s="139"/>
      <c r="D18" s="128"/>
      <c r="L18" s="142"/>
      <c r="M18" s="142"/>
      <c r="N18" s="142"/>
      <c r="O18" s="142"/>
      <c r="P18" s="142"/>
      <c r="Q18" s="143"/>
      <c r="R18" s="127"/>
      <c r="S18" s="115"/>
      <c r="T18" s="178"/>
    </row>
    <row r="19" spans="1:20" s="189" customFormat="1" ht="18.75" customHeight="1">
      <c r="A19" s="115"/>
      <c r="B19" s="121"/>
      <c r="C19" s="139"/>
      <c r="D19" s="128"/>
      <c r="F19" s="398" t="s">
        <v>164</v>
      </c>
      <c r="G19" s="399"/>
      <c r="H19" s="399"/>
      <c r="I19" s="399"/>
      <c r="J19" s="400"/>
      <c r="K19" s="216"/>
      <c r="L19" s="142"/>
      <c r="M19" s="142"/>
      <c r="N19" s="142"/>
      <c r="O19" s="142"/>
      <c r="P19" s="142"/>
      <c r="Q19" s="143"/>
      <c r="R19" s="127"/>
      <c r="S19" s="115"/>
    </row>
    <row r="20" spans="1:20" s="189" customFormat="1" ht="21">
      <c r="A20" s="115"/>
      <c r="B20" s="121"/>
      <c r="C20" s="139"/>
      <c r="D20" s="128"/>
      <c r="F20" s="200" t="s">
        <v>163</v>
      </c>
      <c r="G20" s="200" t="s">
        <v>149</v>
      </c>
      <c r="H20" s="200" t="s">
        <v>160</v>
      </c>
      <c r="I20" s="200" t="s">
        <v>150</v>
      </c>
      <c r="J20" s="200" t="s">
        <v>162</v>
      </c>
      <c r="K20" s="216"/>
      <c r="L20" s="142"/>
      <c r="M20" s="142"/>
      <c r="N20" s="142"/>
      <c r="O20" s="142"/>
      <c r="P20" s="142"/>
      <c r="Q20" s="143"/>
      <c r="R20" s="127"/>
      <c r="S20" s="115"/>
    </row>
    <row r="21" spans="1:20" s="189" customFormat="1" ht="18.75">
      <c r="A21" s="115"/>
      <c r="B21" s="121"/>
      <c r="C21" s="139"/>
      <c r="D21" s="128"/>
      <c r="F21" s="199" t="s">
        <v>167</v>
      </c>
      <c r="G21" s="202" t="s">
        <v>152</v>
      </c>
      <c r="H21" s="202">
        <v>10</v>
      </c>
      <c r="I21" s="202">
        <v>5</v>
      </c>
      <c r="J21" s="199" t="s">
        <v>145</v>
      </c>
      <c r="K21" s="216"/>
      <c r="L21" s="142"/>
      <c r="M21" s="142"/>
      <c r="N21" s="142"/>
      <c r="O21" s="142"/>
      <c r="P21" s="142"/>
      <c r="Q21" s="143"/>
      <c r="R21" s="127"/>
      <c r="S21" s="115"/>
    </row>
    <row r="22" spans="1:20" s="189" customFormat="1" ht="18.75">
      <c r="A22" s="115"/>
      <c r="B22" s="121"/>
      <c r="C22" s="139"/>
      <c r="D22" s="128"/>
      <c r="F22" s="199" t="s">
        <v>166</v>
      </c>
      <c r="G22" s="202" t="s">
        <v>143</v>
      </c>
      <c r="H22" s="202" t="s">
        <v>161</v>
      </c>
      <c r="I22" s="202" t="s">
        <v>154</v>
      </c>
      <c r="J22" s="199" t="s">
        <v>144</v>
      </c>
      <c r="K22" s="216"/>
      <c r="L22" s="142"/>
      <c r="M22" s="142"/>
      <c r="N22" s="142"/>
      <c r="O22" s="142"/>
      <c r="P22" s="142"/>
      <c r="Q22" s="143"/>
      <c r="R22" s="127"/>
      <c r="S22" s="115"/>
    </row>
    <row r="23" spans="1:20" s="189" customFormat="1" ht="18.75">
      <c r="A23" s="115"/>
      <c r="B23" s="121"/>
      <c r="C23" s="139"/>
      <c r="D23" s="128"/>
      <c r="F23" s="199" t="s">
        <v>165</v>
      </c>
      <c r="G23" s="202" t="s">
        <v>141</v>
      </c>
      <c r="H23" s="202" t="s">
        <v>141</v>
      </c>
      <c r="I23" s="202" t="s">
        <v>153</v>
      </c>
      <c r="J23" s="199" t="s">
        <v>142</v>
      </c>
      <c r="K23" s="216"/>
      <c r="L23" s="142"/>
      <c r="M23" s="142"/>
      <c r="N23" s="142"/>
      <c r="O23" s="142"/>
      <c r="P23" s="142"/>
      <c r="Q23" s="143"/>
      <c r="R23" s="127"/>
      <c r="S23" s="115"/>
    </row>
    <row r="24" spans="1:20" s="189" customFormat="1" ht="18.75">
      <c r="A24" s="115"/>
      <c r="B24" s="121"/>
      <c r="C24" s="139"/>
      <c r="D24" s="128"/>
      <c r="F24" s="199" t="s">
        <v>32</v>
      </c>
      <c r="G24" s="202">
        <v>0</v>
      </c>
      <c r="H24" s="202">
        <v>0</v>
      </c>
      <c r="I24" s="202">
        <v>0</v>
      </c>
      <c r="J24" s="199">
        <v>0</v>
      </c>
      <c r="K24" s="216"/>
      <c r="L24" s="142"/>
      <c r="M24" s="142"/>
      <c r="N24" s="142"/>
      <c r="O24" s="142"/>
      <c r="P24" s="142"/>
      <c r="Q24" s="143"/>
      <c r="R24" s="127"/>
      <c r="S24" s="115"/>
    </row>
    <row r="25" spans="1:20" s="189" customFormat="1" ht="19.5" thickBot="1">
      <c r="A25" s="115"/>
      <c r="B25" s="121"/>
      <c r="C25" s="139"/>
      <c r="D25" s="128"/>
      <c r="L25" s="142"/>
      <c r="M25" s="142"/>
      <c r="N25" s="142"/>
      <c r="O25" s="142"/>
      <c r="P25" s="142"/>
      <c r="Q25" s="143"/>
      <c r="R25" s="127"/>
      <c r="S25" s="115"/>
    </row>
    <row r="26" spans="1:20" s="178" customFormat="1">
      <c r="A26" s="115"/>
      <c r="B26" s="116"/>
      <c r="C26" s="117"/>
      <c r="D26" s="118"/>
      <c r="E26" s="118"/>
      <c r="F26" s="118"/>
      <c r="G26" s="118"/>
      <c r="H26" s="118"/>
      <c r="I26" s="118"/>
      <c r="J26" s="118"/>
      <c r="K26" s="118"/>
      <c r="L26" s="118"/>
      <c r="M26" s="118"/>
      <c r="N26" s="118"/>
      <c r="O26" s="118"/>
      <c r="P26" s="118"/>
      <c r="Q26" s="119"/>
      <c r="R26" s="120"/>
      <c r="S26" s="115"/>
    </row>
    <row r="27" spans="1:20" s="178" customFormat="1" ht="18.75" customHeight="1">
      <c r="A27" s="115"/>
      <c r="B27" s="121"/>
      <c r="C27" s="139"/>
      <c r="D27" s="128"/>
      <c r="E27" s="439" t="s">
        <v>214</v>
      </c>
      <c r="F27" s="440"/>
      <c r="G27" s="440"/>
      <c r="H27" s="440"/>
      <c r="I27" s="440"/>
      <c r="J27" s="440"/>
      <c r="K27" s="441"/>
      <c r="L27" s="142"/>
      <c r="M27" s="142"/>
      <c r="N27" s="142"/>
      <c r="O27" s="142"/>
      <c r="P27" s="142"/>
      <c r="Q27" s="143"/>
      <c r="R27" s="127"/>
      <c r="S27" s="115"/>
    </row>
    <row r="28" spans="1:20" s="178" customFormat="1" ht="18.75">
      <c r="A28" s="115"/>
      <c r="B28" s="121"/>
      <c r="C28" s="139"/>
      <c r="D28" s="128"/>
      <c r="E28" s="442"/>
      <c r="F28" s="443"/>
      <c r="G28" s="443"/>
      <c r="H28" s="443"/>
      <c r="I28" s="443"/>
      <c r="J28" s="443"/>
      <c r="K28" s="444"/>
      <c r="L28" s="142"/>
      <c r="M28" s="142"/>
      <c r="N28" s="142"/>
      <c r="O28" s="142"/>
      <c r="P28" s="142"/>
      <c r="Q28" s="143"/>
      <c r="R28" s="127"/>
      <c r="S28" s="115"/>
    </row>
    <row r="29" spans="1:20" s="178" customFormat="1" ht="18.75">
      <c r="A29" s="115"/>
      <c r="B29" s="121"/>
      <c r="C29" s="139"/>
      <c r="D29" s="128"/>
      <c r="E29" s="442"/>
      <c r="F29" s="443"/>
      <c r="G29" s="443"/>
      <c r="H29" s="443"/>
      <c r="I29" s="443"/>
      <c r="J29" s="443"/>
      <c r="K29" s="444"/>
      <c r="L29" s="142"/>
      <c r="M29" s="142"/>
      <c r="N29" s="142"/>
      <c r="O29" s="142"/>
      <c r="P29" s="142"/>
      <c r="Q29" s="143"/>
      <c r="R29" s="127"/>
      <c r="S29" s="115"/>
    </row>
    <row r="30" spans="1:20" s="178" customFormat="1" ht="18.75">
      <c r="A30" s="115"/>
      <c r="B30" s="121"/>
      <c r="C30" s="139"/>
      <c r="D30" s="128"/>
      <c r="E30" s="442"/>
      <c r="F30" s="443"/>
      <c r="G30" s="443"/>
      <c r="H30" s="443"/>
      <c r="I30" s="443"/>
      <c r="J30" s="443"/>
      <c r="K30" s="444"/>
      <c r="L30" s="142"/>
      <c r="M30" s="142"/>
      <c r="N30" s="142"/>
      <c r="O30" s="142"/>
      <c r="P30" s="142"/>
      <c r="Q30" s="143"/>
      <c r="R30" s="127"/>
      <c r="S30" s="115"/>
    </row>
    <row r="31" spans="1:20" s="178" customFormat="1" ht="18.75">
      <c r="A31" s="115"/>
      <c r="B31" s="121"/>
      <c r="C31" s="139"/>
      <c r="D31" s="128"/>
      <c r="E31" s="269" t="s">
        <v>215</v>
      </c>
      <c r="G31" s="148"/>
      <c r="H31" s="148"/>
      <c r="I31" s="148"/>
      <c r="J31" s="148"/>
      <c r="K31" s="265"/>
      <c r="L31" s="142"/>
      <c r="N31" s="142"/>
      <c r="O31" s="142"/>
      <c r="P31" s="142"/>
      <c r="Q31" s="143"/>
      <c r="R31" s="127"/>
      <c r="S31" s="115"/>
    </row>
    <row r="32" spans="1:20" ht="18.75">
      <c r="A32" s="115"/>
      <c r="B32" s="121"/>
      <c r="C32" s="122"/>
      <c r="D32" s="128"/>
      <c r="E32" s="264"/>
      <c r="F32" s="148"/>
      <c r="G32" s="148"/>
      <c r="H32" s="148"/>
      <c r="I32" s="148"/>
      <c r="J32" s="148"/>
      <c r="K32" s="265"/>
      <c r="L32" s="125"/>
      <c r="M32" s="125"/>
      <c r="N32" s="125"/>
      <c r="O32" s="125"/>
      <c r="P32" s="125"/>
      <c r="Q32" s="126"/>
      <c r="R32" s="127"/>
      <c r="S32" s="115"/>
      <c r="T32" s="178"/>
    </row>
    <row r="33" spans="1:20" ht="18.75">
      <c r="A33" s="115"/>
      <c r="B33" s="121"/>
      <c r="C33" s="122"/>
      <c r="D33" s="128"/>
      <c r="E33" s="266"/>
      <c r="F33" s="267"/>
      <c r="G33" s="267"/>
      <c r="H33" s="267"/>
      <c r="I33" s="267"/>
      <c r="J33" s="267"/>
      <c r="K33" s="268"/>
      <c r="L33" s="125"/>
      <c r="M33" s="125"/>
      <c r="N33" s="125"/>
      <c r="O33" s="125"/>
      <c r="P33" s="125"/>
      <c r="Q33" s="126"/>
      <c r="R33" s="127"/>
      <c r="S33" s="115"/>
      <c r="T33" s="178"/>
    </row>
    <row r="34" spans="1:20" s="178" customFormat="1" ht="18.75">
      <c r="A34" s="115"/>
      <c r="B34" s="121"/>
      <c r="C34" s="122"/>
      <c r="D34" s="128"/>
      <c r="E34" s="151"/>
      <c r="F34" s="151"/>
      <c r="G34" s="151"/>
      <c r="H34" s="190"/>
      <c r="I34" s="151"/>
      <c r="J34" s="151"/>
      <c r="K34" s="151"/>
      <c r="L34" s="125"/>
      <c r="M34" s="125"/>
      <c r="N34" s="125"/>
      <c r="O34" s="125"/>
      <c r="P34" s="125"/>
      <c r="Q34" s="126"/>
      <c r="R34" s="127"/>
      <c r="S34" s="115"/>
    </row>
    <row r="35" spans="1:20">
      <c r="A35" s="115"/>
      <c r="B35" s="121"/>
      <c r="C35" s="147"/>
      <c r="D35" s="148"/>
      <c r="E35" s="436" t="s">
        <v>216</v>
      </c>
      <c r="F35" s="437"/>
      <c r="G35" s="437"/>
      <c r="H35" s="437"/>
      <c r="I35" s="437"/>
      <c r="J35" s="437"/>
      <c r="K35" s="438"/>
      <c r="L35" s="148"/>
      <c r="M35" s="148"/>
      <c r="N35" s="148"/>
      <c r="O35" s="148"/>
      <c r="P35" s="148"/>
      <c r="Q35" s="149"/>
      <c r="R35" s="127"/>
      <c r="S35" s="115"/>
      <c r="T35" s="178"/>
    </row>
    <row r="36" spans="1:20" s="178" customFormat="1">
      <c r="A36" s="115"/>
      <c r="B36" s="121"/>
      <c r="C36" s="147"/>
      <c r="D36" s="148"/>
      <c r="E36" s="527" t="s">
        <v>128</v>
      </c>
      <c r="F36" s="528"/>
      <c r="G36" s="528"/>
      <c r="H36" s="528"/>
      <c r="I36" s="528"/>
      <c r="J36" s="528"/>
      <c r="K36" s="529"/>
      <c r="L36" s="148"/>
      <c r="M36" s="148"/>
      <c r="N36" s="148"/>
      <c r="O36" s="148"/>
      <c r="P36" s="148"/>
      <c r="Q36" s="149"/>
      <c r="R36" s="127"/>
      <c r="S36" s="115"/>
    </row>
    <row r="37" spans="1:20" s="178" customFormat="1">
      <c r="A37" s="115"/>
      <c r="B37" s="121"/>
      <c r="C37" s="147"/>
      <c r="D37" s="148"/>
      <c r="E37" s="530"/>
      <c r="F37" s="531"/>
      <c r="G37" s="531"/>
      <c r="H37" s="531"/>
      <c r="I37" s="531"/>
      <c r="J37" s="531"/>
      <c r="K37" s="532"/>
      <c r="L37" s="148"/>
      <c r="M37" s="148"/>
      <c r="N37" s="148"/>
      <c r="O37" s="148"/>
      <c r="P37" s="148"/>
      <c r="Q37" s="149"/>
      <c r="R37" s="127"/>
      <c r="S37" s="115"/>
    </row>
    <row r="38" spans="1:20">
      <c r="A38" s="115"/>
      <c r="B38" s="121"/>
      <c r="C38" s="147"/>
      <c r="D38" s="148"/>
      <c r="E38" s="427" t="s">
        <v>129</v>
      </c>
      <c r="F38" s="428"/>
      <c r="G38" s="428"/>
      <c r="H38" s="428"/>
      <c r="I38" s="428"/>
      <c r="J38" s="428"/>
      <c r="K38" s="429"/>
      <c r="L38" s="148"/>
      <c r="M38" s="148"/>
      <c r="N38" s="148"/>
      <c r="O38" s="148"/>
      <c r="P38" s="148"/>
      <c r="Q38" s="149"/>
      <c r="R38" s="127"/>
      <c r="S38" s="115"/>
      <c r="T38" s="178"/>
    </row>
    <row r="39" spans="1:20" s="178" customFormat="1" ht="15.75" thickBot="1">
      <c r="A39" s="115"/>
      <c r="B39" s="121"/>
      <c r="C39" s="147"/>
      <c r="D39" s="148"/>
      <c r="E39" s="185"/>
      <c r="F39" s="185"/>
      <c r="G39" s="185"/>
      <c r="H39" s="185"/>
      <c r="I39" s="185"/>
      <c r="J39" s="185"/>
      <c r="K39" s="185"/>
      <c r="L39" s="148"/>
      <c r="M39" s="148"/>
      <c r="N39" s="148"/>
      <c r="O39" s="148"/>
      <c r="P39" s="148"/>
      <c r="Q39" s="149"/>
      <c r="R39" s="127"/>
      <c r="S39" s="115"/>
    </row>
    <row r="40" spans="1:20" ht="51.75" thickBot="1">
      <c r="A40" s="115"/>
      <c r="B40" s="121"/>
      <c r="C40" s="150"/>
      <c r="D40" s="151"/>
      <c r="F40" s="179" t="s">
        <v>99</v>
      </c>
      <c r="G40" s="180" t="s">
        <v>100</v>
      </c>
      <c r="H40" s="180"/>
      <c r="I40" s="180" t="s">
        <v>126</v>
      </c>
      <c r="L40" s="151"/>
      <c r="M40" s="215"/>
      <c r="N40" s="215"/>
      <c r="O40" s="215"/>
      <c r="P40" s="224"/>
      <c r="Q40" s="152"/>
      <c r="R40" s="127"/>
      <c r="S40" s="115"/>
      <c r="T40" s="178"/>
    </row>
    <row r="41" spans="1:20">
      <c r="A41" s="115"/>
      <c r="B41" s="121"/>
      <c r="C41" s="153"/>
      <c r="D41" s="154"/>
      <c r="F41" s="417" t="s">
        <v>101</v>
      </c>
      <c r="G41" s="181" t="s">
        <v>102</v>
      </c>
      <c r="H41" s="181"/>
      <c r="I41" s="417">
        <v>1</v>
      </c>
      <c r="L41" s="154"/>
      <c r="M41" s="154"/>
      <c r="N41" s="154"/>
      <c r="O41" s="154"/>
      <c r="P41" s="154"/>
      <c r="Q41" s="155"/>
      <c r="R41" s="127"/>
      <c r="S41" s="115"/>
      <c r="T41" s="178"/>
    </row>
    <row r="42" spans="1:20">
      <c r="A42" s="115"/>
      <c r="B42" s="121"/>
      <c r="C42" s="153"/>
      <c r="D42" s="154"/>
      <c r="F42" s="452"/>
      <c r="G42" s="181" t="s">
        <v>103</v>
      </c>
      <c r="H42" s="181"/>
      <c r="I42" s="452"/>
      <c r="L42" s="154"/>
      <c r="M42" s="154"/>
      <c r="N42" s="154"/>
      <c r="O42" s="154"/>
      <c r="P42" s="154"/>
      <c r="Q42" s="155"/>
      <c r="R42" s="127"/>
      <c r="S42" s="115"/>
      <c r="T42" s="178"/>
    </row>
    <row r="43" spans="1:20" ht="15.75" thickBot="1">
      <c r="A43" s="115"/>
      <c r="B43" s="121"/>
      <c r="C43" s="153"/>
      <c r="D43" s="154"/>
      <c r="F43" s="418"/>
      <c r="G43" s="182" t="s">
        <v>104</v>
      </c>
      <c r="H43" s="182"/>
      <c r="I43" s="418"/>
      <c r="L43" s="154"/>
      <c r="M43" s="154"/>
      <c r="N43" s="154"/>
      <c r="O43" s="154"/>
      <c r="P43" s="154"/>
      <c r="Q43" s="155"/>
      <c r="R43" s="127"/>
      <c r="S43" s="115"/>
      <c r="T43" s="178"/>
    </row>
    <row r="44" spans="1:20" ht="15.75" thickBot="1">
      <c r="A44" s="115"/>
      <c r="B44" s="121"/>
      <c r="C44" s="153"/>
      <c r="D44" s="154"/>
      <c r="E44" s="168"/>
      <c r="F44" s="184" t="s">
        <v>105</v>
      </c>
      <c r="G44" s="75"/>
      <c r="H44" s="75"/>
      <c r="I44" s="75">
        <v>2</v>
      </c>
      <c r="J44" s="168"/>
      <c r="K44" s="168"/>
      <c r="L44" s="168"/>
      <c r="M44" s="168"/>
      <c r="N44" s="168"/>
      <c r="O44" s="168"/>
      <c r="P44" s="168"/>
      <c r="Q44" s="155"/>
      <c r="R44" s="127"/>
      <c r="S44" s="115"/>
      <c r="T44" s="178"/>
    </row>
    <row r="45" spans="1:20" ht="15.75" thickBot="1">
      <c r="A45" s="115"/>
      <c r="B45" s="121"/>
      <c r="C45" s="147"/>
      <c r="D45" s="148"/>
      <c r="E45" s="168"/>
      <c r="F45" s="184" t="s">
        <v>106</v>
      </c>
      <c r="G45" s="75"/>
      <c r="H45" s="75"/>
      <c r="I45" s="75">
        <v>3</v>
      </c>
      <c r="J45" s="168"/>
      <c r="K45" s="168"/>
      <c r="L45" s="168"/>
      <c r="M45" s="168"/>
      <c r="N45" s="168"/>
      <c r="O45" s="168"/>
      <c r="P45" s="168"/>
      <c r="Q45" s="155"/>
      <c r="R45" s="127"/>
      <c r="S45" s="115"/>
      <c r="T45" s="178"/>
    </row>
    <row r="46" spans="1:20" ht="15.75" thickBot="1">
      <c r="A46" s="115"/>
      <c r="B46" s="121"/>
      <c r="C46" s="122"/>
      <c r="D46" s="125"/>
      <c r="E46" s="168"/>
      <c r="F46" s="184" t="s">
        <v>107</v>
      </c>
      <c r="G46" s="75"/>
      <c r="H46" s="75"/>
      <c r="I46" s="75">
        <v>3</v>
      </c>
      <c r="J46" s="168"/>
      <c r="K46" s="168"/>
      <c r="L46" s="168"/>
      <c r="M46" s="168"/>
      <c r="N46" s="168"/>
      <c r="O46" s="168"/>
      <c r="P46" s="168"/>
      <c r="Q46" s="152"/>
      <c r="R46" s="127"/>
      <c r="S46" s="115"/>
      <c r="T46" s="178"/>
    </row>
    <row r="47" spans="1:20" ht="15" customHeight="1" thickBot="1">
      <c r="A47" s="115"/>
      <c r="B47" s="156"/>
      <c r="C47" s="157"/>
      <c r="D47" s="125"/>
      <c r="E47" s="168"/>
      <c r="F47" s="184" t="s">
        <v>108</v>
      </c>
      <c r="G47" s="75"/>
      <c r="H47" s="75"/>
      <c r="I47" s="75">
        <v>1</v>
      </c>
      <c r="J47" s="168"/>
      <c r="K47" s="168"/>
      <c r="L47" s="168"/>
      <c r="M47" s="168"/>
      <c r="N47" s="168"/>
      <c r="O47" s="168"/>
      <c r="P47" s="168"/>
      <c r="Q47" s="152"/>
      <c r="R47" s="127"/>
      <c r="S47" s="115"/>
      <c r="T47" s="178"/>
    </row>
    <row r="48" spans="1:20" ht="15.75" thickBot="1">
      <c r="A48" s="115"/>
      <c r="B48" s="156"/>
      <c r="C48" s="157"/>
      <c r="D48" s="125"/>
      <c r="E48" s="168"/>
      <c r="F48" s="184" t="s">
        <v>109</v>
      </c>
      <c r="G48" s="75"/>
      <c r="H48" s="75"/>
      <c r="I48" s="75">
        <v>3</v>
      </c>
      <c r="J48" s="168"/>
      <c r="K48" s="168"/>
      <c r="L48" s="168"/>
      <c r="M48" s="168"/>
      <c r="N48" s="168"/>
      <c r="O48" s="168"/>
      <c r="P48" s="168"/>
      <c r="Q48" s="152"/>
      <c r="R48" s="127"/>
      <c r="S48" s="115"/>
      <c r="T48" s="178"/>
    </row>
    <row r="49" spans="1:20">
      <c r="A49" s="115"/>
      <c r="B49" s="156"/>
      <c r="C49" s="157"/>
      <c r="D49" s="125"/>
      <c r="E49" s="168"/>
      <c r="F49" s="417" t="s">
        <v>110</v>
      </c>
      <c r="G49" s="183" t="s">
        <v>111</v>
      </c>
      <c r="H49" s="183"/>
      <c r="I49" s="417">
        <v>2</v>
      </c>
      <c r="J49" s="168"/>
      <c r="K49" s="168"/>
      <c r="L49" s="168"/>
      <c r="M49" s="168"/>
      <c r="N49" s="168"/>
      <c r="O49" s="168"/>
      <c r="P49" s="168"/>
      <c r="Q49" s="158"/>
      <c r="R49" s="127"/>
      <c r="S49" s="115"/>
      <c r="T49" s="178"/>
    </row>
    <row r="50" spans="1:20" ht="15" customHeight="1" thickBot="1">
      <c r="A50" s="115"/>
      <c r="B50" s="156"/>
      <c r="C50" s="157"/>
      <c r="D50" s="125"/>
      <c r="E50" s="168"/>
      <c r="F50" s="418"/>
      <c r="G50" s="75" t="s">
        <v>33</v>
      </c>
      <c r="H50" s="75"/>
      <c r="I50" s="418"/>
      <c r="J50" s="168"/>
      <c r="K50" s="168"/>
      <c r="L50" s="168"/>
      <c r="M50" s="168"/>
      <c r="N50" s="168"/>
      <c r="O50" s="168"/>
      <c r="P50" s="168"/>
      <c r="Q50" s="126"/>
      <c r="R50" s="127"/>
      <c r="S50" s="115"/>
      <c r="T50" s="178"/>
    </row>
    <row r="51" spans="1:20" ht="15" customHeight="1">
      <c r="A51" s="115"/>
      <c r="B51" s="156"/>
      <c r="C51" s="157"/>
      <c r="D51" s="142"/>
      <c r="E51" s="168"/>
      <c r="F51" s="417" t="s">
        <v>112</v>
      </c>
      <c r="G51" s="183" t="s">
        <v>102</v>
      </c>
      <c r="H51" s="183"/>
      <c r="I51" s="417">
        <v>1</v>
      </c>
      <c r="J51" s="168"/>
      <c r="K51" s="168"/>
      <c r="L51" s="168"/>
      <c r="M51" s="168"/>
      <c r="N51" s="168"/>
      <c r="O51" s="168"/>
      <c r="P51" s="168"/>
      <c r="Q51" s="160"/>
      <c r="R51" s="127"/>
      <c r="S51" s="115"/>
      <c r="T51" s="178"/>
    </row>
    <row r="52" spans="1:20" ht="15.75" thickBot="1">
      <c r="A52" s="115"/>
      <c r="B52" s="156"/>
      <c r="C52" s="157"/>
      <c r="D52" s="142"/>
      <c r="E52" s="168"/>
      <c r="F52" s="418"/>
      <c r="G52" s="75" t="s">
        <v>103</v>
      </c>
      <c r="H52" s="75"/>
      <c r="I52" s="418"/>
      <c r="J52" s="168"/>
      <c r="K52" s="168"/>
      <c r="L52" s="168"/>
      <c r="M52" s="168"/>
      <c r="N52" s="168"/>
      <c r="O52" s="168"/>
      <c r="P52" s="168"/>
      <c r="Q52" s="160"/>
      <c r="R52" s="127"/>
      <c r="S52" s="115"/>
      <c r="T52" s="178"/>
    </row>
    <row r="53" spans="1:20" ht="15" customHeight="1" thickBot="1">
      <c r="A53" s="115"/>
      <c r="B53" s="156"/>
      <c r="C53" s="157"/>
      <c r="D53" s="125"/>
      <c r="E53" s="168"/>
      <c r="F53" s="184" t="s">
        <v>113</v>
      </c>
      <c r="G53" s="75"/>
      <c r="H53" s="75"/>
      <c r="I53" s="75">
        <v>3</v>
      </c>
      <c r="J53" s="168"/>
      <c r="K53" s="168"/>
      <c r="L53" s="168"/>
      <c r="M53" s="168"/>
      <c r="N53" s="168"/>
      <c r="O53" s="168"/>
      <c r="P53" s="168"/>
      <c r="Q53" s="160"/>
      <c r="R53" s="127"/>
      <c r="S53" s="115"/>
      <c r="T53" s="178"/>
    </row>
    <row r="54" spans="1:20" ht="15.75" thickBot="1">
      <c r="A54" s="115"/>
      <c r="B54" s="156"/>
      <c r="C54" s="157"/>
      <c r="D54" s="142"/>
      <c r="E54" s="168"/>
      <c r="F54" s="184" t="s">
        <v>114</v>
      </c>
      <c r="G54" s="75"/>
      <c r="H54" s="75"/>
      <c r="I54" s="75">
        <v>1</v>
      </c>
      <c r="J54" s="168"/>
      <c r="K54" s="168"/>
      <c r="L54" s="168"/>
      <c r="M54" s="168"/>
      <c r="N54" s="168"/>
      <c r="O54" s="168"/>
      <c r="P54" s="168"/>
      <c r="Q54" s="161"/>
      <c r="R54" s="127"/>
      <c r="S54" s="115"/>
      <c r="T54" s="178"/>
    </row>
    <row r="55" spans="1:20" ht="15.75" thickBot="1">
      <c r="A55" s="115"/>
      <c r="B55" s="156"/>
      <c r="C55" s="157"/>
      <c r="D55" s="142"/>
      <c r="E55" s="168"/>
      <c r="F55" s="184" t="s">
        <v>115</v>
      </c>
      <c r="G55" s="75"/>
      <c r="H55" s="75"/>
      <c r="I55" s="75">
        <v>1</v>
      </c>
      <c r="J55" s="168"/>
      <c r="K55" s="168"/>
      <c r="L55" s="168"/>
      <c r="M55" s="168"/>
      <c r="N55" s="168"/>
      <c r="O55" s="168"/>
      <c r="P55" s="168"/>
      <c r="Q55" s="160"/>
      <c r="R55" s="127"/>
      <c r="S55" s="162"/>
      <c r="T55" s="178"/>
    </row>
    <row r="56" spans="1:20" ht="15" customHeight="1">
      <c r="A56" s="115"/>
      <c r="B56" s="156"/>
      <c r="C56" s="157"/>
      <c r="D56" s="125"/>
      <c r="E56" s="168"/>
      <c r="F56" s="417" t="s">
        <v>116</v>
      </c>
      <c r="G56" s="183" t="s">
        <v>111</v>
      </c>
      <c r="H56" s="183"/>
      <c r="I56" s="417">
        <v>1</v>
      </c>
      <c r="J56" s="168"/>
      <c r="K56" s="168"/>
      <c r="L56" s="168"/>
      <c r="M56" s="168"/>
      <c r="N56" s="168"/>
      <c r="O56" s="168"/>
      <c r="P56" s="168"/>
      <c r="Q56" s="160"/>
      <c r="R56" s="127"/>
      <c r="S56" s="163"/>
      <c r="T56" s="178"/>
    </row>
    <row r="57" spans="1:20" ht="15.75" thickBot="1">
      <c r="A57" s="115"/>
      <c r="B57" s="156"/>
      <c r="C57" s="157"/>
      <c r="D57" s="142"/>
      <c r="E57" s="168"/>
      <c r="F57" s="418"/>
      <c r="G57" s="75" t="s">
        <v>117</v>
      </c>
      <c r="H57" s="75"/>
      <c r="I57" s="418"/>
      <c r="J57" s="168"/>
      <c r="K57" s="168"/>
      <c r="L57" s="168"/>
      <c r="M57" s="168"/>
      <c r="N57" s="168"/>
      <c r="O57" s="168"/>
      <c r="P57" s="168"/>
      <c r="Q57" s="160"/>
      <c r="R57" s="127"/>
      <c r="S57" s="115"/>
      <c r="T57" s="178"/>
    </row>
    <row r="58" spans="1:20" ht="15.75" thickBot="1">
      <c r="A58" s="115"/>
      <c r="B58" s="156"/>
      <c r="C58" s="157"/>
      <c r="D58" s="142"/>
      <c r="E58" s="168"/>
      <c r="F58" s="184" t="s">
        <v>118</v>
      </c>
      <c r="G58" s="75"/>
      <c r="H58" s="75"/>
      <c r="I58" s="75">
        <v>3</v>
      </c>
      <c r="J58" s="168"/>
      <c r="K58" s="168"/>
      <c r="L58" s="168"/>
      <c r="M58" s="168"/>
      <c r="N58" s="168"/>
      <c r="O58" s="168"/>
      <c r="P58" s="168"/>
      <c r="Q58" s="160"/>
      <c r="R58" s="127"/>
      <c r="S58" s="115"/>
      <c r="T58" s="178"/>
    </row>
    <row r="59" spans="1:20" ht="15" customHeight="1" thickBot="1">
      <c r="A59" s="115"/>
      <c r="B59" s="156"/>
      <c r="C59" s="157"/>
      <c r="D59" s="125"/>
      <c r="E59" s="168"/>
      <c r="F59" s="184" t="s">
        <v>119</v>
      </c>
      <c r="G59" s="75"/>
      <c r="H59" s="75"/>
      <c r="I59" s="75">
        <v>1</v>
      </c>
      <c r="J59" s="168"/>
      <c r="K59" s="168"/>
      <c r="L59" s="168"/>
      <c r="M59" s="168"/>
      <c r="N59" s="168"/>
      <c r="O59" s="168"/>
      <c r="P59" s="168"/>
      <c r="Q59" s="160"/>
      <c r="R59" s="127"/>
      <c r="S59" s="115"/>
      <c r="T59" s="178"/>
    </row>
    <row r="60" spans="1:20" ht="15.75" thickBot="1">
      <c r="A60" s="115"/>
      <c r="B60" s="156"/>
      <c r="C60" s="157"/>
      <c r="D60" s="142"/>
      <c r="E60" s="168"/>
      <c r="F60" s="184" t="s">
        <v>120</v>
      </c>
      <c r="G60" s="75"/>
      <c r="H60" s="75"/>
      <c r="I60" s="75">
        <v>1</v>
      </c>
      <c r="J60" s="168"/>
      <c r="K60" s="168"/>
      <c r="L60" s="168"/>
      <c r="M60" s="168"/>
      <c r="N60" s="168"/>
      <c r="O60" s="168"/>
      <c r="P60" s="168"/>
      <c r="Q60" s="167"/>
      <c r="R60" s="127"/>
      <c r="S60" s="115"/>
      <c r="T60" s="178"/>
    </row>
    <row r="61" spans="1:20" ht="15.75" thickBot="1">
      <c r="A61" s="115"/>
      <c r="B61" s="156"/>
      <c r="C61" s="157"/>
      <c r="D61" s="142"/>
      <c r="E61" s="168"/>
      <c r="F61" s="184" t="s">
        <v>121</v>
      </c>
      <c r="G61" s="75"/>
      <c r="H61" s="75"/>
      <c r="I61" s="75">
        <v>2</v>
      </c>
      <c r="J61" s="168"/>
      <c r="K61" s="168"/>
      <c r="L61" s="168"/>
      <c r="M61" s="168"/>
      <c r="N61" s="168"/>
      <c r="O61" s="168"/>
      <c r="P61" s="168"/>
      <c r="Q61" s="167"/>
      <c r="R61" s="127"/>
      <c r="S61" s="115"/>
      <c r="T61" s="178"/>
    </row>
    <row r="62" spans="1:20" ht="15" customHeight="1" thickBot="1">
      <c r="A62" s="115"/>
      <c r="B62" s="156"/>
      <c r="C62" s="157"/>
      <c r="D62" s="142"/>
      <c r="E62" s="168"/>
      <c r="F62" s="184" t="s">
        <v>122</v>
      </c>
      <c r="G62" s="75"/>
      <c r="H62" s="75"/>
      <c r="I62" s="75">
        <v>1</v>
      </c>
      <c r="J62" s="168"/>
      <c r="K62" s="168"/>
      <c r="L62" s="168"/>
      <c r="M62" s="168"/>
      <c r="N62" s="168"/>
      <c r="O62" s="168"/>
      <c r="P62" s="168"/>
      <c r="Q62" s="167"/>
      <c r="R62" s="127"/>
      <c r="S62" s="115"/>
      <c r="T62" s="178"/>
    </row>
    <row r="63" spans="1:20" ht="15.75" thickBot="1">
      <c r="A63" s="115"/>
      <c r="B63" s="156"/>
      <c r="C63" s="157"/>
      <c r="D63" s="142"/>
      <c r="E63" s="168"/>
      <c r="F63" s="184" t="s">
        <v>123</v>
      </c>
      <c r="G63" s="75"/>
      <c r="H63" s="75"/>
      <c r="I63" s="75">
        <v>1</v>
      </c>
      <c r="J63" s="168"/>
      <c r="K63" s="168"/>
      <c r="L63" s="168"/>
      <c r="M63" s="168"/>
      <c r="N63" s="168"/>
      <c r="O63" s="168"/>
      <c r="P63" s="168"/>
      <c r="Q63" s="167"/>
      <c r="R63" s="127"/>
      <c r="S63" s="115"/>
      <c r="T63" s="178"/>
    </row>
    <row r="64" spans="1:20" ht="15.75" thickBot="1">
      <c r="A64" s="115"/>
      <c r="B64" s="156"/>
      <c r="C64" s="157"/>
      <c r="D64" s="142"/>
      <c r="E64" s="168"/>
      <c r="F64" s="184" t="s">
        <v>124</v>
      </c>
      <c r="G64" s="75" t="s">
        <v>102</v>
      </c>
      <c r="H64" s="75"/>
      <c r="I64" s="75">
        <v>2</v>
      </c>
      <c r="J64" s="168"/>
      <c r="K64" s="168"/>
      <c r="L64" s="168"/>
      <c r="M64" s="168"/>
      <c r="N64" s="168"/>
      <c r="O64" s="168"/>
      <c r="P64" s="168"/>
      <c r="Q64" s="167"/>
      <c r="R64" s="127"/>
      <c r="S64" s="115"/>
      <c r="T64" s="178"/>
    </row>
    <row r="65" spans="1:20" ht="15.75" thickBot="1">
      <c r="A65" s="115"/>
      <c r="B65" s="156"/>
      <c r="C65" s="157"/>
      <c r="D65" s="142"/>
      <c r="E65" s="168"/>
      <c r="F65" s="184" t="s">
        <v>125</v>
      </c>
      <c r="G65" s="75"/>
      <c r="H65" s="75"/>
      <c r="I65" s="75">
        <v>3</v>
      </c>
      <c r="J65" s="168"/>
      <c r="K65" s="168"/>
      <c r="L65" s="168"/>
      <c r="M65" s="168"/>
      <c r="N65" s="168"/>
      <c r="O65" s="168"/>
      <c r="P65" s="168"/>
      <c r="Q65" s="167"/>
      <c r="R65" s="127"/>
      <c r="S65" s="115"/>
      <c r="T65" s="178"/>
    </row>
    <row r="66" spans="1:20" ht="15.75" thickBot="1">
      <c r="A66" s="115"/>
      <c r="B66" s="156"/>
      <c r="C66" s="157"/>
      <c r="D66" s="168"/>
      <c r="E66" s="168"/>
      <c r="F66" s="168"/>
      <c r="G66" s="169"/>
      <c r="H66" s="169"/>
      <c r="I66" s="170"/>
      <c r="J66" s="170"/>
      <c r="K66" s="170"/>
      <c r="L66" s="168"/>
      <c r="M66" s="168"/>
      <c r="N66" s="168"/>
      <c r="O66" s="168"/>
      <c r="P66" s="168"/>
      <c r="Q66" s="167"/>
      <c r="R66" s="127"/>
      <c r="S66" s="115"/>
      <c r="T66" s="178"/>
    </row>
    <row r="67" spans="1:20" s="223" customFormat="1">
      <c r="A67" s="115"/>
      <c r="B67" s="116"/>
      <c r="C67" s="117"/>
      <c r="D67" s="118"/>
      <c r="E67" s="118"/>
      <c r="F67" s="118"/>
      <c r="G67" s="118"/>
      <c r="H67" s="118"/>
      <c r="I67" s="118"/>
      <c r="J67" s="118"/>
      <c r="K67" s="118"/>
      <c r="L67" s="118"/>
      <c r="M67" s="118"/>
      <c r="N67" s="118"/>
      <c r="O67" s="118"/>
      <c r="P67" s="118"/>
      <c r="Q67" s="119"/>
      <c r="R67" s="120"/>
      <c r="S67" s="115"/>
    </row>
    <row r="68" spans="1:20" s="223" customFormat="1" ht="18.75" customHeight="1">
      <c r="A68" s="115"/>
      <c r="B68" s="156"/>
      <c r="C68" s="157"/>
      <c r="D68" s="168"/>
      <c r="E68" s="168"/>
      <c r="F68" s="497" t="s">
        <v>209</v>
      </c>
      <c r="G68" s="498"/>
      <c r="H68" s="498"/>
      <c r="I68" s="498"/>
      <c r="J68" s="498"/>
      <c r="K68" s="498"/>
      <c r="L68" s="499"/>
      <c r="M68" s="168"/>
      <c r="N68" s="168"/>
      <c r="O68" s="168"/>
      <c r="P68" s="168"/>
      <c r="Q68" s="167"/>
      <c r="R68" s="127"/>
      <c r="S68" s="115"/>
    </row>
    <row r="69" spans="1:20" s="223" customFormat="1" ht="18.75" customHeight="1">
      <c r="A69" s="115"/>
      <c r="B69" s="156"/>
      <c r="C69" s="157"/>
      <c r="D69" s="168"/>
      <c r="E69" s="168"/>
      <c r="F69" s="500"/>
      <c r="G69" s="443"/>
      <c r="H69" s="443"/>
      <c r="I69" s="443"/>
      <c r="J69" s="443"/>
      <c r="K69" s="443"/>
      <c r="L69" s="501"/>
      <c r="M69" s="168"/>
      <c r="N69" s="168"/>
      <c r="O69" s="168"/>
      <c r="P69" s="168"/>
      <c r="Q69" s="167"/>
      <c r="R69" s="127"/>
      <c r="S69" s="115"/>
    </row>
    <row r="70" spans="1:20" s="223" customFormat="1" ht="18.75" customHeight="1">
      <c r="A70" s="115"/>
      <c r="B70" s="156"/>
      <c r="C70" s="157"/>
      <c r="D70" s="168"/>
      <c r="E70" s="168"/>
      <c r="F70" s="500"/>
      <c r="G70" s="443"/>
      <c r="H70" s="443"/>
      <c r="I70" s="443"/>
      <c r="J70" s="443"/>
      <c r="K70" s="443"/>
      <c r="L70" s="501"/>
      <c r="M70" s="168"/>
      <c r="N70" s="168"/>
      <c r="O70" s="168"/>
      <c r="P70" s="168"/>
      <c r="Q70" s="167"/>
      <c r="R70" s="127"/>
      <c r="S70" s="115"/>
    </row>
    <row r="71" spans="1:20" s="223" customFormat="1" ht="18.75" customHeight="1">
      <c r="A71" s="115"/>
      <c r="B71" s="156"/>
      <c r="C71" s="157"/>
      <c r="D71" s="168"/>
      <c r="E71" s="168"/>
      <c r="F71" s="500"/>
      <c r="G71" s="443"/>
      <c r="H71" s="443"/>
      <c r="I71" s="443"/>
      <c r="J71" s="443"/>
      <c r="K71" s="443"/>
      <c r="L71" s="501"/>
      <c r="M71" s="168"/>
      <c r="N71" s="168"/>
      <c r="O71" s="168"/>
      <c r="P71" s="168"/>
      <c r="Q71" s="167"/>
      <c r="R71" s="127"/>
      <c r="S71" s="115"/>
    </row>
    <row r="72" spans="1:20" ht="18.75" customHeight="1">
      <c r="A72" s="115"/>
      <c r="B72" s="156"/>
      <c r="C72" s="157"/>
      <c r="D72" s="168"/>
      <c r="E72" s="168"/>
      <c r="F72" s="500"/>
      <c r="G72" s="443"/>
      <c r="H72" s="443"/>
      <c r="I72" s="443"/>
      <c r="J72" s="443"/>
      <c r="K72" s="443"/>
      <c r="L72" s="501"/>
      <c r="M72" s="168"/>
      <c r="N72" s="168"/>
      <c r="O72" s="168"/>
      <c r="P72" s="168"/>
      <c r="Q72" s="167"/>
      <c r="R72" s="127"/>
      <c r="S72" s="115"/>
      <c r="T72" s="178"/>
    </row>
    <row r="73" spans="1:20" ht="18.75" customHeight="1">
      <c r="A73" s="115"/>
      <c r="B73" s="156"/>
      <c r="C73" s="157"/>
      <c r="D73" s="168"/>
      <c r="E73" s="168"/>
      <c r="F73" s="500"/>
      <c r="G73" s="443"/>
      <c r="H73" s="443"/>
      <c r="I73" s="443"/>
      <c r="J73" s="443"/>
      <c r="K73" s="443"/>
      <c r="L73" s="501"/>
      <c r="M73" s="168"/>
      <c r="N73" s="168"/>
      <c r="O73" s="168"/>
      <c r="P73" s="168"/>
      <c r="Q73" s="167"/>
      <c r="R73" s="127"/>
      <c r="S73" s="115"/>
      <c r="T73" s="178"/>
    </row>
    <row r="74" spans="1:20" ht="18.75" customHeight="1">
      <c r="A74" s="178"/>
      <c r="B74" s="156"/>
      <c r="C74" s="157"/>
      <c r="D74" s="168"/>
      <c r="E74" s="168"/>
      <c r="F74" s="500"/>
      <c r="G74" s="443"/>
      <c r="H74" s="443"/>
      <c r="I74" s="443"/>
      <c r="J74" s="443"/>
      <c r="K74" s="443"/>
      <c r="L74" s="501"/>
      <c r="M74" s="168"/>
      <c r="N74" s="168"/>
      <c r="O74" s="168"/>
      <c r="P74" s="168"/>
      <c r="Q74" s="167"/>
      <c r="R74" s="127"/>
      <c r="S74" s="178"/>
      <c r="T74" s="178"/>
    </row>
    <row r="75" spans="1:20" ht="18.75" customHeight="1">
      <c r="B75" s="156"/>
      <c r="C75" s="157"/>
      <c r="D75" s="168"/>
      <c r="E75" s="168"/>
      <c r="F75" s="500"/>
      <c r="G75" s="443"/>
      <c r="H75" s="443"/>
      <c r="I75" s="443"/>
      <c r="J75" s="443"/>
      <c r="K75" s="443"/>
      <c r="L75" s="501"/>
      <c r="M75" s="168"/>
      <c r="N75" s="168"/>
      <c r="O75" s="168"/>
      <c r="P75" s="168"/>
      <c r="Q75" s="167"/>
      <c r="R75" s="127"/>
    </row>
    <row r="76" spans="1:20" s="223" customFormat="1" ht="18.75" customHeight="1">
      <c r="B76" s="156"/>
      <c r="C76" s="157"/>
      <c r="D76" s="168"/>
      <c r="E76" s="168"/>
      <c r="F76" s="500"/>
      <c r="G76" s="443"/>
      <c r="H76" s="443"/>
      <c r="I76" s="443"/>
      <c r="J76" s="443"/>
      <c r="K76" s="443"/>
      <c r="L76" s="501"/>
      <c r="M76" s="168"/>
      <c r="N76" s="168"/>
      <c r="O76" s="168"/>
      <c r="P76" s="168"/>
      <c r="Q76" s="167"/>
      <c r="R76" s="127"/>
    </row>
    <row r="77" spans="1:20" s="223" customFormat="1" ht="18.75" customHeight="1">
      <c r="B77" s="156"/>
      <c r="C77" s="157"/>
      <c r="D77" s="168"/>
      <c r="E77" s="168"/>
      <c r="F77" s="500"/>
      <c r="G77" s="443"/>
      <c r="H77" s="443"/>
      <c r="I77" s="443"/>
      <c r="J77" s="443"/>
      <c r="K77" s="443"/>
      <c r="L77" s="501"/>
      <c r="M77" s="168"/>
      <c r="N77" s="168"/>
      <c r="O77" s="168"/>
      <c r="P77" s="168"/>
      <c r="Q77" s="167"/>
      <c r="R77" s="127"/>
    </row>
    <row r="78" spans="1:20" s="223" customFormat="1" ht="18.75" customHeight="1">
      <c r="B78" s="156"/>
      <c r="C78" s="157"/>
      <c r="D78" s="168"/>
      <c r="E78" s="168"/>
      <c r="F78" s="502"/>
      <c r="G78" s="503"/>
      <c r="H78" s="503"/>
      <c r="I78" s="503"/>
      <c r="J78" s="503"/>
      <c r="K78" s="503"/>
      <c r="L78" s="504"/>
      <c r="M78" s="168"/>
      <c r="N78" s="168"/>
      <c r="O78" s="168"/>
      <c r="P78" s="168"/>
      <c r="Q78" s="167"/>
      <c r="R78" s="127"/>
    </row>
    <row r="79" spans="1:20" s="223" customFormat="1" ht="15.75" thickBot="1">
      <c r="B79" s="156"/>
      <c r="C79" s="157"/>
      <c r="D79" s="168"/>
      <c r="E79" s="168"/>
      <c r="F79" s="168"/>
      <c r="G79" s="168"/>
      <c r="H79" s="168"/>
      <c r="I79" s="168"/>
      <c r="J79" s="168"/>
      <c r="K79" s="168"/>
      <c r="L79" s="168"/>
      <c r="M79" s="168"/>
      <c r="N79" s="168"/>
      <c r="O79" s="168"/>
      <c r="P79" s="168"/>
      <c r="Q79" s="167"/>
      <c r="R79" s="127"/>
    </row>
    <row r="80" spans="1:20" ht="57" customHeight="1" thickBot="1">
      <c r="B80" s="156"/>
      <c r="C80" s="157"/>
      <c r="D80" s="168"/>
      <c r="E80" s="494" t="s">
        <v>181</v>
      </c>
      <c r="F80" s="495"/>
      <c r="G80" s="495"/>
      <c r="H80" s="251"/>
      <c r="I80" s="251"/>
      <c r="J80" s="251"/>
      <c r="K80" s="251"/>
      <c r="L80" s="251"/>
      <c r="M80" s="251"/>
      <c r="N80" s="251"/>
      <c r="O80" s="252"/>
      <c r="P80" s="168"/>
      <c r="Q80" s="167"/>
      <c r="R80" s="127"/>
    </row>
    <row r="81" spans="2:18" ht="45.75" customHeight="1" thickBot="1">
      <c r="B81" s="156"/>
      <c r="C81" s="157"/>
      <c r="D81" s="168"/>
      <c r="E81" s="253" t="s">
        <v>182</v>
      </c>
      <c r="F81" s="505" t="s">
        <v>183</v>
      </c>
      <c r="G81" s="506"/>
      <c r="H81" s="507"/>
      <c r="I81" s="494" t="s">
        <v>185</v>
      </c>
      <c r="J81" s="495"/>
      <c r="K81" s="495"/>
      <c r="L81" s="495"/>
      <c r="M81" s="495"/>
      <c r="N81" s="495"/>
      <c r="O81" s="496"/>
      <c r="P81" s="168"/>
      <c r="Q81" s="167"/>
      <c r="R81" s="127"/>
    </row>
    <row r="82" spans="2:18" ht="34.5" customHeight="1" thickBot="1">
      <c r="B82" s="156"/>
      <c r="C82" s="157"/>
      <c r="D82" s="168"/>
      <c r="E82" s="234"/>
      <c r="F82" s="508" t="s">
        <v>184</v>
      </c>
      <c r="G82" s="509"/>
      <c r="H82" s="510"/>
      <c r="I82" s="494" t="s">
        <v>186</v>
      </c>
      <c r="J82" s="495"/>
      <c r="K82" s="496"/>
      <c r="L82" s="494" t="s">
        <v>223</v>
      </c>
      <c r="M82" s="496"/>
      <c r="N82" s="494" t="s">
        <v>222</v>
      </c>
      <c r="O82" s="496"/>
      <c r="P82" s="168"/>
      <c r="Q82" s="167"/>
      <c r="R82" s="127"/>
    </row>
    <row r="83" spans="2:18" ht="45.75" customHeight="1" thickBot="1">
      <c r="B83" s="156"/>
      <c r="C83" s="157"/>
      <c r="D83" s="168"/>
      <c r="E83" s="237"/>
      <c r="F83" s="254"/>
      <c r="G83" s="235"/>
      <c r="H83" s="245"/>
      <c r="I83" s="236" t="s">
        <v>226</v>
      </c>
      <c r="J83" s="494" t="s">
        <v>187</v>
      </c>
      <c r="K83" s="495"/>
      <c r="L83" s="495"/>
      <c r="M83" s="495"/>
      <c r="N83" s="495"/>
      <c r="O83" s="496"/>
      <c r="P83" s="168"/>
      <c r="Q83" s="167"/>
      <c r="R83" s="127"/>
    </row>
    <row r="84" spans="2:18" ht="15.75" thickBot="1">
      <c r="B84" s="156"/>
      <c r="C84" s="157"/>
      <c r="D84" s="168"/>
      <c r="E84" s="237" t="s">
        <v>188</v>
      </c>
      <c r="F84" s="236" t="s">
        <v>189</v>
      </c>
      <c r="G84" s="236" t="s">
        <v>190</v>
      </c>
      <c r="H84" s="236" t="s">
        <v>191</v>
      </c>
      <c r="I84" s="236" t="s">
        <v>225</v>
      </c>
      <c r="J84" s="236" t="s">
        <v>193</v>
      </c>
      <c r="K84" s="236" t="s">
        <v>191</v>
      </c>
      <c r="L84" s="236" t="s">
        <v>192</v>
      </c>
      <c r="M84" s="236" t="s">
        <v>191</v>
      </c>
      <c r="N84" s="236" t="s">
        <v>192</v>
      </c>
      <c r="O84" s="236" t="s">
        <v>191</v>
      </c>
      <c r="P84" s="168"/>
      <c r="Q84" s="167"/>
      <c r="R84" s="127"/>
    </row>
    <row r="85" spans="2:18" ht="15.75" thickBot="1">
      <c r="B85" s="156"/>
      <c r="C85" s="157"/>
      <c r="D85" s="168"/>
      <c r="E85" s="237"/>
      <c r="F85" s="250">
        <v>1</v>
      </c>
      <c r="G85" s="250">
        <v>2</v>
      </c>
      <c r="H85" s="250">
        <v>3</v>
      </c>
      <c r="I85" s="250">
        <v>4</v>
      </c>
      <c r="J85" s="250">
        <v>5</v>
      </c>
      <c r="K85" s="250">
        <v>6</v>
      </c>
      <c r="L85" s="250">
        <v>7</v>
      </c>
      <c r="M85" s="250">
        <v>8</v>
      </c>
      <c r="N85" s="250">
        <v>9</v>
      </c>
      <c r="O85" s="250">
        <v>10</v>
      </c>
      <c r="P85" s="168"/>
      <c r="Q85" s="167"/>
      <c r="R85" s="127"/>
    </row>
    <row r="86" spans="2:18" ht="15.75" thickBot="1">
      <c r="B86" s="156"/>
      <c r="C86" s="157"/>
      <c r="D86" s="168"/>
      <c r="E86" s="238">
        <v>50</v>
      </c>
      <c r="F86" s="239">
        <v>50</v>
      </c>
      <c r="G86" s="239">
        <v>25</v>
      </c>
      <c r="H86" s="239">
        <v>10</v>
      </c>
      <c r="I86" s="239">
        <v>25</v>
      </c>
      <c r="J86" s="239">
        <v>15</v>
      </c>
      <c r="K86" s="239">
        <v>5</v>
      </c>
      <c r="L86" s="239">
        <v>15</v>
      </c>
      <c r="M86" s="239">
        <v>5</v>
      </c>
      <c r="N86" s="239">
        <v>25</v>
      </c>
      <c r="O86" s="239">
        <v>10</v>
      </c>
      <c r="P86" s="168"/>
      <c r="Q86" s="167"/>
      <c r="R86" s="127"/>
    </row>
    <row r="87" spans="2:18" ht="15.75" thickBot="1">
      <c r="B87" s="156"/>
      <c r="C87" s="157"/>
      <c r="D87" s="168"/>
      <c r="E87" s="238">
        <v>100</v>
      </c>
      <c r="F87" s="239">
        <v>100</v>
      </c>
      <c r="G87" s="239">
        <v>50</v>
      </c>
      <c r="H87" s="239">
        <v>20</v>
      </c>
      <c r="I87" s="239">
        <v>45</v>
      </c>
      <c r="J87" s="239">
        <v>30</v>
      </c>
      <c r="K87" s="239">
        <v>10</v>
      </c>
      <c r="L87" s="239">
        <v>35</v>
      </c>
      <c r="M87" s="239">
        <v>15</v>
      </c>
      <c r="N87" s="239">
        <v>50</v>
      </c>
      <c r="O87" s="239">
        <v>20</v>
      </c>
      <c r="P87" s="168"/>
      <c r="Q87" s="167"/>
      <c r="R87" s="127"/>
    </row>
    <row r="88" spans="2:18" ht="15.75" thickBot="1">
      <c r="B88" s="156"/>
      <c r="C88" s="157"/>
      <c r="D88" s="168"/>
      <c r="E88" s="238">
        <v>150</v>
      </c>
      <c r="F88" s="240">
        <v>180</v>
      </c>
      <c r="G88" s="239">
        <v>90</v>
      </c>
      <c r="H88" s="239">
        <v>40</v>
      </c>
      <c r="I88" s="239">
        <v>70</v>
      </c>
      <c r="J88" s="239">
        <v>50</v>
      </c>
      <c r="K88" s="239">
        <v>20</v>
      </c>
      <c r="L88" s="239">
        <v>60</v>
      </c>
      <c r="M88" s="239">
        <v>20</v>
      </c>
      <c r="N88" s="239">
        <v>80</v>
      </c>
      <c r="O88" s="239">
        <v>30</v>
      </c>
      <c r="P88" s="168"/>
      <c r="Q88" s="167"/>
      <c r="R88" s="127"/>
    </row>
    <row r="89" spans="2:18" ht="15.75" thickBot="1">
      <c r="B89" s="156"/>
      <c r="C89" s="157"/>
      <c r="D89" s="168"/>
      <c r="E89" s="238">
        <v>200</v>
      </c>
      <c r="F89" s="240">
        <v>290</v>
      </c>
      <c r="G89" s="239">
        <v>140</v>
      </c>
      <c r="H89" s="239">
        <v>60</v>
      </c>
      <c r="I89" s="239">
        <v>90</v>
      </c>
      <c r="J89" s="239">
        <v>60</v>
      </c>
      <c r="K89" s="239">
        <v>20</v>
      </c>
      <c r="L89" s="239">
        <v>90</v>
      </c>
      <c r="M89" s="239">
        <v>40</v>
      </c>
      <c r="N89" s="239">
        <v>120</v>
      </c>
      <c r="O89" s="239">
        <v>50</v>
      </c>
      <c r="P89" s="168"/>
      <c r="Q89" s="167"/>
      <c r="R89" s="127"/>
    </row>
    <row r="90" spans="2:18" ht="15.75" thickBot="1">
      <c r="B90" s="156"/>
      <c r="C90" s="157"/>
      <c r="D90" s="168"/>
      <c r="E90" s="238">
        <v>250</v>
      </c>
      <c r="F90" s="240">
        <v>390</v>
      </c>
      <c r="G90" s="240">
        <v>200</v>
      </c>
      <c r="H90" s="239">
        <v>80</v>
      </c>
      <c r="I90" s="239">
        <v>110</v>
      </c>
      <c r="J90" s="239">
        <v>80</v>
      </c>
      <c r="K90" s="239">
        <v>30</v>
      </c>
      <c r="L90" s="239">
        <v>130</v>
      </c>
      <c r="M90" s="239">
        <v>50</v>
      </c>
      <c r="N90" s="239">
        <v>170</v>
      </c>
      <c r="O90" s="239">
        <v>70</v>
      </c>
      <c r="P90" s="168"/>
      <c r="Q90" s="167"/>
      <c r="R90" s="127"/>
    </row>
    <row r="91" spans="2:18" ht="15.75" thickBot="1">
      <c r="B91" s="156"/>
      <c r="C91" s="157"/>
      <c r="D91" s="168"/>
      <c r="E91" s="238">
        <v>300</v>
      </c>
      <c r="F91" s="240">
        <v>530</v>
      </c>
      <c r="G91" s="240">
        <v>270</v>
      </c>
      <c r="H91" s="239">
        <v>110</v>
      </c>
      <c r="I91" s="239">
        <v>160</v>
      </c>
      <c r="J91" s="239">
        <v>110</v>
      </c>
      <c r="K91" s="239">
        <v>50</v>
      </c>
      <c r="L91" s="239">
        <v>210</v>
      </c>
      <c r="M91" s="239">
        <v>90</v>
      </c>
      <c r="N91" s="239">
        <v>260</v>
      </c>
      <c r="O91" s="239">
        <v>110</v>
      </c>
      <c r="P91" s="168"/>
      <c r="Q91" s="167"/>
      <c r="R91" s="127"/>
    </row>
    <row r="92" spans="2:18" ht="15.75" thickBot="1">
      <c r="B92" s="156"/>
      <c r="C92" s="157"/>
      <c r="D92" s="168"/>
      <c r="E92" s="238">
        <v>400</v>
      </c>
      <c r="F92" s="240">
        <v>790</v>
      </c>
      <c r="G92" s="240">
        <v>400</v>
      </c>
      <c r="H92" s="239">
        <v>160</v>
      </c>
      <c r="I92" s="239">
        <v>180</v>
      </c>
      <c r="J92" s="239">
        <v>120</v>
      </c>
      <c r="K92" s="239">
        <v>50</v>
      </c>
      <c r="L92" s="239">
        <v>230</v>
      </c>
      <c r="M92" s="239">
        <v>100</v>
      </c>
      <c r="N92" s="239">
        <v>280</v>
      </c>
      <c r="O92" s="239">
        <v>120</v>
      </c>
      <c r="P92" s="168"/>
      <c r="Q92" s="167"/>
      <c r="R92" s="127"/>
    </row>
    <row r="93" spans="2:18" ht="15.75" thickBot="1">
      <c r="B93" s="156"/>
      <c r="C93" s="157"/>
      <c r="D93" s="168"/>
      <c r="E93" s="238">
        <v>500</v>
      </c>
      <c r="F93" s="241">
        <v>990</v>
      </c>
      <c r="G93" s="240">
        <v>500</v>
      </c>
      <c r="H93" s="239">
        <v>200</v>
      </c>
      <c r="I93" s="239">
        <v>210</v>
      </c>
      <c r="J93" s="239">
        <v>140</v>
      </c>
      <c r="K93" s="239">
        <v>60</v>
      </c>
      <c r="L93" s="239">
        <v>250</v>
      </c>
      <c r="M93" s="239">
        <v>110</v>
      </c>
      <c r="N93" s="239">
        <v>300</v>
      </c>
      <c r="O93" s="239">
        <v>130</v>
      </c>
      <c r="P93" s="168"/>
      <c r="Q93" s="167"/>
      <c r="R93" s="127"/>
    </row>
    <row r="94" spans="2:18" ht="15.75" thickBot="1">
      <c r="B94" s="156"/>
      <c r="C94" s="157"/>
      <c r="D94" s="168"/>
      <c r="E94" s="238">
        <v>600</v>
      </c>
      <c r="F94" s="242">
        <v>1190</v>
      </c>
      <c r="G94" s="240">
        <v>590</v>
      </c>
      <c r="H94" s="239">
        <v>240</v>
      </c>
      <c r="I94" s="239">
        <v>240</v>
      </c>
      <c r="J94" s="239">
        <v>160</v>
      </c>
      <c r="K94" s="239">
        <v>70</v>
      </c>
      <c r="L94" s="239">
        <v>260</v>
      </c>
      <c r="M94" s="239">
        <v>110</v>
      </c>
      <c r="N94" s="239">
        <v>320</v>
      </c>
      <c r="O94" s="239">
        <v>140</v>
      </c>
      <c r="P94" s="168"/>
      <c r="Q94" s="167"/>
      <c r="R94" s="127"/>
    </row>
    <row r="95" spans="2:18" ht="15.75" thickBot="1">
      <c r="B95" s="156"/>
      <c r="C95" s="157"/>
      <c r="D95" s="168"/>
      <c r="E95" s="238">
        <v>700</v>
      </c>
      <c r="F95" s="243"/>
      <c r="G95" s="240">
        <v>690</v>
      </c>
      <c r="H95" s="239">
        <v>280</v>
      </c>
      <c r="I95" s="239">
        <v>260</v>
      </c>
      <c r="J95" s="239">
        <v>180</v>
      </c>
      <c r="K95" s="239">
        <v>80</v>
      </c>
      <c r="L95" s="239">
        <v>280</v>
      </c>
      <c r="M95" s="239">
        <v>120</v>
      </c>
      <c r="N95" s="239">
        <v>320</v>
      </c>
      <c r="O95" s="239">
        <v>140</v>
      </c>
      <c r="P95" s="168"/>
      <c r="Q95" s="167"/>
      <c r="R95" s="127"/>
    </row>
    <row r="96" spans="2:18" ht="15.75" thickBot="1">
      <c r="B96" s="156"/>
      <c r="C96" s="157"/>
      <c r="D96" s="168"/>
      <c r="E96" s="238">
        <v>800</v>
      </c>
      <c r="F96" s="243"/>
      <c r="G96" s="240">
        <v>790</v>
      </c>
      <c r="H96" s="239">
        <v>320</v>
      </c>
      <c r="I96" s="239">
        <v>290</v>
      </c>
      <c r="J96" s="239">
        <v>190</v>
      </c>
      <c r="K96" s="239">
        <v>80</v>
      </c>
      <c r="L96" s="239">
        <v>300</v>
      </c>
      <c r="M96" s="239">
        <v>130</v>
      </c>
      <c r="N96" s="239">
        <v>320</v>
      </c>
      <c r="O96" s="239">
        <v>140</v>
      </c>
      <c r="P96" s="168"/>
      <c r="Q96" s="167"/>
      <c r="R96" s="127"/>
    </row>
    <row r="97" spans="2:18" ht="15.75" thickBot="1">
      <c r="B97" s="156"/>
      <c r="C97" s="157"/>
      <c r="D97" s="168"/>
      <c r="E97" s="238">
        <v>900</v>
      </c>
      <c r="F97" s="243"/>
      <c r="G97" s="241">
        <v>890</v>
      </c>
      <c r="H97" s="239">
        <v>360</v>
      </c>
      <c r="I97" s="239">
        <v>320</v>
      </c>
      <c r="J97" s="239">
        <v>210</v>
      </c>
      <c r="K97" s="239">
        <v>90</v>
      </c>
      <c r="L97" s="239">
        <v>320</v>
      </c>
      <c r="M97" s="239">
        <v>140</v>
      </c>
      <c r="N97" s="239">
        <v>320</v>
      </c>
      <c r="O97" s="239">
        <v>140</v>
      </c>
      <c r="P97" s="168"/>
      <c r="Q97" s="167"/>
      <c r="R97" s="127"/>
    </row>
    <row r="98" spans="2:18" ht="15.75" thickBot="1">
      <c r="B98" s="156"/>
      <c r="C98" s="157"/>
      <c r="D98" s="168"/>
      <c r="E98" s="244">
        <v>1000</v>
      </c>
      <c r="F98" s="243"/>
      <c r="G98" s="241">
        <v>990</v>
      </c>
      <c r="H98" s="239">
        <v>400</v>
      </c>
      <c r="I98" s="239">
        <v>340</v>
      </c>
      <c r="J98" s="239">
        <v>230</v>
      </c>
      <c r="K98" s="239">
        <v>100</v>
      </c>
      <c r="L98" s="239">
        <v>320</v>
      </c>
      <c r="M98" s="239">
        <v>140</v>
      </c>
      <c r="N98" s="239">
        <v>320</v>
      </c>
      <c r="O98" s="239">
        <v>140</v>
      </c>
      <c r="P98" s="168"/>
      <c r="Q98" s="167"/>
      <c r="R98" s="127"/>
    </row>
    <row r="99" spans="2:18" ht="15.75" thickBot="1">
      <c r="B99" s="156"/>
      <c r="C99" s="157"/>
      <c r="D99" s="168"/>
      <c r="E99" s="244">
        <v>1100</v>
      </c>
      <c r="F99" s="243"/>
      <c r="G99" s="242">
        <v>1090</v>
      </c>
      <c r="H99" s="239">
        <v>440</v>
      </c>
      <c r="I99" s="239">
        <v>370</v>
      </c>
      <c r="J99" s="239">
        <v>250</v>
      </c>
      <c r="K99" s="239">
        <v>110</v>
      </c>
      <c r="L99" s="239">
        <v>320</v>
      </c>
      <c r="M99" s="239">
        <v>140</v>
      </c>
      <c r="N99" s="239">
        <v>320</v>
      </c>
      <c r="O99" s="239">
        <v>140</v>
      </c>
      <c r="P99" s="168"/>
      <c r="Q99" s="167"/>
      <c r="R99" s="127"/>
    </row>
    <row r="100" spans="2:18" ht="15.75" thickBot="1">
      <c r="B100" s="156"/>
      <c r="C100" s="157"/>
      <c r="D100" s="168"/>
      <c r="E100" s="244">
        <v>1200</v>
      </c>
      <c r="F100" s="243"/>
      <c r="G100" s="242">
        <v>1190</v>
      </c>
      <c r="H100" s="239">
        <v>480</v>
      </c>
      <c r="I100" s="239">
        <v>390</v>
      </c>
      <c r="J100" s="239">
        <v>260</v>
      </c>
      <c r="K100" s="239">
        <v>110</v>
      </c>
      <c r="L100" s="239">
        <v>320</v>
      </c>
      <c r="M100" s="239">
        <v>140</v>
      </c>
      <c r="N100" s="239">
        <v>320</v>
      </c>
      <c r="O100" s="239">
        <v>140</v>
      </c>
      <c r="P100" s="168"/>
      <c r="Q100" s="167"/>
      <c r="R100" s="127"/>
    </row>
    <row r="101" spans="2:18" ht="15.75" thickBot="1">
      <c r="B101" s="156"/>
      <c r="C101" s="157"/>
      <c r="D101" s="168"/>
      <c r="E101" s="244">
        <v>1300</v>
      </c>
      <c r="F101" s="243"/>
      <c r="G101" s="242">
        <v>1290</v>
      </c>
      <c r="H101" s="239">
        <v>510</v>
      </c>
      <c r="I101" s="241">
        <v>390</v>
      </c>
      <c r="J101" s="239">
        <v>260</v>
      </c>
      <c r="K101" s="239">
        <v>110</v>
      </c>
      <c r="L101" s="239">
        <v>320</v>
      </c>
      <c r="M101" s="239">
        <v>140</v>
      </c>
      <c r="N101" s="239">
        <v>320</v>
      </c>
      <c r="O101" s="239">
        <v>140</v>
      </c>
      <c r="P101" s="168"/>
      <c r="Q101" s="167"/>
      <c r="R101" s="127"/>
    </row>
    <row r="102" spans="2:18" ht="15.75" thickBot="1">
      <c r="B102" s="156"/>
      <c r="C102" s="157"/>
      <c r="D102" s="168"/>
      <c r="E102" s="244">
        <v>1400</v>
      </c>
      <c r="F102" s="243"/>
      <c r="G102" s="242">
        <v>1390</v>
      </c>
      <c r="H102" s="239">
        <v>550</v>
      </c>
      <c r="I102" s="241">
        <v>390</v>
      </c>
      <c r="J102" s="239">
        <v>260</v>
      </c>
      <c r="K102" s="239">
        <v>110</v>
      </c>
      <c r="L102" s="239">
        <v>320</v>
      </c>
      <c r="M102" s="239">
        <v>140</v>
      </c>
      <c r="N102" s="239">
        <v>320</v>
      </c>
      <c r="O102" s="239">
        <v>140</v>
      </c>
      <c r="P102" s="168"/>
      <c r="Q102" s="167"/>
      <c r="R102" s="127"/>
    </row>
    <row r="103" spans="2:18" ht="15.75" thickBot="1">
      <c r="B103" s="156"/>
      <c r="C103" s="157"/>
      <c r="D103" s="168"/>
      <c r="E103" s="244">
        <v>1500</v>
      </c>
      <c r="F103" s="243"/>
      <c r="G103" s="242">
        <v>1490</v>
      </c>
      <c r="H103" s="239">
        <v>590</v>
      </c>
      <c r="I103" s="241">
        <v>390</v>
      </c>
      <c r="J103" s="239">
        <v>260</v>
      </c>
      <c r="K103" s="239">
        <v>110</v>
      </c>
      <c r="L103" s="239">
        <v>320</v>
      </c>
      <c r="M103" s="239">
        <v>140</v>
      </c>
      <c r="N103" s="239">
        <v>320</v>
      </c>
      <c r="O103" s="239">
        <v>140</v>
      </c>
      <c r="P103" s="168"/>
      <c r="Q103" s="167"/>
      <c r="R103" s="127"/>
    </row>
    <row r="104" spans="2:18" ht="15.75" thickBot="1">
      <c r="B104" s="156"/>
      <c r="C104" s="157"/>
      <c r="D104" s="168"/>
      <c r="E104" s="244">
        <v>1600</v>
      </c>
      <c r="F104" s="243"/>
      <c r="G104" s="242">
        <v>1580</v>
      </c>
      <c r="H104" s="239">
        <v>630</v>
      </c>
      <c r="I104" s="241">
        <v>390</v>
      </c>
      <c r="J104" s="239">
        <v>260</v>
      </c>
      <c r="K104" s="239">
        <v>110</v>
      </c>
      <c r="L104" s="239">
        <v>320</v>
      </c>
      <c r="M104" s="239">
        <v>140</v>
      </c>
      <c r="N104" s="239">
        <v>320</v>
      </c>
      <c r="O104" s="239">
        <v>140</v>
      </c>
      <c r="P104" s="168"/>
      <c r="Q104" s="167"/>
      <c r="R104" s="127"/>
    </row>
    <row r="105" spans="2:18" ht="15.75" thickBot="1">
      <c r="B105" s="156"/>
      <c r="C105" s="157"/>
      <c r="D105" s="168"/>
      <c r="E105" s="244">
        <v>1700</v>
      </c>
      <c r="F105" s="243"/>
      <c r="G105" s="242">
        <v>1680</v>
      </c>
      <c r="H105" s="239">
        <v>670</v>
      </c>
      <c r="I105" s="241">
        <v>390</v>
      </c>
      <c r="J105" s="239">
        <v>260</v>
      </c>
      <c r="K105" s="239">
        <v>100</v>
      </c>
      <c r="L105" s="239">
        <v>320</v>
      </c>
      <c r="M105" s="239">
        <v>140</v>
      </c>
      <c r="N105" s="239">
        <v>320</v>
      </c>
      <c r="O105" s="239">
        <v>140</v>
      </c>
      <c r="P105" s="168"/>
      <c r="Q105" s="167"/>
      <c r="R105" s="127"/>
    </row>
    <row r="106" spans="2:18" ht="15.75" thickBot="1">
      <c r="B106" s="156"/>
      <c r="C106" s="157"/>
      <c r="D106" s="168"/>
      <c r="E106" s="244">
        <v>1800</v>
      </c>
      <c r="F106" s="243"/>
      <c r="G106" s="242">
        <v>1780</v>
      </c>
      <c r="H106" s="239">
        <v>710</v>
      </c>
      <c r="I106" s="241">
        <v>390</v>
      </c>
      <c r="J106" s="239">
        <v>260</v>
      </c>
      <c r="K106" s="239">
        <v>110</v>
      </c>
      <c r="L106" s="239">
        <v>320</v>
      </c>
      <c r="M106" s="239">
        <v>140</v>
      </c>
      <c r="N106" s="239">
        <v>320</v>
      </c>
      <c r="O106" s="239">
        <v>140</v>
      </c>
      <c r="P106" s="168"/>
      <c r="Q106" s="167"/>
      <c r="R106" s="127"/>
    </row>
    <row r="107" spans="2:18" ht="15.75" thickBot="1">
      <c r="B107" s="156"/>
      <c r="C107" s="157"/>
      <c r="D107" s="168"/>
      <c r="E107" s="244">
        <v>1900</v>
      </c>
      <c r="F107" s="243"/>
      <c r="G107" s="242">
        <v>1880</v>
      </c>
      <c r="H107" s="239">
        <v>750</v>
      </c>
      <c r="I107" s="241">
        <v>390</v>
      </c>
      <c r="J107" s="239">
        <v>260</v>
      </c>
      <c r="K107" s="239">
        <v>110</v>
      </c>
      <c r="L107" s="239">
        <v>320</v>
      </c>
      <c r="M107" s="239">
        <v>140</v>
      </c>
      <c r="N107" s="239">
        <v>320</v>
      </c>
      <c r="O107" s="239">
        <v>140</v>
      </c>
      <c r="P107" s="168"/>
      <c r="Q107" s="167"/>
      <c r="R107" s="127"/>
    </row>
    <row r="108" spans="2:18" ht="15.75" thickBot="1">
      <c r="B108" s="156"/>
      <c r="C108" s="157"/>
      <c r="D108" s="168"/>
      <c r="E108" s="244">
        <v>2000</v>
      </c>
      <c r="F108" s="243"/>
      <c r="G108" s="242">
        <v>1980</v>
      </c>
      <c r="H108" s="239">
        <v>790</v>
      </c>
      <c r="I108" s="241">
        <v>390</v>
      </c>
      <c r="J108" s="239">
        <v>260</v>
      </c>
      <c r="K108" s="239">
        <v>110</v>
      </c>
      <c r="L108" s="239">
        <v>320</v>
      </c>
      <c r="M108" s="239">
        <v>140</v>
      </c>
      <c r="N108" s="239">
        <v>320</v>
      </c>
      <c r="O108" s="239">
        <v>140</v>
      </c>
      <c r="P108" s="168"/>
      <c r="Q108" s="167"/>
      <c r="R108" s="127"/>
    </row>
    <row r="109" spans="2:18" ht="15.75" thickBot="1">
      <c r="B109" s="156"/>
      <c r="C109" s="157"/>
      <c r="D109" s="168"/>
      <c r="E109" s="244">
        <v>2100</v>
      </c>
      <c r="F109" s="243"/>
      <c r="G109" s="242">
        <v>2080</v>
      </c>
      <c r="H109" s="239">
        <v>830</v>
      </c>
      <c r="I109" s="241">
        <v>390</v>
      </c>
      <c r="J109" s="239">
        <v>260</v>
      </c>
      <c r="K109" s="239">
        <v>110</v>
      </c>
      <c r="L109" s="239">
        <v>320</v>
      </c>
      <c r="M109" s="239">
        <v>140</v>
      </c>
      <c r="N109" s="239">
        <v>320</v>
      </c>
      <c r="O109" s="239">
        <v>140</v>
      </c>
      <c r="P109" s="168"/>
      <c r="Q109" s="167"/>
      <c r="R109" s="127"/>
    </row>
    <row r="110" spans="2:18" ht="15.75" thickBot="1">
      <c r="B110" s="156"/>
      <c r="C110" s="157"/>
      <c r="D110" s="168"/>
      <c r="E110" s="244">
        <v>2200</v>
      </c>
      <c r="F110" s="243"/>
      <c r="G110" s="242">
        <v>2180</v>
      </c>
      <c r="H110" s="239">
        <v>870</v>
      </c>
      <c r="I110" s="241">
        <v>390</v>
      </c>
      <c r="J110" s="239">
        <v>260</v>
      </c>
      <c r="K110" s="239">
        <v>110</v>
      </c>
      <c r="L110" s="239">
        <v>320</v>
      </c>
      <c r="M110" s="239">
        <v>140</v>
      </c>
      <c r="N110" s="239">
        <v>320</v>
      </c>
      <c r="O110" s="239">
        <v>140</v>
      </c>
      <c r="P110" s="168"/>
      <c r="Q110" s="167"/>
      <c r="R110" s="127"/>
    </row>
    <row r="111" spans="2:18" ht="15.75" thickBot="1">
      <c r="B111" s="156"/>
      <c r="C111" s="157"/>
      <c r="D111" s="168"/>
      <c r="E111" s="244">
        <v>2300</v>
      </c>
      <c r="F111" s="243"/>
      <c r="G111" s="242">
        <v>2280</v>
      </c>
      <c r="H111" s="239">
        <v>910</v>
      </c>
      <c r="I111" s="241">
        <v>390</v>
      </c>
      <c r="J111" s="239">
        <v>260</v>
      </c>
      <c r="K111" s="239">
        <v>110</v>
      </c>
      <c r="L111" s="239">
        <v>320</v>
      </c>
      <c r="M111" s="239">
        <v>140</v>
      </c>
      <c r="N111" s="239">
        <v>320</v>
      </c>
      <c r="O111" s="239">
        <v>140</v>
      </c>
      <c r="P111" s="168"/>
      <c r="Q111" s="167"/>
      <c r="R111" s="127"/>
    </row>
    <row r="112" spans="2:18" ht="15.75" thickBot="1">
      <c r="B112" s="156"/>
      <c r="C112" s="157"/>
      <c r="D112" s="168"/>
      <c r="E112" s="244">
        <v>2400</v>
      </c>
      <c r="F112" s="243"/>
      <c r="G112" s="242">
        <v>2380</v>
      </c>
      <c r="H112" s="239">
        <v>950</v>
      </c>
      <c r="I112" s="241">
        <v>390</v>
      </c>
      <c r="J112" s="239">
        <v>260</v>
      </c>
      <c r="K112" s="239">
        <v>110</v>
      </c>
      <c r="L112" s="239">
        <v>320</v>
      </c>
      <c r="M112" s="239">
        <v>140</v>
      </c>
      <c r="N112" s="239">
        <v>320</v>
      </c>
      <c r="O112" s="239">
        <v>140</v>
      </c>
      <c r="P112" s="168"/>
      <c r="Q112" s="167"/>
      <c r="R112" s="127"/>
    </row>
    <row r="113" spans="2:18" ht="15.75" thickBot="1">
      <c r="B113" s="156"/>
      <c r="C113" s="157"/>
      <c r="D113" s="168"/>
      <c r="E113" s="244">
        <f t="shared" ref="E113:E123" si="0">E112+100</f>
        <v>2500</v>
      </c>
      <c r="F113" s="243"/>
      <c r="G113" s="242">
        <f>E113-20</f>
        <v>2480</v>
      </c>
      <c r="H113" s="239">
        <f t="shared" ref="H113:H123" si="1">H112+40</f>
        <v>990</v>
      </c>
      <c r="I113" s="241">
        <v>390</v>
      </c>
      <c r="J113" s="239">
        <v>260</v>
      </c>
      <c r="K113" s="239">
        <v>110</v>
      </c>
      <c r="L113" s="239">
        <v>320</v>
      </c>
      <c r="M113" s="239">
        <v>140</v>
      </c>
      <c r="N113" s="239">
        <v>320</v>
      </c>
      <c r="O113" s="239">
        <v>140</v>
      </c>
      <c r="P113" s="168"/>
      <c r="Q113" s="167"/>
      <c r="R113" s="127"/>
    </row>
    <row r="114" spans="2:18" ht="15.75" thickBot="1">
      <c r="B114" s="156"/>
      <c r="C114" s="157"/>
      <c r="D114" s="168"/>
      <c r="E114" s="244">
        <f t="shared" si="0"/>
        <v>2600</v>
      </c>
      <c r="F114" s="243"/>
      <c r="G114" s="242">
        <f>E114-20</f>
        <v>2580</v>
      </c>
      <c r="H114" s="239">
        <f t="shared" si="1"/>
        <v>1030</v>
      </c>
      <c r="I114" s="241">
        <v>390</v>
      </c>
      <c r="J114" s="239">
        <v>260</v>
      </c>
      <c r="K114" s="239">
        <v>110</v>
      </c>
      <c r="L114" s="239">
        <v>320</v>
      </c>
      <c r="M114" s="239">
        <v>140</v>
      </c>
      <c r="N114" s="239">
        <v>320</v>
      </c>
      <c r="O114" s="239">
        <v>140</v>
      </c>
      <c r="P114" s="168"/>
      <c r="Q114" s="167"/>
      <c r="R114" s="127"/>
    </row>
    <row r="115" spans="2:18" ht="15.75" thickBot="1">
      <c r="B115" s="156"/>
      <c r="C115" s="157"/>
      <c r="D115" s="168"/>
      <c r="E115" s="244">
        <f t="shared" si="0"/>
        <v>2700</v>
      </c>
      <c r="F115" s="243"/>
      <c r="G115" s="242">
        <f>E115-20</f>
        <v>2680</v>
      </c>
      <c r="H115" s="239">
        <f t="shared" si="1"/>
        <v>1070</v>
      </c>
      <c r="I115" s="241">
        <v>390</v>
      </c>
      <c r="J115" s="239">
        <v>260</v>
      </c>
      <c r="K115" s="239">
        <v>110</v>
      </c>
      <c r="L115" s="239">
        <v>320</v>
      </c>
      <c r="M115" s="239">
        <v>140</v>
      </c>
      <c r="N115" s="239">
        <v>320</v>
      </c>
      <c r="O115" s="239">
        <v>140</v>
      </c>
      <c r="P115" s="168"/>
      <c r="Q115" s="167"/>
      <c r="R115" s="127"/>
    </row>
    <row r="116" spans="2:18" ht="15.75" thickBot="1">
      <c r="B116" s="156"/>
      <c r="C116" s="157"/>
      <c r="D116" s="168"/>
      <c r="E116" s="244">
        <f t="shared" si="0"/>
        <v>2800</v>
      </c>
      <c r="F116" s="243"/>
      <c r="G116" s="242">
        <f>E116-20</f>
        <v>2780</v>
      </c>
      <c r="H116" s="239">
        <f t="shared" si="1"/>
        <v>1110</v>
      </c>
      <c r="I116" s="241">
        <v>390</v>
      </c>
      <c r="J116" s="239">
        <v>260</v>
      </c>
      <c r="K116" s="239">
        <v>110</v>
      </c>
      <c r="L116" s="239">
        <v>320</v>
      </c>
      <c r="M116" s="239">
        <v>140</v>
      </c>
      <c r="N116" s="239">
        <v>320</v>
      </c>
      <c r="O116" s="239">
        <v>140</v>
      </c>
      <c r="P116" s="168"/>
      <c r="Q116" s="167"/>
      <c r="R116" s="127"/>
    </row>
    <row r="117" spans="2:18" ht="15.75" thickBot="1">
      <c r="B117" s="156"/>
      <c r="C117" s="157"/>
      <c r="D117" s="168"/>
      <c r="E117" s="244">
        <f t="shared" si="0"/>
        <v>2900</v>
      </c>
      <c r="F117" s="243"/>
      <c r="G117" s="242">
        <f>E117-20</f>
        <v>2880</v>
      </c>
      <c r="H117" s="239">
        <f t="shared" si="1"/>
        <v>1150</v>
      </c>
      <c r="I117" s="241">
        <v>390</v>
      </c>
      <c r="J117" s="239">
        <v>260</v>
      </c>
      <c r="K117" s="239">
        <v>110</v>
      </c>
      <c r="L117" s="239">
        <v>320</v>
      </c>
      <c r="M117" s="239">
        <v>140</v>
      </c>
      <c r="N117" s="239">
        <v>320</v>
      </c>
      <c r="O117" s="239">
        <v>140</v>
      </c>
      <c r="P117" s="168"/>
      <c r="Q117" s="167"/>
      <c r="R117" s="127"/>
    </row>
    <row r="118" spans="2:18" ht="15.75" thickBot="1">
      <c r="B118" s="156"/>
      <c r="C118" s="157"/>
      <c r="D118" s="168"/>
      <c r="E118" s="244">
        <f t="shared" si="0"/>
        <v>3000</v>
      </c>
      <c r="F118" s="243"/>
      <c r="G118" s="242">
        <f t="shared" ref="G118:G123" si="2">E118-40</f>
        <v>2960</v>
      </c>
      <c r="H118" s="239">
        <f t="shared" si="1"/>
        <v>1190</v>
      </c>
      <c r="I118" s="241">
        <v>390</v>
      </c>
      <c r="J118" s="239">
        <v>260</v>
      </c>
      <c r="K118" s="239">
        <v>110</v>
      </c>
      <c r="L118" s="239">
        <v>320</v>
      </c>
      <c r="M118" s="239">
        <v>140</v>
      </c>
      <c r="N118" s="239">
        <v>320</v>
      </c>
      <c r="O118" s="239">
        <v>140</v>
      </c>
      <c r="P118" s="168"/>
      <c r="Q118" s="167"/>
      <c r="R118" s="127"/>
    </row>
    <row r="119" spans="2:18" ht="15.75" thickBot="1">
      <c r="B119" s="156"/>
      <c r="C119" s="157"/>
      <c r="D119" s="168"/>
      <c r="E119" s="244">
        <f t="shared" si="0"/>
        <v>3100</v>
      </c>
      <c r="F119" s="243"/>
      <c r="G119" s="242">
        <f t="shared" si="2"/>
        <v>3060</v>
      </c>
      <c r="H119" s="239">
        <f t="shared" si="1"/>
        <v>1230</v>
      </c>
      <c r="I119" s="241">
        <v>390</v>
      </c>
      <c r="J119" s="239">
        <v>260</v>
      </c>
      <c r="K119" s="239">
        <v>110</v>
      </c>
      <c r="L119" s="239">
        <v>320</v>
      </c>
      <c r="M119" s="239">
        <v>140</v>
      </c>
      <c r="N119" s="239">
        <v>320</v>
      </c>
      <c r="O119" s="239">
        <v>140</v>
      </c>
      <c r="P119" s="168"/>
      <c r="Q119" s="167"/>
      <c r="R119" s="127"/>
    </row>
    <row r="120" spans="2:18" ht="15.75" thickBot="1">
      <c r="B120" s="156"/>
      <c r="C120" s="157"/>
      <c r="D120" s="168"/>
      <c r="E120" s="244">
        <f t="shared" si="0"/>
        <v>3200</v>
      </c>
      <c r="F120" s="243"/>
      <c r="G120" s="242">
        <f t="shared" si="2"/>
        <v>3160</v>
      </c>
      <c r="H120" s="239">
        <f t="shared" si="1"/>
        <v>1270</v>
      </c>
      <c r="I120" s="241">
        <v>390</v>
      </c>
      <c r="J120" s="239">
        <v>260</v>
      </c>
      <c r="K120" s="239">
        <v>110</v>
      </c>
      <c r="L120" s="239">
        <v>320</v>
      </c>
      <c r="M120" s="239">
        <v>140</v>
      </c>
      <c r="N120" s="239">
        <v>320</v>
      </c>
      <c r="O120" s="239">
        <v>140</v>
      </c>
      <c r="P120" s="168"/>
      <c r="Q120" s="167"/>
      <c r="R120" s="127"/>
    </row>
    <row r="121" spans="2:18" ht="15.75" thickBot="1">
      <c r="B121" s="156"/>
      <c r="C121" s="157"/>
      <c r="D121" s="168"/>
      <c r="E121" s="244">
        <f t="shared" si="0"/>
        <v>3300</v>
      </c>
      <c r="F121" s="243"/>
      <c r="G121" s="242">
        <f t="shared" si="2"/>
        <v>3260</v>
      </c>
      <c r="H121" s="239">
        <f t="shared" si="1"/>
        <v>1310</v>
      </c>
      <c r="I121" s="241">
        <v>390</v>
      </c>
      <c r="J121" s="239">
        <v>260</v>
      </c>
      <c r="K121" s="239">
        <v>110</v>
      </c>
      <c r="L121" s="239">
        <v>320</v>
      </c>
      <c r="M121" s="239">
        <v>140</v>
      </c>
      <c r="N121" s="239">
        <v>320</v>
      </c>
      <c r="O121" s="239">
        <v>140</v>
      </c>
      <c r="P121" s="168"/>
      <c r="Q121" s="167"/>
      <c r="R121" s="127"/>
    </row>
    <row r="122" spans="2:18" ht="15.75" thickBot="1">
      <c r="B122" s="156"/>
      <c r="C122" s="157"/>
      <c r="D122" s="168"/>
      <c r="E122" s="244">
        <f t="shared" si="0"/>
        <v>3400</v>
      </c>
      <c r="F122" s="243"/>
      <c r="G122" s="242">
        <f t="shared" si="2"/>
        <v>3360</v>
      </c>
      <c r="H122" s="239">
        <f t="shared" si="1"/>
        <v>1350</v>
      </c>
      <c r="I122" s="241">
        <v>390</v>
      </c>
      <c r="J122" s="239">
        <v>260</v>
      </c>
      <c r="K122" s="239">
        <v>110</v>
      </c>
      <c r="L122" s="239">
        <v>320</v>
      </c>
      <c r="M122" s="239">
        <v>140</v>
      </c>
      <c r="N122" s="239">
        <v>320</v>
      </c>
      <c r="O122" s="239">
        <v>140</v>
      </c>
      <c r="P122" s="168"/>
      <c r="Q122" s="167"/>
      <c r="R122" s="127"/>
    </row>
    <row r="123" spans="2:18" ht="15.75" thickBot="1">
      <c r="B123" s="156"/>
      <c r="C123" s="157"/>
      <c r="D123" s="168"/>
      <c r="E123" s="244">
        <f t="shared" si="0"/>
        <v>3500</v>
      </c>
      <c r="F123" s="243"/>
      <c r="G123" s="242">
        <f t="shared" si="2"/>
        <v>3460</v>
      </c>
      <c r="H123" s="239">
        <f t="shared" si="1"/>
        <v>1390</v>
      </c>
      <c r="I123" s="241">
        <v>390</v>
      </c>
      <c r="J123" s="239">
        <v>260</v>
      </c>
      <c r="K123" s="239">
        <v>110</v>
      </c>
      <c r="L123" s="239">
        <v>320</v>
      </c>
      <c r="M123" s="239">
        <v>140</v>
      </c>
      <c r="N123" s="239">
        <v>320</v>
      </c>
      <c r="O123" s="239">
        <v>140</v>
      </c>
      <c r="P123" s="168"/>
      <c r="Q123" s="167"/>
      <c r="R123" s="127"/>
    </row>
    <row r="124" spans="2:18" ht="15.75" thickBot="1">
      <c r="B124" s="156"/>
      <c r="C124" s="157"/>
      <c r="D124" s="168"/>
      <c r="E124" s="244">
        <v>3600</v>
      </c>
      <c r="F124" s="243"/>
      <c r="G124" s="242">
        <v>3560</v>
      </c>
      <c r="H124" s="239">
        <v>1430</v>
      </c>
      <c r="I124" s="241">
        <v>390</v>
      </c>
      <c r="J124" s="239">
        <v>260</v>
      </c>
      <c r="K124" s="239">
        <v>110</v>
      </c>
      <c r="L124" s="239">
        <v>320</v>
      </c>
      <c r="M124" s="239">
        <v>140</v>
      </c>
      <c r="N124" s="239">
        <v>320</v>
      </c>
      <c r="O124" s="239">
        <v>140</v>
      </c>
      <c r="P124" s="168"/>
      <c r="Q124" s="167"/>
      <c r="R124" s="127"/>
    </row>
    <row r="125" spans="2:18" ht="15.75" thickBot="1">
      <c r="B125" s="156"/>
      <c r="C125" s="157"/>
      <c r="D125" s="168"/>
      <c r="E125" s="244">
        <v>3700</v>
      </c>
      <c r="F125" s="243"/>
      <c r="G125" s="242">
        <v>3660</v>
      </c>
      <c r="H125" s="242">
        <v>1470</v>
      </c>
      <c r="I125" s="241">
        <v>390</v>
      </c>
      <c r="J125" s="239">
        <v>260</v>
      </c>
      <c r="K125" s="239">
        <v>110</v>
      </c>
      <c r="L125" s="239">
        <v>320</v>
      </c>
      <c r="M125" s="239">
        <v>140</v>
      </c>
      <c r="N125" s="239">
        <v>320</v>
      </c>
      <c r="O125" s="239">
        <v>140</v>
      </c>
      <c r="P125" s="168"/>
      <c r="Q125" s="167"/>
      <c r="R125" s="127"/>
    </row>
    <row r="126" spans="2:18" ht="15.75" thickBot="1">
      <c r="B126" s="156"/>
      <c r="C126" s="157"/>
      <c r="D126" s="168"/>
      <c r="E126" s="244">
        <f t="shared" ref="E126:E135" si="3">E125+100</f>
        <v>3800</v>
      </c>
      <c r="F126" s="243"/>
      <c r="G126" s="243"/>
      <c r="H126" s="243"/>
      <c r="I126" s="241">
        <v>390</v>
      </c>
      <c r="J126" s="239">
        <v>260</v>
      </c>
      <c r="K126" s="239">
        <v>110</v>
      </c>
      <c r="L126" s="239">
        <v>320</v>
      </c>
      <c r="M126" s="239">
        <v>140</v>
      </c>
      <c r="N126" s="239">
        <v>320</v>
      </c>
      <c r="O126" s="239">
        <v>140</v>
      </c>
      <c r="P126" s="168"/>
      <c r="Q126" s="167"/>
      <c r="R126" s="127"/>
    </row>
    <row r="127" spans="2:18" ht="15.75" thickBot="1">
      <c r="B127" s="156"/>
      <c r="C127" s="157"/>
      <c r="D127" s="168"/>
      <c r="E127" s="244">
        <f t="shared" si="3"/>
        <v>3900</v>
      </c>
      <c r="F127" s="243"/>
      <c r="G127" s="243"/>
      <c r="H127" s="243"/>
      <c r="I127" s="241">
        <v>390</v>
      </c>
      <c r="J127" s="239">
        <v>260</v>
      </c>
      <c r="K127" s="239">
        <v>110</v>
      </c>
      <c r="L127" s="239">
        <v>320</v>
      </c>
      <c r="M127" s="239">
        <v>140</v>
      </c>
      <c r="N127" s="239">
        <v>320</v>
      </c>
      <c r="O127" s="239">
        <v>140</v>
      </c>
      <c r="P127" s="168"/>
      <c r="Q127" s="167"/>
      <c r="R127" s="127"/>
    </row>
    <row r="128" spans="2:18" ht="15.75" thickBot="1">
      <c r="B128" s="156"/>
      <c r="C128" s="157"/>
      <c r="D128" s="168"/>
      <c r="E128" s="244">
        <f t="shared" si="3"/>
        <v>4000</v>
      </c>
      <c r="F128" s="243"/>
      <c r="G128" s="243"/>
      <c r="H128" s="243"/>
      <c r="I128" s="241">
        <v>390</v>
      </c>
      <c r="J128" s="239">
        <v>260</v>
      </c>
      <c r="K128" s="239">
        <v>110</v>
      </c>
      <c r="L128" s="239">
        <v>320</v>
      </c>
      <c r="M128" s="239">
        <v>140</v>
      </c>
      <c r="N128" s="239">
        <v>320</v>
      </c>
      <c r="O128" s="239">
        <v>140</v>
      </c>
      <c r="P128" s="168"/>
      <c r="Q128" s="167"/>
      <c r="R128" s="127"/>
    </row>
    <row r="129" spans="2:18" ht="15.75" thickBot="1">
      <c r="B129" s="156"/>
      <c r="C129" s="157"/>
      <c r="D129" s="168"/>
      <c r="E129" s="244">
        <f t="shared" si="3"/>
        <v>4100</v>
      </c>
      <c r="F129" s="243"/>
      <c r="G129" s="243"/>
      <c r="H129" s="243"/>
      <c r="I129" s="241">
        <v>390</v>
      </c>
      <c r="J129" s="239">
        <v>260</v>
      </c>
      <c r="K129" s="239">
        <v>110</v>
      </c>
      <c r="L129" s="239">
        <v>320</v>
      </c>
      <c r="M129" s="239">
        <v>140</v>
      </c>
      <c r="N129" s="239">
        <v>320</v>
      </c>
      <c r="O129" s="239">
        <v>140</v>
      </c>
      <c r="P129" s="168"/>
      <c r="Q129" s="167"/>
      <c r="R129" s="127"/>
    </row>
    <row r="130" spans="2:18" ht="15.75" thickBot="1">
      <c r="B130" s="156"/>
      <c r="C130" s="157"/>
      <c r="D130" s="168"/>
      <c r="E130" s="244">
        <f t="shared" si="3"/>
        <v>4200</v>
      </c>
      <c r="F130" s="243"/>
      <c r="G130" s="243"/>
      <c r="H130" s="243"/>
      <c r="I130" s="241">
        <v>390</v>
      </c>
      <c r="J130" s="239">
        <v>260</v>
      </c>
      <c r="K130" s="239">
        <v>110</v>
      </c>
      <c r="L130" s="239">
        <v>320</v>
      </c>
      <c r="M130" s="239">
        <v>140</v>
      </c>
      <c r="N130" s="239">
        <v>320</v>
      </c>
      <c r="O130" s="239">
        <v>140</v>
      </c>
      <c r="P130" s="168"/>
      <c r="Q130" s="167"/>
      <c r="R130" s="127"/>
    </row>
    <row r="131" spans="2:18" ht="15.75" thickBot="1">
      <c r="B131" s="156"/>
      <c r="C131" s="157"/>
      <c r="D131" s="168"/>
      <c r="E131" s="244">
        <f t="shared" si="3"/>
        <v>4300</v>
      </c>
      <c r="F131" s="243"/>
      <c r="G131" s="243"/>
      <c r="H131" s="243"/>
      <c r="I131" s="241">
        <v>390</v>
      </c>
      <c r="J131" s="239">
        <v>260</v>
      </c>
      <c r="K131" s="239">
        <v>110</v>
      </c>
      <c r="L131" s="239">
        <v>320</v>
      </c>
      <c r="M131" s="239">
        <v>140</v>
      </c>
      <c r="N131" s="239">
        <v>320</v>
      </c>
      <c r="O131" s="239">
        <v>140</v>
      </c>
      <c r="P131" s="168"/>
      <c r="Q131" s="167"/>
      <c r="R131" s="127"/>
    </row>
    <row r="132" spans="2:18" ht="15.75" thickBot="1">
      <c r="B132" s="156"/>
      <c r="C132" s="157"/>
      <c r="D132" s="168"/>
      <c r="E132" s="244">
        <f t="shared" si="3"/>
        <v>4400</v>
      </c>
      <c r="F132" s="243"/>
      <c r="G132" s="243"/>
      <c r="H132" s="243"/>
      <c r="I132" s="241">
        <v>390</v>
      </c>
      <c r="J132" s="239">
        <v>260</v>
      </c>
      <c r="K132" s="239">
        <v>110</v>
      </c>
      <c r="L132" s="239">
        <v>320</v>
      </c>
      <c r="M132" s="239">
        <v>140</v>
      </c>
      <c r="N132" s="239">
        <v>320</v>
      </c>
      <c r="O132" s="239">
        <v>140</v>
      </c>
      <c r="P132" s="168"/>
      <c r="Q132" s="167"/>
      <c r="R132" s="127"/>
    </row>
    <row r="133" spans="2:18" ht="15.75" thickBot="1">
      <c r="B133" s="156"/>
      <c r="C133" s="157"/>
      <c r="D133" s="168"/>
      <c r="E133" s="244">
        <f t="shared" si="3"/>
        <v>4500</v>
      </c>
      <c r="F133" s="243"/>
      <c r="G133" s="243"/>
      <c r="H133" s="243"/>
      <c r="I133" s="241">
        <v>390</v>
      </c>
      <c r="J133" s="239">
        <v>260</v>
      </c>
      <c r="K133" s="239">
        <v>110</v>
      </c>
      <c r="L133" s="239">
        <v>320</v>
      </c>
      <c r="M133" s="239">
        <v>140</v>
      </c>
      <c r="N133" s="239">
        <v>320</v>
      </c>
      <c r="O133" s="239">
        <v>140</v>
      </c>
      <c r="P133" s="168"/>
      <c r="Q133" s="167"/>
      <c r="R133" s="127"/>
    </row>
    <row r="134" spans="2:18" ht="15.75" thickBot="1">
      <c r="B134" s="156"/>
      <c r="C134" s="157"/>
      <c r="D134" s="168"/>
      <c r="E134" s="244">
        <f t="shared" si="3"/>
        <v>4600</v>
      </c>
      <c r="F134" s="243"/>
      <c r="G134" s="243"/>
      <c r="H134" s="243"/>
      <c r="I134" s="241">
        <v>390</v>
      </c>
      <c r="J134" s="239">
        <v>260</v>
      </c>
      <c r="K134" s="239">
        <v>110</v>
      </c>
      <c r="L134" s="239">
        <v>320</v>
      </c>
      <c r="M134" s="239">
        <v>140</v>
      </c>
      <c r="N134" s="239">
        <v>320</v>
      </c>
      <c r="O134" s="239">
        <v>140</v>
      </c>
      <c r="P134" s="168"/>
      <c r="Q134" s="167"/>
      <c r="R134" s="127"/>
    </row>
    <row r="135" spans="2:18" ht="15.75" thickBot="1">
      <c r="B135" s="156"/>
      <c r="C135" s="157"/>
      <c r="D135" s="168"/>
      <c r="E135" s="244">
        <f t="shared" si="3"/>
        <v>4700</v>
      </c>
      <c r="F135" s="243"/>
      <c r="G135" s="243"/>
      <c r="H135" s="243"/>
      <c r="I135" s="241">
        <v>390</v>
      </c>
      <c r="J135" s="239">
        <v>260</v>
      </c>
      <c r="K135" s="239">
        <v>110</v>
      </c>
      <c r="L135" s="239">
        <v>320</v>
      </c>
      <c r="M135" s="239">
        <v>140</v>
      </c>
      <c r="N135" s="239">
        <v>320</v>
      </c>
      <c r="O135" s="239">
        <v>140</v>
      </c>
      <c r="P135" s="168"/>
      <c r="Q135" s="167"/>
      <c r="R135" s="127"/>
    </row>
    <row r="136" spans="2:18" ht="15.75" thickBot="1">
      <c r="B136" s="156"/>
      <c r="C136" s="157"/>
      <c r="D136" s="168"/>
      <c r="E136" s="244">
        <v>4800</v>
      </c>
      <c r="F136" s="243"/>
      <c r="G136" s="243"/>
      <c r="H136" s="243"/>
      <c r="I136" s="241">
        <v>390</v>
      </c>
      <c r="J136" s="239">
        <v>260</v>
      </c>
      <c r="K136" s="239">
        <v>110</v>
      </c>
      <c r="L136" s="239">
        <v>320</v>
      </c>
      <c r="M136" s="239">
        <v>140</v>
      </c>
      <c r="N136" s="239">
        <v>320</v>
      </c>
      <c r="O136" s="239">
        <v>140</v>
      </c>
      <c r="P136" s="168"/>
      <c r="Q136" s="167"/>
      <c r="R136" s="127"/>
    </row>
    <row r="137" spans="2:18" ht="15.75" thickBot="1">
      <c r="B137" s="156"/>
      <c r="C137" s="157"/>
      <c r="D137" s="168"/>
      <c r="E137" s="244">
        <v>4900</v>
      </c>
      <c r="F137" s="243"/>
      <c r="G137" s="243"/>
      <c r="H137" s="243"/>
      <c r="I137" s="241">
        <v>390</v>
      </c>
      <c r="J137" s="241">
        <v>260</v>
      </c>
      <c r="K137" s="241">
        <v>110</v>
      </c>
      <c r="L137" s="241">
        <v>320</v>
      </c>
      <c r="M137" s="241">
        <v>140</v>
      </c>
      <c r="N137" s="241">
        <v>320</v>
      </c>
      <c r="O137" s="241">
        <v>140</v>
      </c>
      <c r="P137" s="168"/>
      <c r="Q137" s="167"/>
      <c r="R137" s="127"/>
    </row>
    <row r="138" spans="2:18">
      <c r="B138" s="156"/>
      <c r="C138" s="157"/>
      <c r="D138" s="168"/>
      <c r="E138" s="168"/>
      <c r="F138" s="168"/>
      <c r="G138" s="168"/>
      <c r="H138" s="168"/>
      <c r="I138" s="168"/>
      <c r="J138" s="168"/>
      <c r="K138" s="168"/>
      <c r="L138" s="168"/>
      <c r="M138" s="168"/>
      <c r="N138" s="168"/>
      <c r="O138" s="168"/>
      <c r="P138" s="168"/>
      <c r="Q138" s="167"/>
      <c r="R138" s="127"/>
    </row>
    <row r="139" spans="2:18" ht="15.75" thickBot="1">
      <c r="B139" s="156"/>
      <c r="C139" s="157"/>
      <c r="D139" s="168"/>
      <c r="E139" s="168"/>
      <c r="F139" s="168"/>
      <c r="G139" s="168"/>
      <c r="H139" s="168"/>
      <c r="I139" s="168"/>
      <c r="J139" s="168"/>
      <c r="K139" s="168"/>
      <c r="L139" s="168"/>
      <c r="M139" s="168"/>
      <c r="N139" s="168"/>
      <c r="O139" s="168"/>
      <c r="P139" s="168"/>
      <c r="Q139" s="167"/>
      <c r="R139" s="127"/>
    </row>
    <row r="140" spans="2:18">
      <c r="B140" s="116"/>
      <c r="C140" s="117"/>
      <c r="D140" s="118"/>
      <c r="E140" s="118"/>
      <c r="F140" s="118"/>
      <c r="G140" s="118"/>
      <c r="H140" s="118"/>
      <c r="I140" s="118"/>
      <c r="J140" s="118"/>
      <c r="K140" s="118"/>
      <c r="L140" s="118"/>
      <c r="M140" s="118"/>
      <c r="N140" s="118"/>
      <c r="O140" s="118"/>
      <c r="P140" s="118"/>
      <c r="Q140" s="119"/>
      <c r="R140" s="120"/>
    </row>
    <row r="141" spans="2:18" ht="15" customHeight="1">
      <c r="B141" s="156"/>
      <c r="C141" s="157"/>
      <c r="D141" s="168"/>
      <c r="E141" s="168"/>
      <c r="F141" s="497" t="s">
        <v>211</v>
      </c>
      <c r="G141" s="498"/>
      <c r="H141" s="498"/>
      <c r="I141" s="498"/>
      <c r="J141" s="498"/>
      <c r="K141" s="498"/>
      <c r="L141" s="499"/>
      <c r="M141" s="261"/>
      <c r="N141" s="168"/>
      <c r="O141" s="168"/>
      <c r="P141" s="168"/>
      <c r="Q141" s="167"/>
      <c r="R141" s="127"/>
    </row>
    <row r="142" spans="2:18">
      <c r="B142" s="156"/>
      <c r="C142" s="157"/>
      <c r="D142" s="168"/>
      <c r="E142" s="168"/>
      <c r="F142" s="500"/>
      <c r="G142" s="443"/>
      <c r="H142" s="443"/>
      <c r="I142" s="443"/>
      <c r="J142" s="443"/>
      <c r="K142" s="443"/>
      <c r="L142" s="501"/>
      <c r="M142" s="261"/>
      <c r="N142" s="168"/>
      <c r="O142" s="168"/>
      <c r="P142" s="168"/>
      <c r="Q142" s="167"/>
      <c r="R142" s="127"/>
    </row>
    <row r="143" spans="2:18">
      <c r="B143" s="156"/>
      <c r="C143" s="157"/>
      <c r="D143" s="168"/>
      <c r="E143" s="168"/>
      <c r="F143" s="500"/>
      <c r="G143" s="443"/>
      <c r="H143" s="443"/>
      <c r="I143" s="443"/>
      <c r="J143" s="443"/>
      <c r="K143" s="443"/>
      <c r="L143" s="501"/>
      <c r="M143" s="261"/>
      <c r="N143" s="168"/>
      <c r="O143" s="168"/>
      <c r="P143" s="168"/>
      <c r="Q143" s="167"/>
      <c r="R143" s="127"/>
    </row>
    <row r="144" spans="2:18">
      <c r="B144" s="156"/>
      <c r="C144" s="157"/>
      <c r="D144" s="168"/>
      <c r="E144" s="168"/>
      <c r="F144" s="500"/>
      <c r="G144" s="443"/>
      <c r="H144" s="443"/>
      <c r="I144" s="443"/>
      <c r="J144" s="443"/>
      <c r="K144" s="443"/>
      <c r="L144" s="501"/>
      <c r="M144" s="261"/>
      <c r="N144" s="168"/>
      <c r="O144" s="168"/>
      <c r="P144" s="168"/>
      <c r="Q144" s="167"/>
      <c r="R144" s="127"/>
    </row>
    <row r="145" spans="2:18">
      <c r="B145" s="156"/>
      <c r="C145" s="157"/>
      <c r="D145" s="168"/>
      <c r="E145" s="168"/>
      <c r="F145" s="500"/>
      <c r="G145" s="443"/>
      <c r="H145" s="443"/>
      <c r="I145" s="443"/>
      <c r="J145" s="443"/>
      <c r="K145" s="443"/>
      <c r="L145" s="501"/>
      <c r="M145" s="261"/>
      <c r="N145" s="168"/>
      <c r="O145" s="168"/>
      <c r="P145" s="168"/>
      <c r="Q145" s="167"/>
      <c r="R145" s="127"/>
    </row>
    <row r="146" spans="2:18">
      <c r="B146" s="156"/>
      <c r="C146" s="157"/>
      <c r="D146" s="168"/>
      <c r="E146" s="168"/>
      <c r="F146" s="500"/>
      <c r="G146" s="443"/>
      <c r="H146" s="443"/>
      <c r="I146" s="443"/>
      <c r="J146" s="443"/>
      <c r="K146" s="443"/>
      <c r="L146" s="501"/>
      <c r="M146" s="261"/>
      <c r="N146" s="168"/>
      <c r="O146" s="168"/>
      <c r="P146" s="168"/>
      <c r="Q146" s="167"/>
      <c r="R146" s="127"/>
    </row>
    <row r="147" spans="2:18">
      <c r="B147" s="156"/>
      <c r="C147" s="157"/>
      <c r="D147" s="168"/>
      <c r="E147" s="168"/>
      <c r="F147" s="500"/>
      <c r="G147" s="443"/>
      <c r="H147" s="443"/>
      <c r="I147" s="443"/>
      <c r="J147" s="443"/>
      <c r="K147" s="443"/>
      <c r="L147" s="501"/>
      <c r="M147" s="261"/>
      <c r="N147" s="168"/>
      <c r="O147" s="168"/>
      <c r="P147" s="168"/>
      <c r="Q147" s="167"/>
      <c r="R147" s="127"/>
    </row>
    <row r="148" spans="2:18">
      <c r="B148" s="156"/>
      <c r="C148" s="157"/>
      <c r="D148" s="168"/>
      <c r="E148" s="168"/>
      <c r="F148" s="500"/>
      <c r="G148" s="443"/>
      <c r="H148" s="443"/>
      <c r="I148" s="443"/>
      <c r="J148" s="443"/>
      <c r="K148" s="443"/>
      <c r="L148" s="501"/>
      <c r="M148" s="261"/>
      <c r="N148" s="168"/>
      <c r="O148" s="168"/>
      <c r="P148" s="168"/>
      <c r="Q148" s="167"/>
      <c r="R148" s="127"/>
    </row>
    <row r="149" spans="2:18">
      <c r="B149" s="156"/>
      <c r="C149" s="157"/>
      <c r="D149" s="168"/>
      <c r="E149" s="168"/>
      <c r="F149" s="502"/>
      <c r="G149" s="503"/>
      <c r="H149" s="503"/>
      <c r="I149" s="503"/>
      <c r="J149" s="503"/>
      <c r="K149" s="503"/>
      <c r="L149" s="504"/>
      <c r="M149" s="261"/>
      <c r="N149" s="168"/>
      <c r="O149" s="168"/>
      <c r="P149" s="168"/>
      <c r="Q149" s="167"/>
      <c r="R149" s="127"/>
    </row>
    <row r="150" spans="2:18">
      <c r="B150" s="156"/>
      <c r="C150" s="157"/>
      <c r="D150" s="168"/>
      <c r="E150" s="168"/>
      <c r="F150" s="168"/>
      <c r="G150" s="168"/>
      <c r="H150" s="168"/>
      <c r="I150" s="168"/>
      <c r="J150" s="168"/>
      <c r="K150" s="168"/>
      <c r="L150" s="168"/>
      <c r="M150" s="168"/>
      <c r="N150" s="168"/>
      <c r="O150" s="168"/>
      <c r="P150" s="168"/>
      <c r="Q150" s="167"/>
      <c r="R150" s="127"/>
    </row>
    <row r="151" spans="2:18">
      <c r="B151" s="156"/>
      <c r="C151" s="157"/>
      <c r="D151" s="168"/>
      <c r="E151" s="168"/>
      <c r="F151" s="168"/>
      <c r="G151" s="168"/>
      <c r="H151" s="168"/>
      <c r="I151" s="168"/>
      <c r="J151" s="168"/>
      <c r="K151" s="168"/>
      <c r="L151" s="168"/>
      <c r="M151" s="168"/>
      <c r="N151" s="168"/>
      <c r="O151" s="168"/>
      <c r="P151" s="168"/>
      <c r="Q151" s="167"/>
      <c r="R151" s="127"/>
    </row>
    <row r="152" spans="2:18" ht="15" customHeight="1">
      <c r="B152" s="156"/>
      <c r="C152" s="157"/>
      <c r="D152" s="168"/>
      <c r="E152" s="168"/>
      <c r="F152" s="497" t="s">
        <v>210</v>
      </c>
      <c r="G152" s="498"/>
      <c r="H152" s="498"/>
      <c r="I152" s="498"/>
      <c r="J152" s="498"/>
      <c r="K152" s="498"/>
      <c r="L152" s="499"/>
      <c r="M152" s="168"/>
      <c r="N152" s="168"/>
      <c r="O152" s="168"/>
      <c r="P152" s="168"/>
      <c r="Q152" s="167"/>
      <c r="R152" s="127"/>
    </row>
    <row r="153" spans="2:18">
      <c r="B153" s="156"/>
      <c r="C153" s="157"/>
      <c r="D153" s="168"/>
      <c r="E153" s="168"/>
      <c r="F153" s="500"/>
      <c r="G153" s="443"/>
      <c r="H153" s="443"/>
      <c r="I153" s="443"/>
      <c r="J153" s="443"/>
      <c r="K153" s="443"/>
      <c r="L153" s="501"/>
      <c r="M153" s="168"/>
      <c r="N153" s="168"/>
      <c r="O153" s="168"/>
      <c r="P153" s="168"/>
      <c r="Q153" s="167"/>
      <c r="R153" s="127"/>
    </row>
    <row r="154" spans="2:18">
      <c r="B154" s="156"/>
      <c r="C154" s="157"/>
      <c r="D154" s="168"/>
      <c r="E154" s="168"/>
      <c r="F154" s="500"/>
      <c r="G154" s="443"/>
      <c r="H154" s="443"/>
      <c r="I154" s="443"/>
      <c r="J154" s="443"/>
      <c r="K154" s="443"/>
      <c r="L154" s="501"/>
      <c r="M154" s="168"/>
      <c r="N154" s="168"/>
      <c r="O154" s="168"/>
      <c r="P154" s="168"/>
      <c r="Q154" s="167"/>
      <c r="R154" s="127"/>
    </row>
    <row r="155" spans="2:18">
      <c r="B155" s="156"/>
      <c r="C155" s="157"/>
      <c r="D155" s="168"/>
      <c r="E155" s="168"/>
      <c r="F155" s="500"/>
      <c r="G155" s="443"/>
      <c r="H155" s="443"/>
      <c r="I155" s="443"/>
      <c r="J155" s="443"/>
      <c r="K155" s="443"/>
      <c r="L155" s="501"/>
      <c r="M155" s="168"/>
      <c r="N155" s="168"/>
      <c r="O155" s="168"/>
      <c r="P155" s="168"/>
      <c r="Q155" s="167"/>
      <c r="R155" s="127"/>
    </row>
    <row r="156" spans="2:18">
      <c r="B156" s="156"/>
      <c r="C156" s="157"/>
      <c r="D156" s="168"/>
      <c r="E156" s="168"/>
      <c r="F156" s="500"/>
      <c r="G156" s="443"/>
      <c r="H156" s="443"/>
      <c r="I156" s="443"/>
      <c r="J156" s="443"/>
      <c r="K156" s="443"/>
      <c r="L156" s="501"/>
      <c r="M156" s="168"/>
      <c r="N156" s="168"/>
      <c r="O156" s="168"/>
      <c r="P156" s="168"/>
      <c r="Q156" s="167"/>
      <c r="R156" s="127"/>
    </row>
    <row r="157" spans="2:18">
      <c r="B157" s="156"/>
      <c r="C157" s="157"/>
      <c r="D157" s="168"/>
      <c r="E157" s="168"/>
      <c r="F157" s="500"/>
      <c r="G157" s="443"/>
      <c r="H157" s="443"/>
      <c r="I157" s="443"/>
      <c r="J157" s="443"/>
      <c r="K157" s="443"/>
      <c r="L157" s="501"/>
      <c r="M157" s="168"/>
      <c r="N157" s="168"/>
      <c r="O157" s="168"/>
      <c r="P157" s="168"/>
      <c r="Q157" s="167"/>
      <c r="R157" s="127"/>
    </row>
    <row r="158" spans="2:18">
      <c r="B158" s="156"/>
      <c r="C158" s="157"/>
      <c r="D158" s="168"/>
      <c r="E158" s="168"/>
      <c r="F158" s="500"/>
      <c r="G158" s="443"/>
      <c r="H158" s="443"/>
      <c r="I158" s="443"/>
      <c r="J158" s="443"/>
      <c r="K158" s="443"/>
      <c r="L158" s="501"/>
      <c r="M158" s="168"/>
      <c r="N158" s="168"/>
      <c r="O158" s="168"/>
      <c r="P158" s="168"/>
      <c r="Q158" s="167"/>
      <c r="R158" s="127"/>
    </row>
    <row r="159" spans="2:18">
      <c r="B159" s="156"/>
      <c r="C159" s="157"/>
      <c r="D159" s="168"/>
      <c r="E159" s="168"/>
      <c r="F159" s="502"/>
      <c r="G159" s="503"/>
      <c r="H159" s="503"/>
      <c r="I159" s="503"/>
      <c r="J159" s="503"/>
      <c r="K159" s="503"/>
      <c r="L159" s="504"/>
      <c r="M159" s="168"/>
      <c r="N159" s="168"/>
      <c r="O159" s="168"/>
      <c r="P159" s="168"/>
      <c r="Q159" s="167"/>
      <c r="R159" s="127"/>
    </row>
    <row r="160" spans="2:18" ht="15.75" thickBot="1">
      <c r="B160" s="277"/>
      <c r="C160" s="278"/>
      <c r="D160" s="279"/>
      <c r="E160" s="279"/>
      <c r="F160" s="279"/>
      <c r="G160" s="279"/>
      <c r="H160" s="279"/>
      <c r="I160" s="279"/>
      <c r="J160" s="279"/>
      <c r="K160" s="279"/>
      <c r="L160" s="279"/>
      <c r="M160" s="279"/>
      <c r="N160" s="279"/>
      <c r="O160" s="279"/>
      <c r="P160" s="279"/>
      <c r="Q160" s="280"/>
      <c r="R160" s="175"/>
    </row>
    <row r="161" spans="2:19">
      <c r="B161" s="258"/>
      <c r="C161" s="258"/>
      <c r="D161" s="258"/>
      <c r="E161" s="258"/>
      <c r="F161" s="258"/>
      <c r="G161" s="258"/>
      <c r="H161" s="258"/>
      <c r="I161" s="258"/>
      <c r="J161" s="258"/>
      <c r="K161" s="258"/>
      <c r="L161" s="258"/>
      <c r="M161" s="258"/>
      <c r="N161" s="258"/>
      <c r="O161" s="258"/>
      <c r="P161" s="258"/>
      <c r="Q161" s="258"/>
      <c r="R161" s="258"/>
      <c r="S161" s="258"/>
    </row>
  </sheetData>
  <mergeCells count="25">
    <mergeCell ref="F152:L159"/>
    <mergeCell ref="F141:L149"/>
    <mergeCell ref="F68:L78"/>
    <mergeCell ref="E9:K17"/>
    <mergeCell ref="E35:K35"/>
    <mergeCell ref="E36:K37"/>
    <mergeCell ref="E38:K38"/>
    <mergeCell ref="F19:J19"/>
    <mergeCell ref="F56:F57"/>
    <mergeCell ref="I56:I57"/>
    <mergeCell ref="F51:F52"/>
    <mergeCell ref="I51:I52"/>
    <mergeCell ref="F41:F43"/>
    <mergeCell ref="I41:I43"/>
    <mergeCell ref="F49:F50"/>
    <mergeCell ref="E27:K30"/>
    <mergeCell ref="I49:I50"/>
    <mergeCell ref="J83:O83"/>
    <mergeCell ref="E80:G80"/>
    <mergeCell ref="F81:H81"/>
    <mergeCell ref="F82:H82"/>
    <mergeCell ref="I81:O81"/>
    <mergeCell ref="I82:K82"/>
    <mergeCell ref="L82:M82"/>
    <mergeCell ref="N82:O82"/>
  </mergeCells>
  <hyperlinks>
    <hyperlink ref="E36" r:id="rId1" xr:uid="{00000000-0004-0000-0A00-000000000000}"/>
    <hyperlink ref="E31" r:id="rId2" xr:uid="{00000000-0004-0000-0A00-000001000000}"/>
  </hyperlinks>
  <pageMargins left="0.7" right="0.7" top="0.75" bottom="0.75" header="0.3" footer="0.3"/>
  <pageSetup paperSize="8" scale="4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3"/>
  <sheetViews>
    <sheetView topLeftCell="A61" zoomScale="85" zoomScaleNormal="85" workbookViewId="0">
      <selection activeCell="F36" sqref="F36"/>
    </sheetView>
  </sheetViews>
  <sheetFormatPr defaultRowHeight="15"/>
  <cols>
    <col min="3" max="3" width="5.85546875" style="188" customWidth="1"/>
    <col min="4" max="4" width="10.28515625" bestFit="1" customWidth="1"/>
    <col min="5" max="5" width="32" customWidth="1"/>
    <col min="6" max="6" width="16.42578125" bestFit="1" customWidth="1"/>
    <col min="7" max="7" width="6.85546875" hidden="1" customWidth="1"/>
    <col min="8" max="8" width="23.42578125" style="258" customWidth="1"/>
    <col min="9" max="9" width="13.5703125" customWidth="1"/>
    <col min="10" max="10" width="14.42578125" customWidth="1"/>
  </cols>
  <sheetData>
    <row r="1" spans="1:12" ht="15.75" thickBot="1"/>
    <row r="2" spans="1:12" ht="15" customHeight="1">
      <c r="A2" s="25"/>
      <c r="B2" s="27"/>
      <c r="C2" s="28"/>
      <c r="D2" s="28"/>
      <c r="E2" s="29"/>
      <c r="F2" s="28"/>
      <c r="G2" s="28"/>
      <c r="H2" s="28"/>
      <c r="I2" s="30"/>
      <c r="J2" s="30"/>
      <c r="K2" s="31"/>
      <c r="L2" s="26"/>
    </row>
    <row r="3" spans="1:12">
      <c r="A3" s="25"/>
      <c r="B3" s="32"/>
      <c r="C3" s="33"/>
      <c r="D3" s="34"/>
      <c r="E3" s="35"/>
      <c r="F3" s="33"/>
      <c r="G3" s="33"/>
      <c r="H3" s="33"/>
      <c r="I3" s="36"/>
      <c r="J3" s="36"/>
      <c r="K3" s="37"/>
      <c r="L3" s="26"/>
    </row>
    <row r="4" spans="1:12">
      <c r="A4" s="25"/>
      <c r="B4" s="32"/>
      <c r="C4" s="38"/>
      <c r="D4" s="34"/>
      <c r="E4" s="35"/>
      <c r="F4" s="33"/>
      <c r="G4" s="33"/>
      <c r="H4" s="33"/>
      <c r="I4" s="36"/>
      <c r="J4" s="36"/>
      <c r="K4" s="37"/>
      <c r="L4" s="26"/>
    </row>
    <row r="5" spans="1:12">
      <c r="A5" s="25"/>
      <c r="B5" s="32"/>
      <c r="C5" s="38"/>
      <c r="D5" s="34"/>
      <c r="E5" s="35"/>
      <c r="F5" s="33"/>
      <c r="G5" s="33"/>
      <c r="H5" s="33"/>
      <c r="I5" s="36"/>
      <c r="J5" s="36"/>
      <c r="K5" s="37"/>
      <c r="L5" s="26"/>
    </row>
    <row r="6" spans="1:12" ht="18.75">
      <c r="A6" s="25"/>
      <c r="B6" s="32"/>
      <c r="C6" s="38"/>
      <c r="D6" s="246" t="s">
        <v>289</v>
      </c>
      <c r="E6" s="35"/>
      <c r="F6" s="33"/>
      <c r="G6" s="33"/>
      <c r="H6" s="33"/>
      <c r="I6" s="36"/>
      <c r="J6" s="36"/>
      <c r="K6" s="37"/>
      <c r="L6" s="26"/>
    </row>
    <row r="7" spans="1:12" ht="15.75" thickBot="1">
      <c r="A7" s="25"/>
      <c r="B7" s="32"/>
      <c r="C7" s="39"/>
      <c r="D7" s="34"/>
      <c r="E7" s="35"/>
      <c r="F7" s="33"/>
      <c r="G7" s="33"/>
      <c r="H7" s="33"/>
      <c r="I7" s="36"/>
      <c r="J7" s="36"/>
      <c r="K7" s="37"/>
      <c r="L7" s="26"/>
    </row>
    <row r="8" spans="1:12" ht="34.5" customHeight="1" thickTop="1">
      <c r="A8" s="25"/>
      <c r="B8" s="32"/>
      <c r="C8" s="36"/>
      <c r="D8" s="40" t="s">
        <v>1</v>
      </c>
      <c r="E8" s="41" t="s">
        <v>80</v>
      </c>
      <c r="F8" s="41" t="s">
        <v>70</v>
      </c>
      <c r="G8" s="41"/>
      <c r="H8" s="41"/>
      <c r="I8" s="42"/>
      <c r="J8" s="36"/>
      <c r="K8" s="37"/>
      <c r="L8" s="26"/>
    </row>
    <row r="9" spans="1:12" ht="15" customHeight="1">
      <c r="A9" s="25"/>
      <c r="B9" s="32"/>
      <c r="C9" s="44"/>
      <c r="D9" s="404" t="s">
        <v>4</v>
      </c>
      <c r="E9" s="404"/>
      <c r="F9" s="404"/>
      <c r="G9" s="404"/>
      <c r="H9" s="404"/>
      <c r="I9" s="404"/>
      <c r="J9" s="36"/>
      <c r="K9" s="37"/>
      <c r="L9" s="26"/>
    </row>
    <row r="10" spans="1:12">
      <c r="A10" s="25"/>
      <c r="B10" s="32"/>
      <c r="C10" s="38"/>
      <c r="D10" s="45"/>
      <c r="E10" s="46"/>
      <c r="F10" s="47"/>
      <c r="G10" s="47"/>
      <c r="H10" s="47"/>
      <c r="I10" s="57"/>
      <c r="J10" s="36"/>
      <c r="K10" s="37"/>
      <c r="L10" s="26"/>
    </row>
    <row r="11" spans="1:12" ht="22.5">
      <c r="A11" s="25"/>
      <c r="B11" s="32"/>
      <c r="C11" s="38"/>
      <c r="D11" s="193">
        <v>1.1000000000000001</v>
      </c>
      <c r="E11" s="193" t="s">
        <v>363</v>
      </c>
      <c r="F11" s="194" t="s">
        <v>5</v>
      </c>
      <c r="G11" s="193">
        <f>IFERROR(VLOOKUP(F11, Data!$E$3:$F$5, 2, 0), 0)</f>
        <v>0</v>
      </c>
      <c r="H11" s="193"/>
      <c r="I11" s="193"/>
      <c r="J11" s="36"/>
      <c r="K11" s="37"/>
      <c r="L11" s="26"/>
    </row>
    <row r="12" spans="1:12">
      <c r="A12" s="25"/>
      <c r="B12" s="32"/>
      <c r="C12" s="38"/>
      <c r="D12" s="45"/>
      <c r="E12" s="46"/>
      <c r="F12" s="52"/>
      <c r="G12" s="52"/>
      <c r="H12" s="52"/>
      <c r="I12" s="57"/>
      <c r="J12" s="36"/>
      <c r="K12" s="37"/>
      <c r="L12" s="26"/>
    </row>
    <row r="13" spans="1:12">
      <c r="A13" s="25"/>
      <c r="B13" s="32"/>
      <c r="C13" s="38"/>
      <c r="D13" s="193">
        <v>1.2</v>
      </c>
      <c r="E13" s="193" t="s">
        <v>364</v>
      </c>
      <c r="F13" s="194" t="s">
        <v>6</v>
      </c>
      <c r="G13" s="193">
        <f>IFERROR(VLOOKUP(F13, Data!$E$7:$F$9, 2, 0), 0)</f>
        <v>1</v>
      </c>
      <c r="H13" s="193"/>
      <c r="I13" s="193"/>
      <c r="J13" s="36"/>
      <c r="K13" s="37"/>
      <c r="L13" s="26"/>
    </row>
    <row r="14" spans="1:12">
      <c r="A14" s="25"/>
      <c r="B14" s="32"/>
      <c r="C14" s="38"/>
      <c r="D14" s="45"/>
      <c r="E14" s="46"/>
      <c r="F14" s="52"/>
      <c r="G14" s="52"/>
      <c r="H14" s="52"/>
      <c r="I14" s="57"/>
      <c r="J14" s="36"/>
      <c r="K14" s="37"/>
      <c r="L14" s="26"/>
    </row>
    <row r="15" spans="1:12" ht="15" customHeight="1">
      <c r="A15" s="25"/>
      <c r="B15" s="32"/>
      <c r="C15" s="38"/>
      <c r="D15" s="408" t="s">
        <v>7</v>
      </c>
      <c r="E15" s="409"/>
      <c r="F15" s="300" t="s">
        <v>138</v>
      </c>
      <c r="G15" s="272"/>
      <c r="H15" s="274" t="s">
        <v>224</v>
      </c>
      <c r="I15" s="273"/>
      <c r="J15" s="36"/>
      <c r="K15" s="37"/>
      <c r="L15" s="26"/>
    </row>
    <row r="16" spans="1:12" s="188" customFormat="1" ht="15" customHeight="1">
      <c r="A16" s="25"/>
      <c r="B16" s="32"/>
      <c r="C16" s="38"/>
      <c r="D16" s="54"/>
      <c r="E16" s="55"/>
      <c r="F16" s="55"/>
      <c r="G16" s="55"/>
      <c r="H16" s="55"/>
      <c r="I16" s="57"/>
      <c r="J16" s="36"/>
      <c r="K16" s="37"/>
      <c r="L16" s="26"/>
    </row>
    <row r="17" spans="1:12" s="188" customFormat="1" ht="15" customHeight="1">
      <c r="A17" s="25"/>
      <c r="B17" s="32"/>
      <c r="C17" s="38"/>
      <c r="D17" s="191"/>
      <c r="E17" s="191" t="s">
        <v>134</v>
      </c>
      <c r="F17" s="192">
        <v>0</v>
      </c>
      <c r="G17" s="191"/>
      <c r="H17" s="275"/>
      <c r="I17" s="191" t="s">
        <v>138</v>
      </c>
      <c r="J17" s="36"/>
      <c r="K17" s="37"/>
      <c r="L17" s="189"/>
    </row>
    <row r="18" spans="1:12" s="188" customFormat="1" ht="15" customHeight="1">
      <c r="A18" s="25"/>
      <c r="B18" s="32"/>
      <c r="C18" s="38"/>
      <c r="D18" s="191"/>
      <c r="E18" s="191" t="s">
        <v>135</v>
      </c>
      <c r="F18" s="192">
        <v>0</v>
      </c>
      <c r="G18" s="191"/>
      <c r="H18" s="275"/>
      <c r="I18" s="191" t="s">
        <v>138</v>
      </c>
      <c r="J18" s="36"/>
      <c r="K18" s="37"/>
      <c r="L18" s="189"/>
    </row>
    <row r="19" spans="1:12">
      <c r="A19" s="25"/>
      <c r="B19" s="32"/>
      <c r="C19" s="38"/>
      <c r="D19" s="191"/>
      <c r="E19" s="191" t="s">
        <v>259</v>
      </c>
      <c r="F19" s="192">
        <v>0</v>
      </c>
      <c r="G19" s="191"/>
      <c r="H19" s="275"/>
      <c r="I19" s="191" t="s">
        <v>138</v>
      </c>
      <c r="J19" s="36"/>
      <c r="K19" s="37"/>
      <c r="L19" s="189"/>
    </row>
    <row r="20" spans="1:12">
      <c r="A20" s="25"/>
      <c r="B20" s="32"/>
      <c r="C20" s="38"/>
      <c r="D20" s="302">
        <v>2.1</v>
      </c>
      <c r="E20" s="303" t="s">
        <v>151</v>
      </c>
      <c r="F20" s="304">
        <f>SUM(F17:F19)</f>
        <v>0</v>
      </c>
      <c r="G20" s="304">
        <f>IF(F20&gt;=50,2,IF(AND(F20&lt;50,F20&gt;=5),1, IF(AND(F20&lt;5, F20&gt;=0.1), 0.5,0)))</f>
        <v>0</v>
      </c>
      <c r="H20" s="304"/>
      <c r="I20" s="305" t="s">
        <v>138</v>
      </c>
      <c r="J20" s="36"/>
      <c r="K20" s="37"/>
      <c r="L20" s="189"/>
    </row>
    <row r="21" spans="1:12" s="188" customFormat="1">
      <c r="A21" s="25"/>
      <c r="B21" s="32"/>
      <c r="C21" s="38"/>
      <c r="D21" s="54"/>
      <c r="E21" s="55"/>
      <c r="F21" s="55"/>
      <c r="G21" s="55"/>
      <c r="H21" s="55"/>
      <c r="I21" s="57"/>
      <c r="J21" s="36"/>
      <c r="K21" s="37"/>
      <c r="L21" s="189"/>
    </row>
    <row r="22" spans="1:12" s="189" customFormat="1">
      <c r="A22" s="25"/>
      <c r="B22" s="32"/>
      <c r="C22" s="38"/>
      <c r="D22" s="191"/>
      <c r="E22" s="191" t="s">
        <v>157</v>
      </c>
      <c r="F22" s="192">
        <v>0</v>
      </c>
      <c r="G22" s="191"/>
      <c r="H22" s="275"/>
      <c r="I22" s="191" t="s">
        <v>138</v>
      </c>
      <c r="J22" s="36"/>
      <c r="K22" s="37"/>
    </row>
    <row r="23" spans="1:12" s="189" customFormat="1">
      <c r="A23" s="25"/>
      <c r="B23" s="32"/>
      <c r="C23" s="38"/>
      <c r="D23" s="191"/>
      <c r="E23" s="191" t="s">
        <v>158</v>
      </c>
      <c r="F23" s="192">
        <v>0</v>
      </c>
      <c r="G23" s="191"/>
      <c r="H23" s="275"/>
      <c r="I23" s="191" t="s">
        <v>138</v>
      </c>
      <c r="J23" s="36"/>
      <c r="K23" s="37"/>
    </row>
    <row r="24" spans="1:12" s="189" customFormat="1">
      <c r="A24" s="25"/>
      <c r="B24" s="32"/>
      <c r="C24" s="38"/>
      <c r="D24" s="302">
        <v>2.2000000000000002</v>
      </c>
      <c r="E24" s="303" t="s">
        <v>155</v>
      </c>
      <c r="F24" s="304">
        <f>SUM(F22:F23)</f>
        <v>0</v>
      </c>
      <c r="G24" s="304">
        <f>IF(F24&gt;=5,2,IF(AND(F24&lt;5,F24&gt;=0.1),1, IF(AND(F24&lt;0.1, F24&gt;0), 0.5,0)))</f>
        <v>0</v>
      </c>
      <c r="H24" s="304"/>
      <c r="I24" s="305" t="s">
        <v>138</v>
      </c>
      <c r="J24" s="36"/>
      <c r="K24" s="37"/>
    </row>
    <row r="25" spans="1:12" s="189" customFormat="1">
      <c r="A25" s="25"/>
      <c r="B25" s="32"/>
      <c r="C25" s="38"/>
      <c r="D25" s="54"/>
      <c r="E25" s="55"/>
      <c r="F25" s="55"/>
      <c r="G25" s="55"/>
      <c r="H25" s="55"/>
      <c r="I25" s="57"/>
      <c r="J25" s="36"/>
      <c r="K25" s="37"/>
      <c r="L25" s="26"/>
    </row>
    <row r="26" spans="1:12" s="189" customFormat="1">
      <c r="A26" s="25"/>
      <c r="B26" s="32"/>
      <c r="C26" s="38"/>
      <c r="D26" s="191"/>
      <c r="E26" s="191" t="s">
        <v>159</v>
      </c>
      <c r="F26" s="192">
        <v>0</v>
      </c>
      <c r="G26" s="191"/>
      <c r="H26" s="275"/>
      <c r="I26" s="191" t="s">
        <v>138</v>
      </c>
      <c r="J26" s="36"/>
      <c r="K26" s="37"/>
      <c r="L26" s="26"/>
    </row>
    <row r="27" spans="1:12" s="189" customFormat="1">
      <c r="A27" s="25"/>
      <c r="B27" s="32"/>
      <c r="C27" s="38"/>
      <c r="D27" s="302">
        <v>2.2999999999999998</v>
      </c>
      <c r="E27" s="303" t="s">
        <v>156</v>
      </c>
      <c r="F27" s="304">
        <f>SUM(F25:F26)</f>
        <v>0</v>
      </c>
      <c r="G27" s="304">
        <f>IF(F27&gt;=10,2,IF(AND(F27&lt;10,F27&gt;=0.5),1, IF(AND(F27&lt;0.5, F27&gt;0), 0.5,0)))</f>
        <v>0</v>
      </c>
      <c r="H27" s="304"/>
      <c r="I27" s="305" t="s">
        <v>138</v>
      </c>
      <c r="J27" s="36"/>
      <c r="K27" s="37"/>
      <c r="L27" s="26"/>
    </row>
    <row r="28" spans="1:12" s="189" customFormat="1">
      <c r="A28" s="25"/>
      <c r="B28" s="32"/>
      <c r="C28" s="38"/>
      <c r="D28" s="54"/>
      <c r="E28" s="55"/>
      <c r="F28" s="55"/>
      <c r="G28" s="55"/>
      <c r="H28" s="55"/>
      <c r="I28" s="57"/>
      <c r="J28" s="36"/>
      <c r="K28" s="37"/>
      <c r="L28" s="26"/>
    </row>
    <row r="29" spans="1:12">
      <c r="A29" s="25"/>
      <c r="B29" s="32"/>
      <c r="C29" s="38"/>
      <c r="D29" s="191"/>
      <c r="E29" s="191" t="s">
        <v>282</v>
      </c>
      <c r="F29" s="192">
        <v>0</v>
      </c>
      <c r="G29" s="191"/>
      <c r="H29" s="275"/>
      <c r="I29" s="191" t="s">
        <v>138</v>
      </c>
      <c r="J29" s="36"/>
      <c r="K29" s="37"/>
      <c r="L29" s="26"/>
    </row>
    <row r="30" spans="1:12" s="258" customFormat="1">
      <c r="A30" s="25"/>
      <c r="B30" s="32"/>
      <c r="C30" s="38"/>
      <c r="D30" s="191"/>
      <c r="E30" s="191" t="s">
        <v>130</v>
      </c>
      <c r="F30" s="192">
        <v>0</v>
      </c>
      <c r="G30" s="191"/>
      <c r="H30" s="275"/>
      <c r="I30" s="191" t="s">
        <v>138</v>
      </c>
      <c r="J30" s="36"/>
      <c r="K30" s="37"/>
      <c r="L30" s="26"/>
    </row>
    <row r="31" spans="1:12" s="187" customFormat="1">
      <c r="A31" s="25"/>
      <c r="B31" s="32"/>
      <c r="C31" s="38"/>
      <c r="D31" s="191"/>
      <c r="E31" s="191" t="s">
        <v>131</v>
      </c>
      <c r="F31" s="192">
        <v>0</v>
      </c>
      <c r="G31" s="191"/>
      <c r="H31" s="275"/>
      <c r="I31" s="191" t="s">
        <v>138</v>
      </c>
      <c r="J31" s="36"/>
      <c r="K31" s="37"/>
      <c r="L31" s="26"/>
    </row>
    <row r="32" spans="1:12" s="187" customFormat="1">
      <c r="A32" s="25"/>
      <c r="B32" s="32"/>
      <c r="C32" s="38"/>
      <c r="D32" s="191"/>
      <c r="E32" s="191" t="s">
        <v>132</v>
      </c>
      <c r="F32" s="192">
        <v>0</v>
      </c>
      <c r="G32" s="191"/>
      <c r="H32" s="275"/>
      <c r="I32" s="191" t="s">
        <v>138</v>
      </c>
      <c r="J32" s="36"/>
      <c r="K32" s="37"/>
      <c r="L32" s="26"/>
    </row>
    <row r="33" spans="1:12" s="187" customFormat="1">
      <c r="A33" s="25"/>
      <c r="B33" s="32"/>
      <c r="C33" s="38"/>
      <c r="D33" s="191"/>
      <c r="E33" s="191" t="s">
        <v>133</v>
      </c>
      <c r="F33" s="192">
        <v>0</v>
      </c>
      <c r="G33" s="191"/>
      <c r="H33" s="275"/>
      <c r="I33" s="191" t="s">
        <v>138</v>
      </c>
      <c r="J33" s="36"/>
      <c r="K33" s="37"/>
      <c r="L33" s="26"/>
    </row>
    <row r="34" spans="1:12" s="188" customFormat="1" ht="23.25" customHeight="1">
      <c r="A34" s="25"/>
      <c r="B34" s="32"/>
      <c r="C34" s="38"/>
      <c r="D34" s="191"/>
      <c r="E34" s="191" t="s">
        <v>136</v>
      </c>
      <c r="F34" s="192">
        <v>0</v>
      </c>
      <c r="G34" s="191"/>
      <c r="H34" s="275"/>
      <c r="I34" s="191" t="s">
        <v>138</v>
      </c>
      <c r="J34" s="36"/>
      <c r="K34" s="37"/>
      <c r="L34" s="26"/>
    </row>
    <row r="35" spans="1:12" s="188" customFormat="1">
      <c r="A35" s="25"/>
      <c r="B35" s="32"/>
      <c r="C35" s="38"/>
      <c r="D35" s="191"/>
      <c r="E35" s="191" t="s">
        <v>137</v>
      </c>
      <c r="F35" s="192">
        <v>0</v>
      </c>
      <c r="G35" s="191"/>
      <c r="H35" s="275"/>
      <c r="I35" s="191" t="s">
        <v>138</v>
      </c>
      <c r="J35" s="36"/>
      <c r="K35" s="37"/>
      <c r="L35" s="26"/>
    </row>
    <row r="36" spans="1:12" ht="18" customHeight="1">
      <c r="A36" s="25"/>
      <c r="B36" s="32"/>
      <c r="C36" s="38"/>
      <c r="D36" s="193">
        <v>2.4</v>
      </c>
      <c r="E36" s="212" t="s">
        <v>139</v>
      </c>
      <c r="F36" s="193">
        <f>SUM(F29:F35)</f>
        <v>0</v>
      </c>
      <c r="G36" s="193">
        <f>IF(F36&gt;=200,2,IF(AND(F36&lt;200,F36&gt;=30),1, IF(AND(F36&lt;30, F36&gt;0), 0.5,0)))</f>
        <v>0</v>
      </c>
      <c r="H36" s="193"/>
      <c r="I36" s="212" t="s">
        <v>138</v>
      </c>
      <c r="J36" s="36"/>
      <c r="K36" s="37"/>
      <c r="L36" s="26"/>
    </row>
    <row r="37" spans="1:12" s="258" customFormat="1" ht="18" customHeight="1">
      <c r="A37" s="25"/>
      <c r="B37" s="32"/>
      <c r="C37" s="38"/>
      <c r="D37" s="54"/>
      <c r="E37" s="55"/>
      <c r="F37" s="55"/>
      <c r="G37" s="55"/>
      <c r="H37" s="55"/>
      <c r="I37" s="57"/>
      <c r="J37" s="36"/>
      <c r="K37" s="37"/>
      <c r="L37" s="26"/>
    </row>
    <row r="38" spans="1:12" s="258" customFormat="1" ht="18" customHeight="1">
      <c r="A38" s="25"/>
      <c r="B38" s="32"/>
      <c r="C38" s="38"/>
      <c r="D38" s="193"/>
      <c r="E38" s="295" t="s">
        <v>287</v>
      </c>
      <c r="F38" s="298">
        <f>IF(($G$11+$G$13)=1,($F$20/0.1)+($F$24/0.01)+($F$27/0.05)+($F$36/2), IF(($G$11+$G$13)=0, ($F$20/5)+($F$24/0.1)+($F$27/0.5)+($F$36/30), "&gt;100%"))</f>
        <v>0</v>
      </c>
      <c r="G38" s="193" t="str">
        <f>IF(OR(F38&gt;=1, ISTEXT(F38)),0.5,"N/A")</f>
        <v>N/A</v>
      </c>
      <c r="H38" s="193"/>
      <c r="I38" s="193"/>
      <c r="J38" s="36"/>
      <c r="K38" s="37"/>
      <c r="L38" s="26"/>
    </row>
    <row r="39" spans="1:12" s="258" customFormat="1" ht="18" customHeight="1">
      <c r="A39" s="25"/>
      <c r="B39" s="32"/>
      <c r="C39" s="38"/>
      <c r="D39" s="193"/>
      <c r="E39" s="295" t="s">
        <v>286</v>
      </c>
      <c r="F39" s="298">
        <f>IF(($G$11+$G$13)=2,($F$20/0.1)+($F$24/0.01)+($F$27/0.05)+($F$36/2), IF(($G$11+$G$13)=1, ($F$20/5)+($F$24/0.1)+($F$27/0.5)+($F$36/30), ($F$20/50)+($F$24/5)+($F$27/10)+($F$36/200)))</f>
        <v>0</v>
      </c>
      <c r="G39" s="193" t="str">
        <f>IF(F39&gt;=1,1,"N/A")</f>
        <v>N/A</v>
      </c>
      <c r="H39" s="193"/>
      <c r="I39" s="193"/>
      <c r="J39" s="36"/>
      <c r="K39" s="37"/>
      <c r="L39" s="26"/>
    </row>
    <row r="40" spans="1:12" s="258" customFormat="1">
      <c r="A40" s="25"/>
      <c r="B40" s="32"/>
      <c r="C40" s="38"/>
      <c r="D40" s="193"/>
      <c r="E40" s="295" t="s">
        <v>288</v>
      </c>
      <c r="F40" s="298">
        <f>IF(($G$11+$G$13)=2,($F$20/5)+($F$24/0.1)+($F$27/0.5)+($F$36/30),($F$20/50)+($F$24/5)+($F$27/10)+($F$36/200))</f>
        <v>0</v>
      </c>
      <c r="G40" s="193" t="str">
        <f>IF(F40&gt;=1,2,"N/A")</f>
        <v>N/A</v>
      </c>
      <c r="H40" s="193"/>
      <c r="I40" s="193"/>
      <c r="J40" s="36"/>
      <c r="K40" s="37"/>
      <c r="L40" s="26"/>
    </row>
    <row r="41" spans="1:12">
      <c r="A41" s="25"/>
      <c r="B41" s="32"/>
      <c r="C41" s="38"/>
      <c r="D41" s="54"/>
      <c r="E41" s="55"/>
      <c r="F41" s="56"/>
      <c r="G41" s="195">
        <f>MAX(G38:G40)</f>
        <v>0</v>
      </c>
      <c r="H41" s="271"/>
      <c r="I41" s="56"/>
      <c r="J41" s="36"/>
      <c r="K41" s="37"/>
      <c r="L41" s="26"/>
    </row>
    <row r="42" spans="1:12" s="258" customFormat="1">
      <c r="A42" s="25"/>
      <c r="B42" s="32"/>
      <c r="C42" s="38"/>
      <c r="D42" s="54"/>
      <c r="E42" s="55"/>
      <c r="F42" s="56"/>
      <c r="G42" s="195"/>
      <c r="H42" s="271"/>
      <c r="I42" s="56"/>
      <c r="J42" s="36"/>
      <c r="K42" s="37"/>
      <c r="L42" s="26"/>
    </row>
    <row r="43" spans="1:12" s="188" customFormat="1" ht="16.5" thickBot="1">
      <c r="A43" s="25"/>
      <c r="B43" s="32"/>
      <c r="C43" s="38"/>
      <c r="D43" s="54"/>
      <c r="E43" s="55"/>
      <c r="F43" s="56"/>
      <c r="G43" s="58" t="s">
        <v>69</v>
      </c>
      <c r="H43" s="58"/>
      <c r="I43" s="217">
        <f>G41</f>
        <v>0</v>
      </c>
      <c r="J43" s="36"/>
      <c r="K43" s="37"/>
      <c r="L43" s="26"/>
    </row>
    <row r="44" spans="1:12" ht="15.75" customHeight="1" thickTop="1">
      <c r="A44" s="25"/>
      <c r="B44" s="32"/>
      <c r="C44" s="38"/>
      <c r="D44" s="196"/>
      <c r="E44" s="55"/>
      <c r="F44" s="56"/>
      <c r="G44" s="56"/>
      <c r="H44" s="56"/>
      <c r="I44" s="196"/>
      <c r="J44" s="36"/>
      <c r="K44" s="37"/>
      <c r="L44" s="26"/>
    </row>
    <row r="45" spans="1:12" ht="42.75" customHeight="1">
      <c r="A45" s="25"/>
      <c r="B45" s="32"/>
      <c r="C45" s="38"/>
      <c r="D45" s="196"/>
      <c r="E45" s="196"/>
      <c r="F45" s="405" t="s">
        <v>316</v>
      </c>
      <c r="G45" s="406"/>
      <c r="H45" s="276"/>
      <c r="I45" s="97" t="str">
        <f>IF(I43&lt;Data!$B$21,"S1 - Low Significance",IF(I43&lt;Data!$B$22,"S2 - Medium Significance","S3 - High Significance"))</f>
        <v>S1 - Low Significance</v>
      </c>
      <c r="J45" s="36"/>
      <c r="K45" s="37"/>
      <c r="L45" s="26"/>
    </row>
    <row r="46" spans="1:12" ht="15.75" thickBot="1">
      <c r="A46" s="25"/>
      <c r="B46" s="32"/>
      <c r="C46" s="38"/>
      <c r="D46" s="196"/>
      <c r="E46" s="55"/>
      <c r="F46" s="56"/>
      <c r="G46" s="56"/>
      <c r="H46" s="56"/>
      <c r="I46" s="196"/>
      <c r="J46" s="36"/>
      <c r="K46" s="37"/>
      <c r="L46" s="26"/>
    </row>
    <row r="47" spans="1:12" ht="15.75" thickBot="1">
      <c r="A47" s="25"/>
      <c r="B47" s="32"/>
      <c r="C47" s="17"/>
      <c r="D47" s="196"/>
      <c r="E47" s="203" t="s">
        <v>3</v>
      </c>
      <c r="F47" s="204" t="s">
        <v>2</v>
      </c>
      <c r="G47" s="17"/>
      <c r="H47" s="17"/>
      <c r="I47" s="196"/>
      <c r="J47" s="17"/>
      <c r="K47" s="37"/>
      <c r="L47" s="26"/>
    </row>
    <row r="48" spans="1:12" ht="15.75" thickBot="1">
      <c r="A48" s="25"/>
      <c r="B48" s="32"/>
      <c r="C48" s="17"/>
      <c r="D48" s="196"/>
      <c r="E48" s="205" t="s">
        <v>242</v>
      </c>
      <c r="F48" s="206" t="s">
        <v>245</v>
      </c>
      <c r="G48" s="225"/>
      <c r="H48" s="225"/>
      <c r="I48" s="196"/>
      <c r="J48" s="17"/>
      <c r="K48" s="37"/>
      <c r="L48" s="26"/>
    </row>
    <row r="49" spans="1:15" ht="27" customHeight="1" thickBot="1">
      <c r="A49" s="25"/>
      <c r="B49" s="32"/>
      <c r="C49" s="17"/>
      <c r="D49" s="196"/>
      <c r="E49" s="205" t="s">
        <v>243</v>
      </c>
      <c r="F49" s="206" t="s">
        <v>246</v>
      </c>
      <c r="G49" s="17"/>
      <c r="H49" s="17"/>
      <c r="I49" s="196"/>
      <c r="J49" s="17"/>
      <c r="K49" s="37"/>
      <c r="L49" s="26"/>
    </row>
    <row r="50" spans="1:15" ht="15.75" thickBot="1">
      <c r="A50" s="25"/>
      <c r="B50" s="32"/>
      <c r="C50" s="17"/>
      <c r="D50" s="196"/>
      <c r="E50" s="205" t="s">
        <v>244</v>
      </c>
      <c r="F50" s="206" t="s">
        <v>247</v>
      </c>
      <c r="G50" s="17"/>
      <c r="H50" s="17"/>
      <c r="I50" s="196"/>
      <c r="J50" s="17"/>
      <c r="K50" s="37"/>
      <c r="L50" s="26"/>
    </row>
    <row r="51" spans="1:15" s="188" customFormat="1" ht="15.75" thickBot="1">
      <c r="A51" s="25"/>
      <c r="B51" s="32"/>
      <c r="C51" s="17"/>
      <c r="D51" s="196"/>
      <c r="E51" s="197"/>
      <c r="F51" s="198"/>
      <c r="G51" s="17"/>
      <c r="H51" s="17"/>
      <c r="I51" s="196"/>
      <c r="J51" s="17"/>
      <c r="K51" s="37"/>
      <c r="L51" s="26"/>
    </row>
    <row r="52" spans="1:15" ht="24" customHeight="1" thickBot="1">
      <c r="A52" s="25"/>
      <c r="B52" s="32"/>
      <c r="C52" s="17"/>
      <c r="E52" s="401" t="s">
        <v>140</v>
      </c>
      <c r="F52" s="402"/>
      <c r="G52" s="402"/>
      <c r="H52" s="403"/>
      <c r="I52" s="258"/>
      <c r="J52" s="17"/>
      <c r="K52" s="37"/>
      <c r="L52" s="26"/>
    </row>
    <row r="53" spans="1:15" s="188" customFormat="1" ht="42.75" customHeight="1" thickBot="1">
      <c r="A53" s="25"/>
      <c r="B53" s="32"/>
      <c r="C53" s="225"/>
      <c r="E53" s="218" t="s">
        <v>228</v>
      </c>
      <c r="F53" s="259" t="s">
        <v>170</v>
      </c>
      <c r="G53" s="218"/>
      <c r="H53" s="220" t="s">
        <v>248</v>
      </c>
      <c r="J53" s="17"/>
      <c r="K53" s="37"/>
      <c r="L53" s="26"/>
    </row>
    <row r="54" spans="1:15" s="188" customFormat="1" ht="15.75" thickBot="1">
      <c r="A54" s="25"/>
      <c r="B54" s="32"/>
      <c r="C54" s="225"/>
      <c r="E54" s="263" t="s">
        <v>32</v>
      </c>
      <c r="F54" s="206" t="s">
        <v>22</v>
      </c>
      <c r="G54" s="201"/>
      <c r="H54" s="219" t="s">
        <v>242</v>
      </c>
      <c r="J54" s="17"/>
      <c r="K54" s="37"/>
      <c r="L54" s="26"/>
    </row>
    <row r="55" spans="1:15" s="188" customFormat="1" ht="28.5" customHeight="1" thickBot="1">
      <c r="A55" s="25"/>
      <c r="B55" s="32"/>
      <c r="C55" s="225"/>
      <c r="E55" s="263" t="s">
        <v>165</v>
      </c>
      <c r="F55" s="206" t="s">
        <v>23</v>
      </c>
      <c r="G55" s="201"/>
      <c r="H55" s="219" t="s">
        <v>242</v>
      </c>
      <c r="J55" s="17"/>
      <c r="K55" s="37"/>
      <c r="L55" s="26"/>
    </row>
    <row r="56" spans="1:15" s="188" customFormat="1" ht="15.75" thickBot="1">
      <c r="A56" s="25"/>
      <c r="B56" s="32"/>
      <c r="C56" s="225"/>
      <c r="E56" s="263" t="s">
        <v>165</v>
      </c>
      <c r="F56" s="206" t="s">
        <v>32</v>
      </c>
      <c r="G56" s="201"/>
      <c r="H56" s="219" t="s">
        <v>243</v>
      </c>
      <c r="J56" s="17"/>
      <c r="K56" s="37"/>
      <c r="L56" s="26"/>
    </row>
    <row r="57" spans="1:15" s="188" customFormat="1" ht="31.5" customHeight="1" thickBot="1">
      <c r="A57" s="25"/>
      <c r="B57" s="32"/>
      <c r="C57" s="225"/>
      <c r="E57" s="263" t="s">
        <v>166</v>
      </c>
      <c r="F57" s="206" t="s">
        <v>146</v>
      </c>
      <c r="G57" s="201"/>
      <c r="H57" s="219" t="s">
        <v>242</v>
      </c>
      <c r="J57" s="17"/>
      <c r="K57" s="37"/>
      <c r="L57" s="26"/>
    </row>
    <row r="58" spans="1:15" s="188" customFormat="1" ht="26.25" customHeight="1" thickBot="1">
      <c r="A58" s="25"/>
      <c r="B58" s="32"/>
      <c r="C58" s="225"/>
      <c r="E58" s="263" t="s">
        <v>166</v>
      </c>
      <c r="F58" s="206" t="s">
        <v>23</v>
      </c>
      <c r="G58" s="201"/>
      <c r="H58" s="219" t="s">
        <v>243</v>
      </c>
      <c r="J58" s="17"/>
      <c r="K58" s="37"/>
      <c r="L58" s="26"/>
    </row>
    <row r="59" spans="1:15" s="188" customFormat="1" ht="15.75" thickBot="1">
      <c r="A59" s="25"/>
      <c r="B59" s="32"/>
      <c r="C59" s="225"/>
      <c r="E59" s="263" t="s">
        <v>166</v>
      </c>
      <c r="F59" s="206" t="s">
        <v>32</v>
      </c>
      <c r="G59" s="201"/>
      <c r="H59" s="219" t="s">
        <v>244</v>
      </c>
      <c r="J59" s="17"/>
      <c r="K59" s="37"/>
      <c r="L59" s="26"/>
      <c r="O59" s="306"/>
    </row>
    <row r="60" spans="1:15" s="188" customFormat="1" ht="15.75" thickBot="1">
      <c r="A60" s="25"/>
      <c r="B60" s="32"/>
      <c r="C60" s="17"/>
      <c r="E60" s="263" t="s">
        <v>167</v>
      </c>
      <c r="F60" s="206" t="s">
        <v>147</v>
      </c>
      <c r="G60" s="201"/>
      <c r="H60" s="219" t="s">
        <v>244</v>
      </c>
      <c r="J60" s="17"/>
      <c r="K60" s="37"/>
      <c r="L60" s="26"/>
    </row>
    <row r="61" spans="1:15" s="258" customFormat="1">
      <c r="A61" s="25"/>
      <c r="B61" s="32"/>
      <c r="C61" s="17"/>
      <c r="D61" s="227"/>
      <c r="E61" s="227"/>
      <c r="F61" s="227"/>
      <c r="G61" s="227"/>
      <c r="H61" s="227"/>
      <c r="J61" s="17"/>
      <c r="K61" s="37"/>
      <c r="L61" s="26"/>
    </row>
    <row r="62" spans="1:15" ht="102" customHeight="1" thickBot="1">
      <c r="A62" s="25"/>
      <c r="B62" s="61"/>
      <c r="C62" s="62"/>
      <c r="D62" s="307" t="s">
        <v>260</v>
      </c>
      <c r="E62" s="407" t="s">
        <v>336</v>
      </c>
      <c r="F62" s="407"/>
      <c r="G62" s="407"/>
      <c r="H62" s="407"/>
      <c r="I62" s="63"/>
      <c r="J62" s="65"/>
      <c r="K62" s="66"/>
      <c r="L62" s="26"/>
    </row>
    <row r="63" spans="1:15">
      <c r="A63" s="26"/>
      <c r="B63" s="26"/>
      <c r="C63" s="26"/>
      <c r="D63" s="26"/>
      <c r="E63" s="26"/>
      <c r="F63" s="26"/>
      <c r="G63" s="26"/>
      <c r="H63" s="26"/>
      <c r="I63" s="26"/>
      <c r="J63" s="26"/>
      <c r="K63" s="26"/>
      <c r="L63" s="26"/>
    </row>
    <row r="64" spans="1:15" ht="15.75" thickBot="1"/>
    <row r="65" spans="2:12">
      <c r="B65" s="116"/>
      <c r="C65" s="117"/>
      <c r="D65" s="118"/>
      <c r="E65" s="118"/>
      <c r="F65" s="118"/>
      <c r="G65" s="118"/>
      <c r="H65" s="118"/>
      <c r="I65" s="118"/>
      <c r="J65" s="118"/>
      <c r="K65" s="118"/>
      <c r="L65" s="31"/>
    </row>
    <row r="66" spans="2:12" ht="18.75">
      <c r="B66" s="121"/>
      <c r="C66" s="122"/>
      <c r="D66" s="123"/>
      <c r="E66" s="124"/>
      <c r="F66" s="124"/>
      <c r="G66" s="124"/>
      <c r="H66" s="124"/>
      <c r="I66" s="124"/>
      <c r="J66" s="125"/>
      <c r="K66" s="125"/>
      <c r="L66" s="37"/>
    </row>
    <row r="67" spans="2:12" ht="18.75" customHeight="1">
      <c r="B67" s="121"/>
      <c r="C67" s="139"/>
      <c r="D67" s="128"/>
      <c r="E67" s="398" t="s">
        <v>164</v>
      </c>
      <c r="F67" s="399"/>
      <c r="G67" s="399"/>
      <c r="H67" s="399"/>
      <c r="I67" s="399"/>
      <c r="J67" s="400"/>
      <c r="L67" s="37"/>
    </row>
    <row r="68" spans="2:12" ht="24" customHeight="1">
      <c r="B68" s="121"/>
      <c r="C68" s="139"/>
      <c r="D68" s="128"/>
      <c r="E68" s="200" t="s">
        <v>163</v>
      </c>
      <c r="F68" s="200" t="s">
        <v>149</v>
      </c>
      <c r="G68" s="200"/>
      <c r="H68" s="200" t="s">
        <v>160</v>
      </c>
      <c r="I68" s="200" t="s">
        <v>150</v>
      </c>
      <c r="J68" s="200" t="s">
        <v>162</v>
      </c>
      <c r="L68" s="37"/>
    </row>
    <row r="69" spans="2:12" ht="18.75">
      <c r="B69" s="121"/>
      <c r="C69" s="139"/>
      <c r="D69" s="128"/>
      <c r="E69" s="199" t="s">
        <v>167</v>
      </c>
      <c r="F69" s="286" t="s">
        <v>233</v>
      </c>
      <c r="G69" s="202"/>
      <c r="H69" s="286" t="s">
        <v>234</v>
      </c>
      <c r="I69" s="286" t="s">
        <v>235</v>
      </c>
      <c r="J69" s="286" t="s">
        <v>236</v>
      </c>
      <c r="L69" s="37"/>
    </row>
    <row r="70" spans="2:12" ht="18.75">
      <c r="B70" s="121"/>
      <c r="C70" s="139"/>
      <c r="D70" s="128"/>
      <c r="E70" s="199" t="s">
        <v>166</v>
      </c>
      <c r="F70" s="202" t="s">
        <v>256</v>
      </c>
      <c r="G70" s="202"/>
      <c r="H70" s="202" t="s">
        <v>237</v>
      </c>
      <c r="I70" s="202" t="s">
        <v>238</v>
      </c>
      <c r="J70" s="202" t="s">
        <v>262</v>
      </c>
      <c r="L70" s="37"/>
    </row>
    <row r="71" spans="2:12" ht="18.75">
      <c r="B71" s="121"/>
      <c r="C71" s="139"/>
      <c r="D71" s="128"/>
      <c r="E71" s="199" t="s">
        <v>165</v>
      </c>
      <c r="F71" s="202" t="s">
        <v>238</v>
      </c>
      <c r="G71" s="202"/>
      <c r="H71" s="202" t="s">
        <v>271</v>
      </c>
      <c r="I71" s="202" t="s">
        <v>273</v>
      </c>
      <c r="J71" s="202" t="s">
        <v>324</v>
      </c>
      <c r="L71" s="37"/>
    </row>
    <row r="72" spans="2:12" ht="18.75">
      <c r="B72" s="32"/>
      <c r="C72" s="139"/>
      <c r="D72" s="128"/>
      <c r="E72" s="199" t="s">
        <v>263</v>
      </c>
      <c r="F72" s="202" t="s">
        <v>264</v>
      </c>
      <c r="G72" s="202"/>
      <c r="H72" s="202" t="s">
        <v>270</v>
      </c>
      <c r="I72" s="202" t="s">
        <v>272</v>
      </c>
      <c r="J72" s="199" t="s">
        <v>265</v>
      </c>
      <c r="L72" s="37"/>
    </row>
    <row r="73" spans="2:12" ht="15.75" thickBot="1">
      <c r="B73" s="61"/>
      <c r="C73" s="285"/>
      <c r="D73" s="62"/>
      <c r="E73" s="63"/>
      <c r="F73" s="64"/>
      <c r="G73" s="63"/>
      <c r="H73" s="63"/>
      <c r="I73" s="63"/>
      <c r="J73" s="63"/>
      <c r="K73" s="65"/>
      <c r="L73" s="66"/>
    </row>
  </sheetData>
  <dataConsolidate/>
  <mergeCells count="6">
    <mergeCell ref="E67:J67"/>
    <mergeCell ref="E52:H52"/>
    <mergeCell ref="D9:I9"/>
    <mergeCell ref="F45:G45"/>
    <mergeCell ref="E62:H62"/>
    <mergeCell ref="D15:E15"/>
  </mergeCells>
  <dataValidations count="1">
    <dataValidation errorStyle="warning" allowBlank="1" sqref="F20 F24 F27 F36 F38:F40" xr:uid="{00000000-0002-0000-0100-000000000000}"/>
  </dataValidations>
  <pageMargins left="0.7" right="0.7" top="0.75" bottom="0.75" header="0.3" footer="0.3"/>
  <pageSetup paperSize="9" scale="57" fitToHeight="0" orientation="portrait" r:id="rId1"/>
  <drawing r:id="rId2"/>
  <extLst>
    <ext xmlns:x14="http://schemas.microsoft.com/office/spreadsheetml/2009/9/main" uri="{CCE6A557-97BC-4b89-ADB6-D9C93CAAB3DF}">
      <x14:dataValidations xmlns:xm="http://schemas.microsoft.com/office/excel/2006/main" count="2">
        <x14:dataValidation type="list" errorStyle="warning" allowBlank="1" xr:uid="{00000000-0002-0000-0100-000001000000}">
          <x14:formula1>
            <xm:f>Data!$E$3:$E$5</xm:f>
          </x14:formula1>
          <xm:sqref>F11</xm:sqref>
        </x14:dataValidation>
        <x14:dataValidation type="list" errorStyle="warning" allowBlank="1" xr:uid="{00000000-0002-0000-0100-000002000000}">
          <x14:formula1>
            <xm:f>Data!$E$7:$E$9</xm:f>
          </x14:formula1>
          <xm:sqref>F13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33"/>
  <sheetViews>
    <sheetView zoomScale="85" zoomScaleNormal="85" workbookViewId="0">
      <selection activeCell="H36" sqref="H36"/>
    </sheetView>
  </sheetViews>
  <sheetFormatPr defaultRowHeight="15"/>
  <cols>
    <col min="5" max="5" width="33.28515625" customWidth="1"/>
    <col min="6" max="6" width="14.7109375" customWidth="1"/>
    <col min="7" max="7" width="12" hidden="1" customWidth="1"/>
    <col min="8" max="8" width="17.7109375" customWidth="1"/>
    <col min="9" max="9" width="12.28515625" customWidth="1"/>
    <col min="12" max="14" width="9.140625" style="211"/>
    <col min="15" max="15" width="33.28515625" style="211" customWidth="1"/>
    <col min="16" max="16" width="11.28515625" style="211" bestFit="1" customWidth="1"/>
    <col min="17" max="17" width="7" style="211" hidden="1" customWidth="1"/>
    <col min="18" max="18" width="17.7109375" style="211" customWidth="1"/>
    <col min="19" max="19" width="12.28515625" style="211" customWidth="1"/>
    <col min="20" max="20" width="9.140625" style="211"/>
    <col min="22" max="24" width="9.140625" style="211"/>
    <col min="25" max="25" width="33.28515625" style="211" customWidth="1"/>
    <col min="26" max="26" width="11.28515625" style="211" bestFit="1" customWidth="1"/>
    <col min="27" max="27" width="7" style="211" hidden="1" customWidth="1"/>
    <col min="28" max="28" width="17.7109375" style="211" customWidth="1"/>
    <col min="29" max="29" width="12.28515625" style="211" customWidth="1"/>
    <col min="30" max="30" width="9.140625" style="211"/>
  </cols>
  <sheetData>
    <row r="1" spans="1:30" ht="15.75" thickBot="1">
      <c r="A1" s="81"/>
      <c r="B1" s="81"/>
      <c r="C1" s="81"/>
      <c r="D1" s="81"/>
      <c r="E1" s="82"/>
      <c r="F1" s="81"/>
      <c r="G1" s="81"/>
      <c r="H1" s="8"/>
      <c r="I1" s="8"/>
      <c r="J1" s="8"/>
      <c r="L1" s="81"/>
      <c r="M1" s="81"/>
      <c r="N1" s="81"/>
      <c r="O1" s="82"/>
      <c r="P1" s="81"/>
      <c r="Q1" s="81"/>
      <c r="R1" s="8"/>
      <c r="S1" s="8"/>
      <c r="T1" s="8"/>
      <c r="V1" s="81"/>
      <c r="W1" s="81"/>
      <c r="X1" s="81"/>
      <c r="Y1" s="82"/>
      <c r="Z1" s="81"/>
      <c r="AA1" s="81"/>
      <c r="AB1" s="8"/>
      <c r="AC1" s="8"/>
      <c r="AD1" s="8"/>
    </row>
    <row r="2" spans="1:30" ht="15" customHeight="1">
      <c r="A2" s="81"/>
      <c r="B2" s="1"/>
      <c r="C2" s="2"/>
      <c r="D2" s="2"/>
      <c r="E2" s="3"/>
      <c r="F2" s="3"/>
      <c r="G2" s="2"/>
      <c r="H2" s="4"/>
      <c r="I2" s="4"/>
      <c r="J2" s="5"/>
      <c r="L2" s="1"/>
      <c r="M2" s="2"/>
      <c r="N2" s="2"/>
      <c r="O2" s="3"/>
      <c r="P2" s="3"/>
      <c r="Q2" s="2"/>
      <c r="R2" s="4"/>
      <c r="S2" s="4"/>
      <c r="T2" s="5"/>
      <c r="V2" s="1"/>
      <c r="W2" s="2"/>
      <c r="X2" s="2"/>
      <c r="Y2" s="3"/>
      <c r="Z2" s="3"/>
      <c r="AA2" s="2"/>
      <c r="AB2" s="4"/>
      <c r="AC2" s="4"/>
      <c r="AD2" s="5"/>
    </row>
    <row r="3" spans="1:30">
      <c r="A3" s="81"/>
      <c r="B3" s="6"/>
      <c r="C3" s="7"/>
      <c r="D3" s="13"/>
      <c r="E3" s="14"/>
      <c r="F3" s="14"/>
      <c r="G3" s="7"/>
      <c r="H3" s="9"/>
      <c r="I3" s="9"/>
      <c r="J3" s="10"/>
      <c r="L3" s="6"/>
      <c r="M3" s="7"/>
      <c r="N3" s="13"/>
      <c r="O3" s="14"/>
      <c r="P3" s="14"/>
      <c r="Q3" s="7"/>
      <c r="R3" s="9"/>
      <c r="S3" s="9"/>
      <c r="T3" s="10"/>
      <c r="V3" s="6"/>
      <c r="W3" s="7"/>
      <c r="X3" s="13"/>
      <c r="Y3" s="14"/>
      <c r="Z3" s="14"/>
      <c r="AA3" s="7"/>
      <c r="AB3" s="9"/>
      <c r="AC3" s="9"/>
      <c r="AD3" s="10"/>
    </row>
    <row r="4" spans="1:30">
      <c r="A4" s="81"/>
      <c r="B4" s="6"/>
      <c r="C4" s="11"/>
      <c r="D4" s="13"/>
      <c r="E4" s="14"/>
      <c r="F4" s="14"/>
      <c r="G4" s="7"/>
      <c r="H4" s="9"/>
      <c r="I4" s="9"/>
      <c r="J4" s="10"/>
      <c r="L4" s="6"/>
      <c r="M4" s="11"/>
      <c r="N4" s="13"/>
      <c r="O4" s="14"/>
      <c r="P4" s="14"/>
      <c r="Q4" s="7"/>
      <c r="R4" s="9"/>
      <c r="S4" s="9"/>
      <c r="T4" s="10"/>
      <c r="V4" s="6"/>
      <c r="W4" s="11"/>
      <c r="X4" s="13"/>
      <c r="Y4" s="14"/>
      <c r="Z4" s="14"/>
      <c r="AA4" s="7"/>
      <c r="AB4" s="9"/>
      <c r="AC4" s="9"/>
      <c r="AD4" s="10"/>
    </row>
    <row r="5" spans="1:30">
      <c r="A5" s="81"/>
      <c r="B5" s="6"/>
      <c r="C5" s="11"/>
      <c r="D5" s="13"/>
      <c r="E5" s="14"/>
      <c r="F5" s="14"/>
      <c r="G5" s="7"/>
      <c r="H5" s="9"/>
      <c r="I5" s="9"/>
      <c r="J5" s="10"/>
      <c r="L5" s="6"/>
      <c r="M5" s="11"/>
      <c r="N5" s="13"/>
      <c r="O5" s="14"/>
      <c r="P5" s="14"/>
      <c r="Q5" s="7"/>
      <c r="R5" s="9"/>
      <c r="S5" s="9"/>
      <c r="T5" s="10"/>
      <c r="V5" s="6"/>
      <c r="W5" s="11"/>
      <c r="X5" s="13"/>
      <c r="Y5" s="14"/>
      <c r="Z5" s="14"/>
      <c r="AA5" s="7"/>
      <c r="AB5" s="9"/>
      <c r="AC5" s="9"/>
      <c r="AD5" s="10"/>
    </row>
    <row r="6" spans="1:30" ht="18.75">
      <c r="A6" s="81"/>
      <c r="B6" s="6"/>
      <c r="C6" s="11"/>
      <c r="D6" s="246" t="s">
        <v>194</v>
      </c>
      <c r="E6" s="14"/>
      <c r="F6" s="14"/>
      <c r="G6" s="7"/>
      <c r="H6" s="9"/>
      <c r="I6" s="9"/>
      <c r="J6" s="10"/>
      <c r="L6" s="6"/>
      <c r="M6" s="11"/>
      <c r="N6" s="246" t="s">
        <v>239</v>
      </c>
      <c r="O6" s="14"/>
      <c r="P6" s="14"/>
      <c r="Q6" s="7"/>
      <c r="R6" s="9"/>
      <c r="S6" s="9"/>
      <c r="T6" s="10"/>
      <c r="V6" s="6"/>
      <c r="W6" s="11"/>
      <c r="X6" s="231" t="s">
        <v>171</v>
      </c>
      <c r="Y6" s="14"/>
      <c r="Z6" s="14"/>
      <c r="AA6" s="7"/>
      <c r="AB6" s="9"/>
      <c r="AC6" s="9"/>
      <c r="AD6" s="10"/>
    </row>
    <row r="7" spans="1:30" ht="15.75" thickBot="1">
      <c r="A7" s="81"/>
      <c r="B7" s="6"/>
      <c r="C7" s="12"/>
      <c r="D7" s="13"/>
      <c r="E7" s="14"/>
      <c r="F7" s="14"/>
      <c r="G7" s="7"/>
      <c r="H7" s="9"/>
      <c r="I7" s="9"/>
      <c r="J7" s="10"/>
      <c r="L7" s="6"/>
      <c r="M7" s="12"/>
      <c r="N7" s="13"/>
      <c r="O7" s="14"/>
      <c r="P7" s="14"/>
      <c r="Q7" s="7"/>
      <c r="R7" s="9"/>
      <c r="S7" s="9"/>
      <c r="T7" s="10"/>
      <c r="V7" s="6"/>
      <c r="W7" s="12"/>
      <c r="X7" s="13"/>
      <c r="Y7" s="14"/>
      <c r="Z7" s="14"/>
      <c r="AA7" s="7"/>
      <c r="AB7" s="9"/>
      <c r="AC7" s="9"/>
      <c r="AD7" s="10"/>
    </row>
    <row r="8" spans="1:30" ht="26.25" thickTop="1">
      <c r="A8" s="81"/>
      <c r="B8" s="6"/>
      <c r="C8" s="12"/>
      <c r="D8" s="15" t="s">
        <v>1</v>
      </c>
      <c r="E8" s="112" t="s">
        <v>72</v>
      </c>
      <c r="F8" s="112" t="s">
        <v>70</v>
      </c>
      <c r="G8" s="111"/>
      <c r="H8" s="43" t="s">
        <v>212</v>
      </c>
      <c r="I8" s="9"/>
      <c r="J8" s="10"/>
      <c r="L8" s="6"/>
      <c r="M8" s="12"/>
      <c r="N8" s="15" t="s">
        <v>1</v>
      </c>
      <c r="O8" s="112" t="s">
        <v>72</v>
      </c>
      <c r="P8" s="112" t="s">
        <v>70</v>
      </c>
      <c r="Q8" s="111"/>
      <c r="R8" s="43" t="s">
        <v>212</v>
      </c>
      <c r="S8" s="9"/>
      <c r="T8" s="10"/>
      <c r="V8" s="6"/>
      <c r="W8" s="12"/>
      <c r="X8" s="15" t="s">
        <v>1</v>
      </c>
      <c r="Y8" s="112" t="s">
        <v>72</v>
      </c>
      <c r="Z8" s="112" t="s">
        <v>70</v>
      </c>
      <c r="AA8" s="111"/>
      <c r="AB8" s="43" t="s">
        <v>212</v>
      </c>
      <c r="AC8" s="9"/>
      <c r="AD8" s="10"/>
    </row>
    <row r="9" spans="1:30" ht="33.75">
      <c r="A9" s="81"/>
      <c r="B9" s="6"/>
      <c r="C9" s="12"/>
      <c r="D9" s="49">
        <v>1.1000000000000001</v>
      </c>
      <c r="E9" s="50" t="s">
        <v>217</v>
      </c>
      <c r="F9" s="186" t="s">
        <v>5</v>
      </c>
      <c r="G9" s="50">
        <f>IF(F9="Yes", 0,0)</f>
        <v>0</v>
      </c>
      <c r="H9" s="51" t="s">
        <v>53</v>
      </c>
      <c r="I9" s="9"/>
      <c r="J9" s="10"/>
      <c r="L9" s="6"/>
      <c r="M9" s="12"/>
      <c r="N9" s="49">
        <v>1.1000000000000001</v>
      </c>
      <c r="O9" s="50" t="s">
        <v>71</v>
      </c>
      <c r="P9" s="186" t="s">
        <v>6</v>
      </c>
      <c r="Q9" s="50">
        <f>IF(P9="Yes", 0,0)</f>
        <v>0</v>
      </c>
      <c r="R9" s="51" t="s">
        <v>53</v>
      </c>
      <c r="S9" s="9"/>
      <c r="T9" s="10"/>
      <c r="V9" s="6"/>
      <c r="W9" s="12"/>
      <c r="X9" s="49">
        <v>1.1000000000000001</v>
      </c>
      <c r="Y9" s="50" t="s">
        <v>71</v>
      </c>
      <c r="Z9" s="186" t="s">
        <v>6</v>
      </c>
      <c r="AA9" s="50">
        <f>IF(Z9="Yes", 0,0)</f>
        <v>0</v>
      </c>
      <c r="AB9" s="51" t="s">
        <v>53</v>
      </c>
      <c r="AC9" s="9"/>
      <c r="AD9" s="10"/>
    </row>
    <row r="10" spans="1:30">
      <c r="A10" s="81"/>
      <c r="B10" s="6"/>
      <c r="C10" s="12"/>
      <c r="D10" s="45"/>
      <c r="E10" s="46"/>
      <c r="F10" s="52"/>
      <c r="G10" s="52"/>
      <c r="H10" s="53"/>
      <c r="I10" s="9"/>
      <c r="J10" s="10"/>
      <c r="L10" s="6"/>
      <c r="M10" s="12"/>
      <c r="N10" s="45"/>
      <c r="O10" s="46"/>
      <c r="P10" s="52"/>
      <c r="Q10" s="52"/>
      <c r="R10" s="53"/>
      <c r="S10" s="9"/>
      <c r="T10" s="10"/>
      <c r="V10" s="6"/>
      <c r="W10" s="12"/>
      <c r="X10" s="45"/>
      <c r="Y10" s="46"/>
      <c r="Z10" s="52"/>
      <c r="AA10" s="52"/>
      <c r="AB10" s="53"/>
      <c r="AC10" s="9"/>
      <c r="AD10" s="10"/>
    </row>
    <row r="11" spans="1:30" ht="33.75">
      <c r="A11" s="81"/>
      <c r="B11" s="6"/>
      <c r="C11" s="12"/>
      <c r="D11" s="49">
        <v>1.2</v>
      </c>
      <c r="E11" s="50" t="s">
        <v>218</v>
      </c>
      <c r="F11" s="186" t="s">
        <v>6</v>
      </c>
      <c r="G11" s="50">
        <f>IF(F11="Yes", 1,0)</f>
        <v>0</v>
      </c>
      <c r="H11" s="51" t="s">
        <v>54</v>
      </c>
      <c r="I11" s="9"/>
      <c r="J11" s="10"/>
      <c r="L11" s="6"/>
      <c r="M11" s="12"/>
      <c r="N11" s="49">
        <v>1.2</v>
      </c>
      <c r="O11" s="50" t="s">
        <v>97</v>
      </c>
      <c r="P11" s="186" t="s">
        <v>6</v>
      </c>
      <c r="Q11" s="50">
        <f>IF(P11="Yes", 1,0)</f>
        <v>0</v>
      </c>
      <c r="R11" s="51" t="s">
        <v>54</v>
      </c>
      <c r="S11" s="9"/>
      <c r="T11" s="10"/>
      <c r="V11" s="6"/>
      <c r="W11" s="12"/>
      <c r="X11" s="49">
        <v>1.2</v>
      </c>
      <c r="Y11" s="50" t="s">
        <v>97</v>
      </c>
      <c r="Z11" s="186" t="s">
        <v>6</v>
      </c>
      <c r="AA11" s="50">
        <f>IF(Z11="Yes", 1,0)</f>
        <v>0</v>
      </c>
      <c r="AB11" s="51" t="s">
        <v>54</v>
      </c>
      <c r="AC11" s="9"/>
      <c r="AD11" s="10"/>
    </row>
    <row r="12" spans="1:30">
      <c r="A12" s="81"/>
      <c r="B12" s="6"/>
      <c r="C12" s="12"/>
      <c r="D12" s="45"/>
      <c r="E12" s="46"/>
      <c r="F12" s="52"/>
      <c r="G12" s="52"/>
      <c r="H12" s="53"/>
      <c r="I12" s="9"/>
      <c r="J12" s="10"/>
      <c r="L12" s="6"/>
      <c r="M12" s="12"/>
      <c r="N12" s="45"/>
      <c r="O12" s="46"/>
      <c r="P12" s="52"/>
      <c r="Q12" s="52"/>
      <c r="R12" s="53"/>
      <c r="S12" s="9"/>
      <c r="T12" s="10"/>
      <c r="V12" s="6"/>
      <c r="W12" s="12"/>
      <c r="X12" s="45"/>
      <c r="Y12" s="46"/>
      <c r="Z12" s="52"/>
      <c r="AA12" s="52"/>
      <c r="AB12" s="53"/>
      <c r="AC12" s="9"/>
      <c r="AD12" s="10"/>
    </row>
    <row r="13" spans="1:30">
      <c r="A13" s="81"/>
      <c r="B13" s="6"/>
      <c r="C13" s="12"/>
      <c r="D13" s="49">
        <v>1.3</v>
      </c>
      <c r="E13" s="50" t="s">
        <v>73</v>
      </c>
      <c r="F13" s="186" t="s">
        <v>5</v>
      </c>
      <c r="G13" s="50">
        <f>IF(F13="Yes", 2,0)</f>
        <v>2</v>
      </c>
      <c r="H13" s="51" t="s">
        <v>55</v>
      </c>
      <c r="I13" s="9"/>
      <c r="J13" s="10"/>
      <c r="L13" s="6"/>
      <c r="M13" s="12"/>
      <c r="N13" s="49">
        <v>1.3</v>
      </c>
      <c r="O13" s="50" t="s">
        <v>73</v>
      </c>
      <c r="P13" s="186" t="s">
        <v>6</v>
      </c>
      <c r="Q13" s="50">
        <f>IF(P13="Yes", 2,0)</f>
        <v>0</v>
      </c>
      <c r="R13" s="51" t="s">
        <v>55</v>
      </c>
      <c r="S13" s="9"/>
      <c r="T13" s="10"/>
      <c r="V13" s="6"/>
      <c r="W13" s="12"/>
      <c r="X13" s="49">
        <v>1.3</v>
      </c>
      <c r="Y13" s="50" t="s">
        <v>73</v>
      </c>
      <c r="Z13" s="186" t="s">
        <v>6</v>
      </c>
      <c r="AA13" s="50">
        <f>IF(Z13="Yes", 2,0)</f>
        <v>0</v>
      </c>
      <c r="AB13" s="51" t="s">
        <v>55</v>
      </c>
      <c r="AC13" s="9"/>
      <c r="AD13" s="10"/>
    </row>
    <row r="14" spans="1:30">
      <c r="A14" s="81"/>
      <c r="B14" s="6"/>
      <c r="C14" s="12"/>
      <c r="D14" s="54"/>
      <c r="E14" s="55"/>
      <c r="F14" s="56"/>
      <c r="G14" s="56"/>
      <c r="H14" s="57"/>
      <c r="I14" s="9"/>
      <c r="J14" s="10"/>
      <c r="L14" s="6"/>
      <c r="M14" s="12"/>
      <c r="N14" s="54"/>
      <c r="O14" s="55"/>
      <c r="P14" s="56"/>
      <c r="Q14" s="56"/>
      <c r="R14" s="57"/>
      <c r="S14" s="9"/>
      <c r="T14" s="10"/>
      <c r="V14" s="6"/>
      <c r="W14" s="12"/>
      <c r="X14" s="54"/>
      <c r="Y14" s="55"/>
      <c r="Z14" s="56"/>
      <c r="AA14" s="56"/>
      <c r="AB14" s="57"/>
      <c r="AC14" s="9"/>
      <c r="AD14" s="10"/>
    </row>
    <row r="15" spans="1:30">
      <c r="A15" s="81"/>
      <c r="B15" s="6"/>
      <c r="C15" s="12"/>
      <c r="D15" s="49">
        <v>1.4</v>
      </c>
      <c r="E15" s="50" t="s">
        <v>74</v>
      </c>
      <c r="F15" s="186" t="s">
        <v>6</v>
      </c>
      <c r="G15" s="50">
        <f>IF(F15="Yes", 3,0)</f>
        <v>0</v>
      </c>
      <c r="H15" s="51" t="s">
        <v>56</v>
      </c>
      <c r="I15" s="9"/>
      <c r="J15" s="10"/>
      <c r="L15" s="6"/>
      <c r="M15" s="12"/>
      <c r="N15" s="49">
        <v>1.4</v>
      </c>
      <c r="O15" s="50" t="s">
        <v>74</v>
      </c>
      <c r="P15" s="186" t="s">
        <v>6</v>
      </c>
      <c r="Q15" s="50">
        <f>IF(P15="Yes", 3,0)</f>
        <v>0</v>
      </c>
      <c r="R15" s="51" t="s">
        <v>56</v>
      </c>
      <c r="S15" s="9"/>
      <c r="T15" s="10"/>
      <c r="V15" s="6"/>
      <c r="W15" s="12"/>
      <c r="X15" s="49">
        <v>1.4</v>
      </c>
      <c r="Y15" s="50" t="s">
        <v>74</v>
      </c>
      <c r="Z15" s="186" t="s">
        <v>6</v>
      </c>
      <c r="AA15" s="50">
        <f>IF(Z15="Yes", 3,0)</f>
        <v>0</v>
      </c>
      <c r="AB15" s="51" t="s">
        <v>56</v>
      </c>
      <c r="AC15" s="9"/>
      <c r="AD15" s="10"/>
    </row>
    <row r="16" spans="1:30" ht="16.5" hidden="1" thickBot="1">
      <c r="A16" s="81"/>
      <c r="B16" s="6"/>
      <c r="C16" s="12"/>
      <c r="D16" s="83"/>
      <c r="E16" s="84"/>
      <c r="F16" s="58" t="s">
        <v>76</v>
      </c>
      <c r="G16" s="59">
        <f>MAX(G9:G15)</f>
        <v>2</v>
      </c>
      <c r="H16" s="85"/>
      <c r="I16" s="9"/>
      <c r="J16" s="10"/>
      <c r="L16" s="6"/>
      <c r="M16" s="12"/>
      <c r="N16" s="83"/>
      <c r="O16" s="84"/>
      <c r="P16" s="58" t="s">
        <v>76</v>
      </c>
      <c r="Q16" s="59">
        <f>MAX(Q9:Q15)</f>
        <v>0</v>
      </c>
      <c r="R16" s="85"/>
      <c r="S16" s="9"/>
      <c r="T16" s="10"/>
      <c r="V16" s="6"/>
      <c r="W16" s="12"/>
      <c r="X16" s="83"/>
      <c r="Y16" s="84"/>
      <c r="Z16" s="58" t="s">
        <v>76</v>
      </c>
      <c r="AA16" s="59">
        <f>MAX(AA9:AA15)</f>
        <v>0</v>
      </c>
      <c r="AB16" s="85"/>
      <c r="AC16" s="9"/>
      <c r="AD16" s="10"/>
    </row>
    <row r="17" spans="1:30">
      <c r="A17" s="81"/>
      <c r="B17" s="6"/>
      <c r="C17" s="12"/>
      <c r="D17" s="83"/>
      <c r="E17" s="84"/>
      <c r="F17" s="84"/>
      <c r="G17" s="225"/>
      <c r="H17" s="57"/>
      <c r="I17" s="9"/>
      <c r="J17" s="10"/>
      <c r="L17" s="6"/>
      <c r="M17" s="12"/>
      <c r="N17" s="83"/>
      <c r="O17" s="84"/>
      <c r="P17" s="84"/>
      <c r="Q17" s="225"/>
      <c r="R17" s="57"/>
      <c r="S17" s="9"/>
      <c r="T17" s="10"/>
      <c r="V17" s="6"/>
      <c r="W17" s="12"/>
      <c r="X17" s="83"/>
      <c r="Y17" s="84"/>
      <c r="Z17" s="84"/>
      <c r="AA17" s="225"/>
      <c r="AB17" s="57"/>
      <c r="AC17" s="9"/>
      <c r="AD17" s="10"/>
    </row>
    <row r="18" spans="1:30">
      <c r="A18" s="81"/>
      <c r="B18" s="6"/>
      <c r="C18" s="12"/>
      <c r="D18" s="83"/>
      <c r="E18" s="84"/>
      <c r="F18" s="84"/>
      <c r="G18" s="84"/>
      <c r="H18" s="57"/>
      <c r="I18" s="9"/>
      <c r="J18" s="10"/>
      <c r="L18" s="6"/>
      <c r="M18" s="12"/>
      <c r="N18" s="83"/>
      <c r="O18" s="84"/>
      <c r="P18" s="84"/>
      <c r="Q18" s="84"/>
      <c r="R18" s="57"/>
      <c r="S18" s="9"/>
      <c r="T18" s="10"/>
      <c r="V18" s="6"/>
      <c r="W18" s="12"/>
      <c r="X18" s="83"/>
      <c r="Y18" s="84"/>
      <c r="Z18" s="84"/>
      <c r="AA18" s="84"/>
      <c r="AB18" s="57"/>
      <c r="AC18" s="9"/>
      <c r="AD18" s="10"/>
    </row>
    <row r="19" spans="1:30" ht="38.25">
      <c r="A19" s="81"/>
      <c r="B19" s="6"/>
      <c r="C19" s="12"/>
      <c r="D19" s="49">
        <v>2.1</v>
      </c>
      <c r="E19" s="50" t="s">
        <v>219</v>
      </c>
      <c r="F19" s="186" t="s">
        <v>6</v>
      </c>
      <c r="G19" s="50">
        <f>IF(AND(F19="Yes", G16=2),-1,0)</f>
        <v>0</v>
      </c>
      <c r="H19" s="51" t="s">
        <v>220</v>
      </c>
      <c r="I19" s="9"/>
      <c r="J19" s="10"/>
      <c r="L19" s="6"/>
      <c r="M19" s="12"/>
      <c r="N19" s="49">
        <v>2.1</v>
      </c>
      <c r="O19" s="50" t="s">
        <v>75</v>
      </c>
      <c r="P19" s="186" t="s">
        <v>6</v>
      </c>
      <c r="Q19" s="50">
        <f>IF(AND(P19="Yes", Q16=2),-1,0)</f>
        <v>0</v>
      </c>
      <c r="R19" s="51" t="s">
        <v>220</v>
      </c>
      <c r="S19" s="9"/>
      <c r="T19" s="10"/>
      <c r="V19" s="6"/>
      <c r="W19" s="12"/>
      <c r="X19" s="49">
        <v>2.1</v>
      </c>
      <c r="Y19" s="50" t="s">
        <v>75</v>
      </c>
      <c r="Z19" s="186" t="s">
        <v>5</v>
      </c>
      <c r="AA19" s="50">
        <f>IF(AND(Z19="Yes", AA16=2),-1,0)</f>
        <v>0</v>
      </c>
      <c r="AB19" s="51" t="s">
        <v>220</v>
      </c>
      <c r="AC19" s="9"/>
      <c r="AD19" s="10"/>
    </row>
    <row r="20" spans="1:30" ht="16.5" thickBot="1">
      <c r="A20" s="81"/>
      <c r="B20" s="6"/>
      <c r="C20" s="86"/>
      <c r="D20" s="87"/>
      <c r="E20" s="88"/>
      <c r="F20" s="88"/>
      <c r="G20" s="89"/>
      <c r="H20" s="90">
        <f>G16+G19</f>
        <v>2</v>
      </c>
      <c r="I20" s="9"/>
      <c r="J20" s="10"/>
      <c r="L20" s="6"/>
      <c r="M20" s="86"/>
      <c r="N20" s="87"/>
      <c r="O20" s="88"/>
      <c r="P20" s="88"/>
      <c r="Q20" s="89"/>
      <c r="R20" s="90">
        <f>Q16+Q19</f>
        <v>0</v>
      </c>
      <c r="S20" s="9"/>
      <c r="T20" s="10"/>
      <c r="V20" s="6"/>
      <c r="W20" s="86"/>
      <c r="X20" s="87"/>
      <c r="Y20" s="88"/>
      <c r="Z20" s="88"/>
      <c r="AA20" s="89"/>
      <c r="AB20" s="90">
        <f>AA16+AA19</f>
        <v>0</v>
      </c>
      <c r="AC20" s="9"/>
      <c r="AD20" s="10"/>
    </row>
    <row r="21" spans="1:30" ht="16.5" customHeight="1" thickTop="1">
      <c r="A21" s="81"/>
      <c r="B21" s="6"/>
      <c r="C21" s="86"/>
      <c r="D21" s="91"/>
      <c r="E21" s="91"/>
      <c r="F21" s="91"/>
      <c r="G21" s="7"/>
      <c r="H21" s="92"/>
      <c r="I21" s="9"/>
      <c r="J21" s="10"/>
      <c r="L21" s="6"/>
      <c r="M21" s="86"/>
      <c r="N21" s="91"/>
      <c r="O21" s="91"/>
      <c r="P21" s="91"/>
      <c r="Q21" s="7"/>
      <c r="R21" s="92"/>
      <c r="S21" s="9"/>
      <c r="T21" s="10"/>
      <c r="V21" s="6"/>
      <c r="W21" s="86"/>
      <c r="X21" s="91"/>
      <c r="Y21" s="91"/>
      <c r="Z21" s="91"/>
      <c r="AA21" s="7"/>
      <c r="AB21" s="92"/>
      <c r="AC21" s="9"/>
      <c r="AD21" s="10"/>
    </row>
    <row r="22" spans="1:30">
      <c r="A22" s="81"/>
      <c r="B22" s="6"/>
      <c r="C22" s="86"/>
      <c r="D22" s="86"/>
      <c r="E22" s="86"/>
      <c r="F22" s="86"/>
      <c r="G22" s="7"/>
      <c r="H22" s="9"/>
      <c r="I22" s="9"/>
      <c r="J22" s="10"/>
      <c r="L22" s="6"/>
      <c r="M22" s="86"/>
      <c r="N22" s="86"/>
      <c r="O22" s="86"/>
      <c r="P22" s="86"/>
      <c r="Q22" s="7"/>
      <c r="R22" s="9"/>
      <c r="S22" s="9"/>
      <c r="T22" s="10"/>
      <c r="V22" s="6"/>
      <c r="W22" s="86"/>
      <c r="X22" s="86"/>
      <c r="Y22" s="86"/>
      <c r="Z22" s="86"/>
      <c r="AA22" s="7"/>
      <c r="AB22" s="9"/>
      <c r="AC22" s="9"/>
      <c r="AD22" s="10"/>
    </row>
    <row r="23" spans="1:30" ht="15.75" thickBot="1">
      <c r="A23" s="81"/>
      <c r="B23" s="6"/>
      <c r="C23" s="86"/>
      <c r="D23" s="86"/>
      <c r="E23" s="86"/>
      <c r="F23" s="86"/>
      <c r="G23" s="7"/>
      <c r="H23" s="9"/>
      <c r="I23" s="9"/>
      <c r="J23" s="10"/>
      <c r="L23" s="6"/>
      <c r="M23" s="86"/>
      <c r="N23" s="86"/>
      <c r="O23" s="86"/>
      <c r="P23" s="86"/>
      <c r="Q23" s="7"/>
      <c r="R23" s="9"/>
      <c r="S23" s="9"/>
      <c r="T23" s="10"/>
      <c r="V23" s="6"/>
      <c r="W23" s="86"/>
      <c r="X23" s="86"/>
      <c r="Y23" s="86"/>
      <c r="Z23" s="86"/>
      <c r="AA23" s="7"/>
      <c r="AB23" s="9"/>
      <c r="AC23" s="9"/>
      <c r="AD23" s="10"/>
    </row>
    <row r="24" spans="1:30" ht="27.75" customHeight="1" thickBot="1">
      <c r="A24" s="81"/>
      <c r="B24" s="6"/>
      <c r="C24" s="9"/>
      <c r="D24" s="9"/>
      <c r="E24" s="113" t="s">
        <v>38</v>
      </c>
      <c r="F24" s="222" t="s">
        <v>2</v>
      </c>
      <c r="G24" s="225"/>
      <c r="H24" s="214" t="s">
        <v>37</v>
      </c>
      <c r="I24" s="9"/>
      <c r="J24" s="10"/>
      <c r="L24" s="6"/>
      <c r="M24" s="9"/>
      <c r="N24" s="9"/>
      <c r="O24" s="113" t="s">
        <v>38</v>
      </c>
      <c r="P24" s="222" t="s">
        <v>2</v>
      </c>
      <c r="Q24" s="225"/>
      <c r="R24" s="214" t="s">
        <v>37</v>
      </c>
      <c r="S24" s="9"/>
      <c r="T24" s="10"/>
      <c r="V24" s="6"/>
      <c r="W24" s="9"/>
      <c r="X24" s="9"/>
      <c r="Y24" s="113" t="s">
        <v>38</v>
      </c>
      <c r="Z24" s="222" t="s">
        <v>2</v>
      </c>
      <c r="AA24" s="225"/>
      <c r="AB24" s="214" t="s">
        <v>37</v>
      </c>
      <c r="AC24" s="9"/>
      <c r="AD24" s="10"/>
    </row>
    <row r="25" spans="1:30" ht="15.75" thickBot="1">
      <c r="A25" s="81"/>
      <c r="B25" s="6"/>
      <c r="C25" s="9"/>
      <c r="D25" s="9"/>
      <c r="E25" s="114" t="s">
        <v>40</v>
      </c>
      <c r="F25" s="221" t="s">
        <v>44</v>
      </c>
      <c r="G25" s="225"/>
      <c r="H25" s="75">
        <v>0</v>
      </c>
      <c r="I25" s="9"/>
      <c r="J25" s="10"/>
      <c r="L25" s="6"/>
      <c r="M25" s="9"/>
      <c r="N25" s="9"/>
      <c r="O25" s="114" t="s">
        <v>40</v>
      </c>
      <c r="P25" s="221" t="s">
        <v>44</v>
      </c>
      <c r="Q25" s="225"/>
      <c r="R25" s="75">
        <v>0</v>
      </c>
      <c r="S25" s="9"/>
      <c r="T25" s="10"/>
      <c r="V25" s="6"/>
      <c r="W25" s="9"/>
      <c r="X25" s="9"/>
      <c r="Y25" s="114" t="s">
        <v>40</v>
      </c>
      <c r="Z25" s="221" t="s">
        <v>44</v>
      </c>
      <c r="AA25" s="225"/>
      <c r="AB25" s="75">
        <v>0</v>
      </c>
      <c r="AC25" s="9"/>
      <c r="AD25" s="10"/>
    </row>
    <row r="26" spans="1:30" ht="15.75" thickBot="1">
      <c r="A26" s="81"/>
      <c r="B26" s="6"/>
      <c r="C26" s="9"/>
      <c r="D26" s="9"/>
      <c r="E26" s="114" t="s">
        <v>41</v>
      </c>
      <c r="F26" s="221" t="s">
        <v>45</v>
      </c>
      <c r="G26" s="225"/>
      <c r="H26" s="98">
        <v>1</v>
      </c>
      <c r="I26" s="9"/>
      <c r="J26" s="10"/>
      <c r="L26" s="6"/>
      <c r="M26" s="9"/>
      <c r="N26" s="9"/>
      <c r="O26" s="114" t="s">
        <v>41</v>
      </c>
      <c r="P26" s="221" t="s">
        <v>45</v>
      </c>
      <c r="Q26" s="225"/>
      <c r="R26" s="98">
        <v>1</v>
      </c>
      <c r="S26" s="9"/>
      <c r="T26" s="10"/>
      <c r="V26" s="6"/>
      <c r="W26" s="9"/>
      <c r="X26" s="9"/>
      <c r="Y26" s="114" t="s">
        <v>41</v>
      </c>
      <c r="Z26" s="221" t="s">
        <v>45</v>
      </c>
      <c r="AA26" s="225"/>
      <c r="AB26" s="98">
        <v>1</v>
      </c>
      <c r="AC26" s="9"/>
      <c r="AD26" s="10"/>
    </row>
    <row r="27" spans="1:30" ht="15.75" thickBot="1">
      <c r="A27" s="81"/>
      <c r="B27" s="6"/>
      <c r="C27" s="9"/>
      <c r="D27" s="9"/>
      <c r="E27" s="114" t="s">
        <v>42</v>
      </c>
      <c r="F27" s="221" t="s">
        <v>46</v>
      </c>
      <c r="G27" s="225"/>
      <c r="H27" s="75">
        <v>2</v>
      </c>
      <c r="I27" s="9"/>
      <c r="J27" s="10"/>
      <c r="L27" s="6"/>
      <c r="M27" s="9"/>
      <c r="N27" s="9"/>
      <c r="O27" s="114" t="s">
        <v>42</v>
      </c>
      <c r="P27" s="221" t="s">
        <v>46</v>
      </c>
      <c r="Q27" s="225"/>
      <c r="R27" s="75">
        <v>2</v>
      </c>
      <c r="S27" s="9"/>
      <c r="T27" s="10"/>
      <c r="V27" s="6"/>
      <c r="W27" s="9"/>
      <c r="X27" s="9"/>
      <c r="Y27" s="114" t="s">
        <v>42</v>
      </c>
      <c r="Z27" s="221" t="s">
        <v>46</v>
      </c>
      <c r="AA27" s="225"/>
      <c r="AB27" s="75">
        <v>2</v>
      </c>
      <c r="AC27" s="9"/>
      <c r="AD27" s="10"/>
    </row>
    <row r="28" spans="1:30" ht="15.75" thickBot="1">
      <c r="A28" s="81"/>
      <c r="B28" s="6"/>
      <c r="C28" s="9"/>
      <c r="D28" s="9"/>
      <c r="E28" s="114" t="s">
        <v>43</v>
      </c>
      <c r="F28" s="221" t="s">
        <v>47</v>
      </c>
      <c r="G28" s="225"/>
      <c r="H28" s="75">
        <v>3</v>
      </c>
      <c r="I28" s="9"/>
      <c r="J28" s="10"/>
      <c r="L28" s="6"/>
      <c r="M28" s="9"/>
      <c r="N28" s="9"/>
      <c r="O28" s="114" t="s">
        <v>43</v>
      </c>
      <c r="P28" s="221" t="s">
        <v>47</v>
      </c>
      <c r="Q28" s="225"/>
      <c r="R28" s="75">
        <v>3</v>
      </c>
      <c r="S28" s="9"/>
      <c r="T28" s="10"/>
      <c r="V28" s="6"/>
      <c r="W28" s="9"/>
      <c r="X28" s="9"/>
      <c r="Y28" s="114" t="s">
        <v>43</v>
      </c>
      <c r="Z28" s="221" t="s">
        <v>47</v>
      </c>
      <c r="AA28" s="225"/>
      <c r="AB28" s="75">
        <v>3</v>
      </c>
      <c r="AC28" s="9"/>
      <c r="AD28" s="10"/>
    </row>
    <row r="29" spans="1:30">
      <c r="A29" s="81"/>
      <c r="B29" s="6"/>
      <c r="C29" s="86"/>
      <c r="D29" s="86"/>
      <c r="E29" s="86"/>
      <c r="F29" s="86"/>
      <c r="G29" s="7"/>
      <c r="H29" s="9"/>
      <c r="I29" s="9"/>
      <c r="J29" s="10"/>
      <c r="L29" s="6"/>
      <c r="M29" s="86"/>
      <c r="N29" s="86"/>
      <c r="O29" s="86"/>
      <c r="P29" s="86"/>
      <c r="Q29" s="7"/>
      <c r="R29" s="9"/>
      <c r="S29" s="9"/>
      <c r="T29" s="10"/>
      <c r="V29" s="6"/>
      <c r="W29" s="86"/>
      <c r="X29" s="86"/>
      <c r="Y29" s="86"/>
      <c r="Z29" s="86"/>
      <c r="AA29" s="7"/>
      <c r="AB29" s="9"/>
      <c r="AC29" s="9"/>
      <c r="AD29" s="10"/>
    </row>
    <row r="30" spans="1:30">
      <c r="A30" s="81"/>
      <c r="B30" s="6"/>
      <c r="C30" s="86"/>
      <c r="D30" s="86"/>
      <c r="E30" s="86"/>
      <c r="F30" s="93" t="s">
        <v>94</v>
      </c>
      <c r="G30" s="110"/>
      <c r="H30" s="262" t="str">
        <f>IF(H20=3, "P3 - High Risk", IF(H20=2, "P2 - Medium Risk", IF(H20=1, "P1 - Low Risk", "P0 - No Risk")))</f>
        <v>P2 - Medium Risk</v>
      </c>
      <c r="I30" s="9"/>
      <c r="J30" s="10"/>
      <c r="L30" s="6"/>
      <c r="M30" s="86"/>
      <c r="N30" s="86"/>
      <c r="O30" s="86"/>
      <c r="P30" s="93" t="s">
        <v>94</v>
      </c>
      <c r="Q30" s="110"/>
      <c r="R30" s="99" t="str">
        <f>IF(R20=3, "P3 - High Risk", IF(R20=2, "P2 - Medium Risk", IF(R20=1, "P1 - Low Risk", "P0 - No Risk")))</f>
        <v>P0 - No Risk</v>
      </c>
      <c r="S30" s="9"/>
      <c r="T30" s="10"/>
      <c r="V30" s="6"/>
      <c r="W30" s="86"/>
      <c r="X30" s="86"/>
      <c r="Y30" s="86"/>
      <c r="Z30" s="93" t="s">
        <v>94</v>
      </c>
      <c r="AA30" s="110"/>
      <c r="AB30" s="99" t="str">
        <f>IF(AB20=3, "P3 - High Risk", IF(AB20=2, "P2 - Medium Risk", IF(AB20=1, "P1 - Low Risk", "P0 - No Risk")))</f>
        <v>P0 - No Risk</v>
      </c>
      <c r="AC30" s="9"/>
      <c r="AD30" s="10"/>
    </row>
    <row r="31" spans="1:30">
      <c r="A31" s="81"/>
      <c r="B31" s="6"/>
      <c r="C31" s="86"/>
      <c r="D31" s="86"/>
      <c r="E31" s="86"/>
      <c r="F31" s="86"/>
      <c r="G31" s="7"/>
      <c r="H31" s="9"/>
      <c r="I31" s="9"/>
      <c r="J31" s="10"/>
      <c r="L31" s="6"/>
      <c r="M31" s="86"/>
      <c r="N31" s="86"/>
      <c r="O31" s="86"/>
      <c r="P31" s="86"/>
      <c r="Q31" s="7"/>
      <c r="R31" s="9"/>
      <c r="S31" s="9"/>
      <c r="T31" s="10"/>
      <c r="V31" s="6"/>
      <c r="W31" s="86"/>
      <c r="X31" s="86"/>
      <c r="Y31" s="86"/>
      <c r="Z31" s="86"/>
      <c r="AA31" s="7"/>
      <c r="AB31" s="9"/>
      <c r="AC31" s="9"/>
      <c r="AD31" s="10"/>
    </row>
    <row r="32" spans="1:30" ht="15.75" thickBot="1">
      <c r="A32" s="81"/>
      <c r="B32" s="21"/>
      <c r="C32" s="22"/>
      <c r="D32" s="94"/>
      <c r="E32" s="95"/>
      <c r="F32" s="94"/>
      <c r="G32" s="94"/>
      <c r="H32" s="94"/>
      <c r="I32" s="23"/>
      <c r="J32" s="24"/>
      <c r="L32" s="21"/>
      <c r="M32" s="22"/>
      <c r="N32" s="94"/>
      <c r="O32" s="95"/>
      <c r="P32" s="94"/>
      <c r="Q32" s="94"/>
      <c r="R32" s="94"/>
      <c r="S32" s="23"/>
      <c r="T32" s="24"/>
      <c r="V32" s="21"/>
      <c r="W32" s="22"/>
      <c r="X32" s="94"/>
      <c r="Y32" s="95"/>
      <c r="Z32" s="94"/>
      <c r="AA32" s="94"/>
      <c r="AB32" s="94"/>
      <c r="AC32" s="23"/>
      <c r="AD32" s="24"/>
    </row>
    <row r="33" spans="4:28">
      <c r="D33" s="18"/>
      <c r="E33" s="19"/>
      <c r="F33" s="19"/>
      <c r="G33" s="7"/>
      <c r="H33" s="9"/>
      <c r="N33" s="18"/>
      <c r="O33" s="19"/>
      <c r="P33" s="19"/>
      <c r="Q33" s="7"/>
      <c r="R33" s="9"/>
      <c r="X33" s="18"/>
      <c r="Y33" s="19"/>
      <c r="Z33" s="19"/>
      <c r="AA33" s="7"/>
      <c r="AB33" s="9"/>
    </row>
  </sheetData>
  <dataValidations count="2">
    <dataValidation allowBlank="1" showInputMessage="1" sqref="D8:G8 H20 N8:Q8 R20 X8:AA8 AB20" xr:uid="{00000000-0002-0000-0200-000000000000}"/>
    <dataValidation type="list" errorStyle="warning" allowBlank="1" sqref="F9 F11 F13 F15 F19 P9 P11 P13 P15 P19 Z9 Z11 Z13 Z15 Z19" xr:uid="{00000000-0002-0000-0200-000001000000}">
      <formula1>"Yes, No"</formula1>
    </dataValidation>
  </dataValidations>
  <pageMargins left="0.7" right="0.7" top="0.75" bottom="0.75" header="0.3" footer="0.3"/>
  <pageSetup paperSize="8"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46"/>
  <sheetViews>
    <sheetView topLeftCell="A7" zoomScale="85" zoomScaleNormal="85" workbookViewId="0">
      <selection activeCell="I34" sqref="I34"/>
    </sheetView>
  </sheetViews>
  <sheetFormatPr defaultRowHeight="15"/>
  <cols>
    <col min="7" max="7" width="9.140625" style="258"/>
    <col min="9" max="9" width="34.7109375" customWidth="1"/>
    <col min="10" max="10" width="9" customWidth="1"/>
    <col min="14" max="20" width="9.140625" style="258"/>
    <col min="21" max="21" width="34.7109375" style="258" customWidth="1"/>
    <col min="22" max="22" width="9" style="258" bestFit="1" customWidth="1"/>
    <col min="23" max="24" width="9.140625" style="258"/>
    <col min="26" max="32" width="9.140625" style="258"/>
    <col min="33" max="33" width="29.5703125" style="258" bestFit="1" customWidth="1"/>
    <col min="34" max="34" width="9" style="258" bestFit="1" customWidth="1"/>
    <col min="35" max="36" width="9.140625" style="258"/>
  </cols>
  <sheetData>
    <row r="1" spans="1:36" ht="15.75" thickBot="1">
      <c r="A1" s="81"/>
      <c r="B1" s="81"/>
      <c r="C1" s="81"/>
      <c r="D1" s="81"/>
      <c r="E1" s="82"/>
      <c r="F1" s="81"/>
      <c r="G1" s="81"/>
      <c r="H1" s="81"/>
      <c r="I1" s="8"/>
      <c r="J1" s="8"/>
      <c r="K1" s="8"/>
      <c r="L1" s="8"/>
      <c r="N1" s="81"/>
      <c r="O1" s="81"/>
      <c r="P1" s="81"/>
      <c r="Q1" s="82"/>
      <c r="R1" s="81"/>
      <c r="S1" s="81"/>
      <c r="T1" s="81"/>
      <c r="U1" s="8"/>
      <c r="V1" s="8"/>
      <c r="W1" s="8"/>
      <c r="X1" s="8"/>
      <c r="Z1" s="81"/>
      <c r="AA1" s="81"/>
      <c r="AB1" s="81"/>
      <c r="AC1" s="82"/>
      <c r="AD1" s="81"/>
      <c r="AE1" s="81"/>
      <c r="AF1" s="81"/>
      <c r="AG1" s="8"/>
      <c r="AH1" s="8"/>
      <c r="AI1" s="8"/>
      <c r="AJ1" s="8"/>
    </row>
    <row r="2" spans="1:36" ht="15" customHeight="1">
      <c r="A2" s="81"/>
      <c r="B2" s="1"/>
      <c r="C2" s="2"/>
      <c r="D2" s="2"/>
      <c r="E2" s="3"/>
      <c r="F2" s="3"/>
      <c r="G2" s="3"/>
      <c r="H2" s="2"/>
      <c r="I2" s="4"/>
      <c r="J2" s="4"/>
      <c r="K2" s="4"/>
      <c r="L2" s="5"/>
      <c r="N2" s="1"/>
      <c r="O2" s="2"/>
      <c r="P2" s="2"/>
      <c r="Q2" s="3"/>
      <c r="R2" s="3"/>
      <c r="S2" s="3"/>
      <c r="T2" s="2"/>
      <c r="U2" s="4"/>
      <c r="V2" s="4"/>
      <c r="W2" s="4"/>
      <c r="X2" s="5"/>
      <c r="Z2" s="1"/>
      <c r="AA2" s="2"/>
      <c r="AB2" s="2"/>
      <c r="AC2" s="3"/>
      <c r="AD2" s="3"/>
      <c r="AE2" s="3"/>
      <c r="AF2" s="2"/>
      <c r="AG2" s="4"/>
      <c r="AH2" s="4"/>
      <c r="AI2" s="4"/>
      <c r="AJ2" s="5"/>
    </row>
    <row r="3" spans="1:36">
      <c r="A3" s="81"/>
      <c r="B3" s="6"/>
      <c r="C3" s="7"/>
      <c r="D3" s="13"/>
      <c r="E3" s="14"/>
      <c r="F3" s="14"/>
      <c r="G3" s="14"/>
      <c r="H3" s="7"/>
      <c r="I3" s="9"/>
      <c r="J3" s="9"/>
      <c r="K3" s="9"/>
      <c r="L3" s="10"/>
      <c r="N3" s="6"/>
      <c r="O3" s="7"/>
      <c r="P3" s="13"/>
      <c r="Q3" s="14"/>
      <c r="R3" s="14"/>
      <c r="S3" s="14"/>
      <c r="T3" s="7"/>
      <c r="U3" s="9"/>
      <c r="V3" s="9"/>
      <c r="W3" s="9"/>
      <c r="X3" s="10"/>
      <c r="Z3" s="6"/>
      <c r="AA3" s="7"/>
      <c r="AB3" s="13"/>
      <c r="AC3" s="14"/>
      <c r="AD3" s="14"/>
      <c r="AE3" s="14"/>
      <c r="AF3" s="7"/>
      <c r="AG3" s="9"/>
      <c r="AH3" s="9"/>
      <c r="AI3" s="9"/>
      <c r="AJ3" s="10"/>
    </row>
    <row r="4" spans="1:36">
      <c r="A4" s="81"/>
      <c r="B4" s="6"/>
      <c r="C4" s="11"/>
      <c r="D4" s="13"/>
      <c r="E4" s="14"/>
      <c r="F4" s="14"/>
      <c r="G4" s="14"/>
      <c r="H4" s="7"/>
      <c r="I4" s="9"/>
      <c r="J4" s="9"/>
      <c r="K4" s="9"/>
      <c r="L4" s="10"/>
      <c r="N4" s="6"/>
      <c r="O4" s="11"/>
      <c r="P4" s="13"/>
      <c r="Q4" s="14"/>
      <c r="R4" s="14"/>
      <c r="S4" s="14"/>
      <c r="T4" s="7"/>
      <c r="U4" s="9"/>
      <c r="V4" s="9"/>
      <c r="W4" s="9"/>
      <c r="X4" s="10"/>
      <c r="Z4" s="6"/>
      <c r="AA4" s="11"/>
      <c r="AB4" s="13"/>
      <c r="AC4" s="14"/>
      <c r="AD4" s="14"/>
      <c r="AE4" s="14"/>
      <c r="AF4" s="7"/>
      <c r="AG4" s="9"/>
      <c r="AH4" s="9"/>
      <c r="AI4" s="9"/>
      <c r="AJ4" s="10"/>
    </row>
    <row r="5" spans="1:36" s="178" customFormat="1">
      <c r="A5" s="81"/>
      <c r="B5" s="6"/>
      <c r="C5" s="11"/>
      <c r="D5" s="13"/>
      <c r="E5" s="14"/>
      <c r="F5" s="14"/>
      <c r="G5" s="14"/>
      <c r="H5" s="7"/>
      <c r="I5" s="9"/>
      <c r="J5" s="9"/>
      <c r="K5" s="9"/>
      <c r="L5" s="10"/>
      <c r="N5" s="6"/>
      <c r="O5" s="11"/>
      <c r="P5" s="13"/>
      <c r="Q5" s="14"/>
      <c r="R5" s="14"/>
      <c r="S5" s="14"/>
      <c r="T5" s="7"/>
      <c r="U5" s="9"/>
      <c r="V5" s="9"/>
      <c r="W5" s="9"/>
      <c r="X5" s="10"/>
      <c r="Z5" s="6"/>
      <c r="AA5" s="11"/>
      <c r="AB5" s="13"/>
      <c r="AC5" s="14"/>
      <c r="AD5" s="14"/>
      <c r="AE5" s="14"/>
      <c r="AF5" s="7"/>
      <c r="AG5" s="9"/>
      <c r="AH5" s="9"/>
      <c r="AI5" s="9"/>
      <c r="AJ5" s="10"/>
    </row>
    <row r="6" spans="1:36" s="178" customFormat="1">
      <c r="A6" s="81"/>
      <c r="B6" s="6"/>
      <c r="C6" s="11"/>
      <c r="D6" s="13"/>
      <c r="E6" s="14"/>
      <c r="F6" s="14"/>
      <c r="G6" s="14"/>
      <c r="H6" s="7"/>
      <c r="I6" s="9"/>
      <c r="J6" s="9"/>
      <c r="K6" s="9"/>
      <c r="L6" s="10"/>
      <c r="N6" s="6"/>
      <c r="O6" s="11"/>
      <c r="P6" s="13"/>
      <c r="Q6" s="14"/>
      <c r="R6" s="14"/>
      <c r="S6" s="14"/>
      <c r="T6" s="7"/>
      <c r="U6" s="9"/>
      <c r="V6" s="9"/>
      <c r="W6" s="9"/>
      <c r="X6" s="10"/>
      <c r="Z6" s="6"/>
      <c r="AA6" s="11"/>
      <c r="AB6" s="13"/>
      <c r="AC6" s="14"/>
      <c r="AD6" s="14"/>
      <c r="AE6" s="14"/>
      <c r="AF6" s="7"/>
      <c r="AG6" s="9"/>
      <c r="AH6" s="9"/>
      <c r="AI6" s="9"/>
      <c r="AJ6" s="10"/>
    </row>
    <row r="7" spans="1:36" s="178" customFormat="1" ht="18.75">
      <c r="A7" s="81"/>
      <c r="B7" s="6"/>
      <c r="C7" s="11"/>
      <c r="D7" s="246" t="s">
        <v>194</v>
      </c>
      <c r="E7" s="14"/>
      <c r="F7" s="14"/>
      <c r="G7" s="14"/>
      <c r="H7" s="7"/>
      <c r="I7" s="9"/>
      <c r="J7" s="9"/>
      <c r="K7" s="9"/>
      <c r="L7" s="10"/>
      <c r="N7" s="6"/>
      <c r="O7" s="11"/>
      <c r="P7" s="246" t="s">
        <v>239</v>
      </c>
      <c r="Q7" s="14"/>
      <c r="R7" s="14"/>
      <c r="S7" s="14"/>
      <c r="T7" s="7"/>
      <c r="U7" s="9"/>
      <c r="V7" s="9"/>
      <c r="W7" s="9"/>
      <c r="X7" s="10"/>
      <c r="Z7" s="6"/>
      <c r="AA7" s="11"/>
      <c r="AB7" s="246" t="s">
        <v>171</v>
      </c>
      <c r="AC7" s="14"/>
      <c r="AD7" s="14"/>
      <c r="AE7" s="14"/>
      <c r="AF7" s="7"/>
      <c r="AG7" s="9"/>
      <c r="AH7" s="9"/>
      <c r="AI7" s="9"/>
      <c r="AJ7" s="10"/>
    </row>
    <row r="8" spans="1:36">
      <c r="A8" s="81"/>
      <c r="B8" s="6"/>
      <c r="C8" s="11"/>
      <c r="D8" s="13"/>
      <c r="E8" s="14"/>
      <c r="F8" s="14"/>
      <c r="G8" s="14"/>
      <c r="H8" s="7"/>
      <c r="I8" s="9"/>
      <c r="J8" s="9"/>
      <c r="K8" s="9"/>
      <c r="L8" s="10"/>
      <c r="N8" s="6"/>
      <c r="O8" s="11"/>
      <c r="P8" s="13"/>
      <c r="Q8" s="14"/>
      <c r="R8" s="14"/>
      <c r="S8" s="14"/>
      <c r="T8" s="7"/>
      <c r="U8" s="9"/>
      <c r="V8" s="9"/>
      <c r="W8" s="9"/>
      <c r="X8" s="10"/>
      <c r="Z8" s="6"/>
      <c r="AA8" s="11"/>
      <c r="AB8" s="13"/>
      <c r="AC8" s="14"/>
      <c r="AD8" s="14"/>
      <c r="AE8" s="14"/>
      <c r="AF8" s="7"/>
      <c r="AG8" s="9"/>
      <c r="AH8" s="9"/>
      <c r="AI8" s="9"/>
      <c r="AJ8" s="10"/>
    </row>
    <row r="9" spans="1:36">
      <c r="A9" s="81"/>
      <c r="B9" s="6"/>
      <c r="C9" s="11"/>
      <c r="D9" s="13"/>
      <c r="E9" s="14"/>
      <c r="F9" s="14"/>
      <c r="G9" s="14"/>
      <c r="H9" s="7"/>
      <c r="I9" s="9"/>
      <c r="J9" s="9"/>
      <c r="K9" s="9"/>
      <c r="L9" s="10"/>
      <c r="N9" s="6"/>
      <c r="O9" s="11"/>
      <c r="P9" s="13"/>
      <c r="Q9" s="14"/>
      <c r="R9" s="14"/>
      <c r="S9" s="14"/>
      <c r="T9" s="7"/>
      <c r="U9" s="9"/>
      <c r="V9" s="9"/>
      <c r="W9" s="9"/>
      <c r="X9" s="10"/>
      <c r="Z9" s="6"/>
      <c r="AA9" s="11"/>
      <c r="AB9" s="13"/>
      <c r="AC9" s="14"/>
      <c r="AD9" s="14"/>
      <c r="AE9" s="14"/>
      <c r="AF9" s="7"/>
      <c r="AG9" s="9"/>
      <c r="AH9" s="9"/>
      <c r="AI9" s="9"/>
      <c r="AJ9" s="10"/>
    </row>
    <row r="10" spans="1:36">
      <c r="A10" s="81"/>
      <c r="B10" s="6"/>
      <c r="C10" s="12"/>
      <c r="D10" s="225"/>
      <c r="E10" s="225"/>
      <c r="F10" s="225"/>
      <c r="G10" s="225"/>
      <c r="H10" s="225"/>
      <c r="I10" s="225"/>
      <c r="J10" s="225"/>
      <c r="K10" s="9"/>
      <c r="L10" s="10"/>
      <c r="N10" s="6"/>
      <c r="O10" s="12"/>
      <c r="P10" s="225"/>
      <c r="Q10" s="225"/>
      <c r="R10" s="225"/>
      <c r="S10" s="225"/>
      <c r="T10" s="225"/>
      <c r="U10" s="225"/>
      <c r="V10" s="225"/>
      <c r="W10" s="9"/>
      <c r="X10" s="10"/>
      <c r="Z10" s="6"/>
      <c r="AA10" s="12"/>
      <c r="AB10" s="225"/>
      <c r="AC10" s="225"/>
      <c r="AD10" s="225"/>
      <c r="AE10" s="225"/>
      <c r="AF10" s="225"/>
      <c r="AG10" s="225"/>
      <c r="AH10" s="225"/>
      <c r="AI10" s="9"/>
      <c r="AJ10" s="10"/>
    </row>
    <row r="11" spans="1:36">
      <c r="A11" s="81"/>
      <c r="B11" s="6"/>
      <c r="C11" s="12"/>
      <c r="D11" s="225"/>
      <c r="E11" s="225"/>
      <c r="F11" s="225"/>
      <c r="G11" s="225"/>
      <c r="H11" s="225"/>
      <c r="I11" s="225"/>
      <c r="J11" s="225"/>
      <c r="K11" s="13"/>
      <c r="L11" s="10"/>
      <c r="N11" s="6"/>
      <c r="O11" s="12"/>
      <c r="P11" s="225"/>
      <c r="Q11" s="225"/>
      <c r="R11" s="225"/>
      <c r="S11" s="225"/>
      <c r="T11" s="225"/>
      <c r="U11" s="225"/>
      <c r="V11" s="225"/>
      <c r="W11" s="13"/>
      <c r="X11" s="10"/>
      <c r="Z11" s="6"/>
      <c r="AA11" s="12"/>
      <c r="AB11" s="225"/>
      <c r="AC11" s="225"/>
      <c r="AD11" s="225"/>
      <c r="AE11" s="225"/>
      <c r="AF11" s="225"/>
      <c r="AG11" s="225"/>
      <c r="AH11" s="225"/>
      <c r="AI11" s="13"/>
      <c r="AJ11" s="10"/>
    </row>
    <row r="12" spans="1:36">
      <c r="A12" s="81"/>
      <c r="B12" s="6"/>
      <c r="C12" s="12"/>
      <c r="D12" s="225"/>
      <c r="E12" s="225"/>
      <c r="F12" s="225"/>
      <c r="G12" s="225"/>
      <c r="H12" s="225"/>
      <c r="I12" s="225"/>
      <c r="J12" s="225"/>
      <c r="K12" s="13"/>
      <c r="L12" s="10"/>
      <c r="N12" s="6"/>
      <c r="O12" s="12"/>
      <c r="P12" s="225"/>
      <c r="Q12" s="225"/>
      <c r="R12" s="225"/>
      <c r="S12" s="225"/>
      <c r="T12" s="225"/>
      <c r="U12" s="225"/>
      <c r="V12" s="225"/>
      <c r="W12" s="13"/>
      <c r="X12" s="10"/>
      <c r="Z12" s="6"/>
      <c r="AA12" s="12"/>
      <c r="AB12" s="225"/>
      <c r="AC12" s="225"/>
      <c r="AD12" s="225"/>
      <c r="AE12" s="225"/>
      <c r="AF12" s="225"/>
      <c r="AG12" s="225"/>
      <c r="AH12" s="225"/>
      <c r="AI12" s="13"/>
      <c r="AJ12" s="10"/>
    </row>
    <row r="13" spans="1:36">
      <c r="A13" s="81"/>
      <c r="B13" s="6"/>
      <c r="C13" s="12"/>
      <c r="D13" s="225"/>
      <c r="E13" s="225"/>
      <c r="F13" s="225"/>
      <c r="G13" s="225"/>
      <c r="H13" s="225"/>
      <c r="I13" s="225"/>
      <c r="J13" s="225"/>
      <c r="K13" s="13"/>
      <c r="L13" s="10"/>
      <c r="N13" s="6"/>
      <c r="O13" s="12"/>
      <c r="P13" s="225"/>
      <c r="Q13" s="225"/>
      <c r="R13" s="225"/>
      <c r="S13" s="225"/>
      <c r="T13" s="225"/>
      <c r="U13" s="225"/>
      <c r="V13" s="225"/>
      <c r="W13" s="13"/>
      <c r="X13" s="10"/>
      <c r="Z13" s="6"/>
      <c r="AA13" s="12"/>
      <c r="AB13" s="225"/>
      <c r="AC13" s="225"/>
      <c r="AD13" s="225"/>
      <c r="AE13" s="225"/>
      <c r="AF13" s="225"/>
      <c r="AG13" s="225"/>
      <c r="AH13" s="225"/>
      <c r="AI13" s="13"/>
      <c r="AJ13" s="10"/>
    </row>
    <row r="14" spans="1:36" ht="16.5" customHeight="1">
      <c r="A14" s="81"/>
      <c r="B14" s="6"/>
      <c r="C14" s="12"/>
      <c r="D14" s="12"/>
      <c r="E14" s="12"/>
      <c r="F14" s="12"/>
      <c r="G14" s="12"/>
      <c r="H14" s="12"/>
      <c r="I14" s="12"/>
      <c r="J14" s="12"/>
      <c r="K14" s="13"/>
      <c r="L14" s="10"/>
      <c r="N14" s="6"/>
      <c r="O14" s="12"/>
      <c r="P14" s="12"/>
      <c r="Q14" s="12"/>
      <c r="R14" s="12"/>
      <c r="S14" s="12"/>
      <c r="T14" s="12"/>
      <c r="U14" s="12"/>
      <c r="V14" s="12"/>
      <c r="W14" s="13"/>
      <c r="X14" s="10"/>
      <c r="Z14" s="6"/>
      <c r="AA14" s="12"/>
      <c r="AB14" s="12"/>
      <c r="AC14" s="12"/>
      <c r="AD14" s="12"/>
      <c r="AE14" s="12"/>
      <c r="AF14" s="12"/>
      <c r="AG14" s="12"/>
      <c r="AH14" s="12"/>
      <c r="AI14" s="13"/>
      <c r="AJ14" s="10"/>
    </row>
    <row r="15" spans="1:36">
      <c r="A15" s="81"/>
      <c r="B15" s="6"/>
      <c r="C15" s="9"/>
      <c r="D15" s="13"/>
      <c r="E15" s="13"/>
      <c r="F15" s="13"/>
      <c r="G15" s="13"/>
      <c r="H15" s="13"/>
      <c r="I15" s="13"/>
      <c r="J15" s="13"/>
      <c r="K15" s="13"/>
      <c r="L15" s="10"/>
      <c r="N15" s="6"/>
      <c r="O15" s="9"/>
      <c r="P15" s="13"/>
      <c r="Q15" s="13"/>
      <c r="R15" s="13"/>
      <c r="S15" s="13"/>
      <c r="T15" s="13"/>
      <c r="U15" s="13"/>
      <c r="V15" s="13"/>
      <c r="W15" s="13"/>
      <c r="X15" s="10"/>
      <c r="Z15" s="6"/>
      <c r="AA15" s="9"/>
      <c r="AB15" s="13"/>
      <c r="AC15" s="13"/>
      <c r="AD15" s="13"/>
      <c r="AE15" s="13"/>
      <c r="AF15" s="13"/>
      <c r="AG15" s="13"/>
      <c r="AH15" s="13"/>
      <c r="AI15" s="13"/>
      <c r="AJ15" s="10"/>
    </row>
    <row r="16" spans="1:36">
      <c r="A16" s="81"/>
      <c r="B16" s="6"/>
      <c r="C16" s="9"/>
      <c r="D16" s="13"/>
      <c r="E16" s="13"/>
      <c r="F16" s="13"/>
      <c r="G16" s="13"/>
      <c r="H16" s="13"/>
      <c r="I16" s="13"/>
      <c r="J16" s="13"/>
      <c r="K16" s="13"/>
      <c r="L16" s="10"/>
      <c r="N16" s="6"/>
      <c r="O16" s="9"/>
      <c r="P16" s="13"/>
      <c r="Q16" s="13"/>
      <c r="R16" s="13"/>
      <c r="S16" s="13"/>
      <c r="T16" s="13"/>
      <c r="U16" s="13"/>
      <c r="V16" s="13"/>
      <c r="W16" s="13"/>
      <c r="X16" s="10"/>
      <c r="Z16" s="6"/>
      <c r="AA16" s="9"/>
      <c r="AB16" s="13"/>
      <c r="AC16" s="13"/>
      <c r="AD16" s="13"/>
      <c r="AE16" s="13"/>
      <c r="AF16" s="13"/>
      <c r="AG16" s="13"/>
      <c r="AH16" s="13"/>
      <c r="AI16" s="13"/>
      <c r="AJ16" s="10"/>
    </row>
    <row r="17" spans="1:36">
      <c r="A17" s="81"/>
      <c r="B17" s="6"/>
      <c r="C17" s="9"/>
      <c r="D17" s="13"/>
      <c r="E17" s="13"/>
      <c r="F17" s="13"/>
      <c r="G17" s="13"/>
      <c r="H17" s="13"/>
      <c r="I17" s="13"/>
      <c r="J17" s="13"/>
      <c r="K17" s="13"/>
      <c r="L17" s="10"/>
      <c r="N17" s="6"/>
      <c r="O17" s="9"/>
      <c r="P17" s="13"/>
      <c r="Q17" s="13"/>
      <c r="R17" s="13"/>
      <c r="S17" s="13"/>
      <c r="T17" s="13"/>
      <c r="U17" s="13"/>
      <c r="V17" s="13"/>
      <c r="W17" s="13"/>
      <c r="X17" s="10"/>
      <c r="Z17" s="6"/>
      <c r="AA17" s="9"/>
      <c r="AB17" s="13"/>
      <c r="AC17" s="13"/>
      <c r="AD17" s="13"/>
      <c r="AE17" s="13"/>
      <c r="AF17" s="13"/>
      <c r="AG17" s="13"/>
      <c r="AH17" s="13"/>
      <c r="AI17" s="13"/>
      <c r="AJ17" s="10"/>
    </row>
    <row r="18" spans="1:36">
      <c r="A18" s="81"/>
      <c r="B18" s="6"/>
      <c r="C18" s="9"/>
      <c r="D18" s="13"/>
      <c r="E18" s="13"/>
      <c r="F18" s="13"/>
      <c r="G18" s="13"/>
      <c r="H18" s="13"/>
      <c r="I18" s="13"/>
      <c r="J18" s="13"/>
      <c r="K18" s="13"/>
      <c r="L18" s="10"/>
      <c r="N18" s="6"/>
      <c r="O18" s="9"/>
      <c r="P18" s="13"/>
      <c r="Q18" s="13"/>
      <c r="R18" s="13"/>
      <c r="S18" s="13"/>
      <c r="T18" s="13"/>
      <c r="U18" s="13"/>
      <c r="V18" s="13"/>
      <c r="W18" s="13"/>
      <c r="X18" s="10"/>
      <c r="Z18" s="6"/>
      <c r="AA18" s="9"/>
      <c r="AB18" s="13"/>
      <c r="AC18" s="13"/>
      <c r="AD18" s="13"/>
      <c r="AE18" s="13"/>
      <c r="AF18" s="13"/>
      <c r="AG18" s="13"/>
      <c r="AH18" s="13"/>
      <c r="AI18" s="13"/>
      <c r="AJ18" s="10"/>
    </row>
    <row r="19" spans="1:36">
      <c r="A19" s="81"/>
      <c r="B19" s="6"/>
      <c r="C19" s="9"/>
      <c r="D19" s="13"/>
      <c r="E19" s="13"/>
      <c r="F19" s="13"/>
      <c r="G19" s="13"/>
      <c r="H19" s="13"/>
      <c r="I19" s="13"/>
      <c r="J19" s="13"/>
      <c r="K19" s="13"/>
      <c r="L19" s="10"/>
      <c r="N19" s="6"/>
      <c r="O19" s="9"/>
      <c r="P19" s="13"/>
      <c r="Q19" s="13"/>
      <c r="R19" s="13"/>
      <c r="S19" s="13"/>
      <c r="T19" s="13"/>
      <c r="U19" s="13"/>
      <c r="V19" s="13"/>
      <c r="W19" s="13"/>
      <c r="X19" s="10"/>
      <c r="Z19" s="6"/>
      <c r="AA19" s="9"/>
      <c r="AB19" s="13"/>
      <c r="AC19" s="13"/>
      <c r="AD19" s="13"/>
      <c r="AE19" s="13"/>
      <c r="AF19" s="13"/>
      <c r="AG19" s="13"/>
      <c r="AH19" s="13"/>
      <c r="AI19" s="13"/>
      <c r="AJ19" s="10"/>
    </row>
    <row r="20" spans="1:36">
      <c r="A20" s="81"/>
      <c r="B20" s="6"/>
      <c r="C20" s="16"/>
      <c r="D20" s="13"/>
      <c r="E20" s="13"/>
      <c r="F20" s="13"/>
      <c r="G20" s="13"/>
      <c r="H20" s="13"/>
      <c r="I20" s="13"/>
      <c r="J20" s="13"/>
      <c r="K20" s="13"/>
      <c r="L20" s="10"/>
      <c r="N20" s="6"/>
      <c r="O20" s="16"/>
      <c r="P20" s="13"/>
      <c r="Q20" s="13"/>
      <c r="R20" s="13"/>
      <c r="S20" s="13"/>
      <c r="T20" s="13"/>
      <c r="U20" s="13"/>
      <c r="V20" s="13"/>
      <c r="W20" s="13"/>
      <c r="X20" s="10"/>
      <c r="Z20" s="6"/>
      <c r="AA20" s="16"/>
      <c r="AB20" s="13"/>
      <c r="AC20" s="13"/>
      <c r="AD20" s="13"/>
      <c r="AE20" s="13"/>
      <c r="AF20" s="13"/>
      <c r="AG20" s="13"/>
      <c r="AH20" s="13"/>
      <c r="AI20" s="13"/>
      <c r="AJ20" s="10"/>
    </row>
    <row r="21" spans="1:36">
      <c r="A21" s="81"/>
      <c r="B21" s="6"/>
      <c r="C21" s="86"/>
      <c r="D21" s="13"/>
      <c r="E21" s="13"/>
      <c r="F21" s="13"/>
      <c r="G21" s="13"/>
      <c r="H21" s="13"/>
      <c r="I21" s="13"/>
      <c r="J21" s="13"/>
      <c r="K21" s="13"/>
      <c r="L21" s="10"/>
      <c r="N21" s="6"/>
      <c r="O21" s="86"/>
      <c r="P21" s="13"/>
      <c r="Q21" s="13"/>
      <c r="R21" s="13"/>
      <c r="S21" s="13"/>
      <c r="T21" s="13"/>
      <c r="U21" s="13"/>
      <c r="V21" s="13"/>
      <c r="W21" s="13"/>
      <c r="X21" s="10"/>
      <c r="Z21" s="6"/>
      <c r="AA21" s="86"/>
      <c r="AB21" s="13"/>
      <c r="AC21" s="13"/>
      <c r="AD21" s="13"/>
      <c r="AE21" s="13"/>
      <c r="AF21" s="13"/>
      <c r="AG21" s="13"/>
      <c r="AH21" s="13"/>
      <c r="AI21" s="13"/>
      <c r="AJ21" s="10"/>
    </row>
    <row r="22" spans="1:36">
      <c r="A22" s="81"/>
      <c r="B22" s="6"/>
      <c r="C22" s="86"/>
      <c r="D22" s="13"/>
      <c r="E22" s="13"/>
      <c r="F22" s="13"/>
      <c r="G22" s="13"/>
      <c r="H22" s="13"/>
      <c r="I22" s="13"/>
      <c r="J22" s="13"/>
      <c r="K22" s="13"/>
      <c r="L22" s="230"/>
      <c r="N22" s="6"/>
      <c r="O22" s="86"/>
      <c r="P22" s="13"/>
      <c r="Q22" s="13"/>
      <c r="R22" s="13"/>
      <c r="S22" s="13"/>
      <c r="T22" s="13"/>
      <c r="U22" s="13"/>
      <c r="V22" s="13"/>
      <c r="W22" s="13"/>
      <c r="X22" s="230"/>
      <c r="Z22" s="6"/>
      <c r="AA22" s="86"/>
      <c r="AB22" s="13"/>
      <c r="AC22" s="13"/>
      <c r="AD22" s="13"/>
      <c r="AE22" s="13"/>
      <c r="AF22" s="13"/>
      <c r="AG22" s="13"/>
      <c r="AH22" s="13"/>
      <c r="AI22" s="13"/>
      <c r="AJ22" s="230"/>
    </row>
    <row r="23" spans="1:36">
      <c r="A23" s="81"/>
      <c r="B23" s="6"/>
      <c r="C23" s="86"/>
      <c r="D23" s="13"/>
      <c r="E23" s="13"/>
      <c r="F23" s="13"/>
      <c r="G23" s="13"/>
      <c r="H23" s="13"/>
      <c r="I23" s="13"/>
      <c r="J23" s="13"/>
      <c r="K23" s="13"/>
      <c r="L23" s="230"/>
      <c r="N23" s="6"/>
      <c r="O23" s="86"/>
      <c r="P23" s="13"/>
      <c r="Q23" s="13"/>
      <c r="R23" s="13"/>
      <c r="S23" s="13"/>
      <c r="T23" s="13"/>
      <c r="U23" s="13"/>
      <c r="V23" s="13"/>
      <c r="W23" s="13"/>
      <c r="X23" s="230"/>
      <c r="Z23" s="6"/>
      <c r="AA23" s="86"/>
      <c r="AB23" s="13"/>
      <c r="AC23" s="13"/>
      <c r="AD23" s="13"/>
      <c r="AE23" s="13"/>
      <c r="AF23" s="13"/>
      <c r="AG23" s="13"/>
      <c r="AH23" s="13"/>
      <c r="AI23" s="13"/>
      <c r="AJ23" s="230"/>
    </row>
    <row r="24" spans="1:36">
      <c r="A24" s="81"/>
      <c r="B24" s="6"/>
      <c r="C24" s="86"/>
      <c r="D24" s="13"/>
      <c r="E24" s="13"/>
      <c r="F24" s="13"/>
      <c r="G24" s="13"/>
      <c r="H24" s="13"/>
      <c r="I24" s="13"/>
      <c r="J24" s="13"/>
      <c r="K24" s="13"/>
      <c r="L24" s="230"/>
      <c r="N24" s="6"/>
      <c r="O24" s="86"/>
      <c r="P24" s="13"/>
      <c r="Q24" s="13"/>
      <c r="R24" s="13"/>
      <c r="S24" s="13"/>
      <c r="T24" s="13"/>
      <c r="U24" s="13"/>
      <c r="V24" s="13"/>
      <c r="W24" s="13"/>
      <c r="X24" s="230"/>
      <c r="Z24" s="6"/>
      <c r="AA24" s="86"/>
      <c r="AB24" s="13"/>
      <c r="AC24" s="13"/>
      <c r="AD24" s="13"/>
      <c r="AE24" s="13"/>
      <c r="AF24" s="13"/>
      <c r="AG24" s="13"/>
      <c r="AH24" s="13"/>
      <c r="AI24" s="13"/>
      <c r="AJ24" s="230"/>
    </row>
    <row r="25" spans="1:36">
      <c r="A25" s="81"/>
      <c r="B25" s="6"/>
      <c r="C25" s="86"/>
      <c r="D25" s="13"/>
      <c r="E25" s="13"/>
      <c r="F25" s="13"/>
      <c r="G25" s="13"/>
      <c r="H25" s="13"/>
      <c r="I25" s="13"/>
      <c r="J25" s="13"/>
      <c r="K25" s="13"/>
      <c r="L25" s="10"/>
      <c r="N25" s="6"/>
      <c r="O25" s="86"/>
      <c r="P25" s="13"/>
      <c r="Q25" s="13"/>
      <c r="R25" s="13"/>
      <c r="S25" s="13"/>
      <c r="T25" s="13"/>
      <c r="U25" s="13"/>
      <c r="V25" s="13"/>
      <c r="W25" s="13"/>
      <c r="X25" s="10"/>
      <c r="Z25" s="6"/>
      <c r="AA25" s="86"/>
      <c r="AB25" s="13"/>
      <c r="AC25" s="13"/>
      <c r="AD25" s="13"/>
      <c r="AE25" s="13"/>
      <c r="AF25" s="13"/>
      <c r="AG25" s="13"/>
      <c r="AH25" s="13"/>
      <c r="AI25" s="13"/>
      <c r="AJ25" s="10"/>
    </row>
    <row r="26" spans="1:36">
      <c r="A26" s="81"/>
      <c r="B26" s="6"/>
      <c r="C26" s="86"/>
      <c r="D26" s="13"/>
      <c r="E26" s="13"/>
      <c r="F26" s="13"/>
      <c r="G26" s="13"/>
      <c r="H26" s="13"/>
      <c r="I26" s="13"/>
      <c r="J26" s="13"/>
      <c r="K26" s="13"/>
      <c r="L26" s="10"/>
      <c r="N26" s="6"/>
      <c r="O26" s="86"/>
      <c r="P26" s="13"/>
      <c r="Q26" s="13"/>
      <c r="R26" s="13"/>
      <c r="S26" s="13"/>
      <c r="T26" s="13"/>
      <c r="U26" s="13"/>
      <c r="V26" s="13"/>
      <c r="W26" s="13"/>
      <c r="X26" s="10"/>
      <c r="Z26" s="6"/>
      <c r="AA26" s="86"/>
      <c r="AB26" s="13"/>
      <c r="AC26" s="13"/>
      <c r="AD26" s="13"/>
      <c r="AE26" s="13"/>
      <c r="AF26" s="13"/>
      <c r="AG26" s="13"/>
      <c r="AH26" s="13"/>
      <c r="AI26" s="13"/>
      <c r="AJ26" s="10"/>
    </row>
    <row r="27" spans="1:36">
      <c r="A27" s="81"/>
      <c r="B27" s="6"/>
      <c r="C27" s="86"/>
      <c r="D27" s="13"/>
      <c r="E27" s="13"/>
      <c r="F27" s="13"/>
      <c r="G27" s="13"/>
      <c r="H27" s="13"/>
      <c r="I27" s="13"/>
      <c r="J27" s="13"/>
      <c r="K27" s="13"/>
      <c r="L27" s="10"/>
      <c r="N27" s="6"/>
      <c r="O27" s="86"/>
      <c r="P27" s="13"/>
      <c r="Q27" s="13"/>
      <c r="R27" s="13"/>
      <c r="S27" s="13"/>
      <c r="T27" s="13"/>
      <c r="U27" s="13"/>
      <c r="V27" s="13"/>
      <c r="W27" s="13"/>
      <c r="X27" s="10"/>
      <c r="Z27" s="6"/>
      <c r="AA27" s="86"/>
      <c r="AB27" s="13"/>
      <c r="AC27" s="13"/>
      <c r="AD27" s="13"/>
      <c r="AE27" s="13"/>
      <c r="AF27" s="13"/>
      <c r="AG27" s="13"/>
      <c r="AH27" s="13"/>
      <c r="AI27" s="13"/>
      <c r="AJ27" s="10"/>
    </row>
    <row r="28" spans="1:36" ht="31.5" customHeight="1">
      <c r="A28" s="81"/>
      <c r="B28" s="6"/>
      <c r="C28" s="86"/>
      <c r="D28" s="410" t="s">
        <v>39</v>
      </c>
      <c r="E28" s="411"/>
      <c r="F28" s="411"/>
      <c r="G28" s="411"/>
      <c r="H28" s="411"/>
      <c r="I28" s="213" t="s">
        <v>0</v>
      </c>
      <c r="J28" s="107" t="s">
        <v>48</v>
      </c>
      <c r="K28" s="13"/>
      <c r="L28" s="10"/>
      <c r="N28" s="6"/>
      <c r="O28" s="86"/>
      <c r="P28" s="410" t="s">
        <v>39</v>
      </c>
      <c r="Q28" s="411"/>
      <c r="R28" s="411"/>
      <c r="S28" s="411"/>
      <c r="T28" s="411"/>
      <c r="U28" s="290" t="s">
        <v>0</v>
      </c>
      <c r="V28" s="107" t="s">
        <v>48</v>
      </c>
      <c r="W28" s="13"/>
      <c r="X28" s="10"/>
      <c r="Z28" s="6"/>
      <c r="AA28" s="86"/>
      <c r="AB28" s="410" t="s">
        <v>39</v>
      </c>
      <c r="AC28" s="411"/>
      <c r="AD28" s="411"/>
      <c r="AE28" s="411"/>
      <c r="AF28" s="411"/>
      <c r="AG28" s="290" t="s">
        <v>0</v>
      </c>
      <c r="AH28" s="107" t="s">
        <v>48</v>
      </c>
      <c r="AI28" s="13"/>
      <c r="AJ28" s="10"/>
    </row>
    <row r="29" spans="1:36" ht="15.75" customHeight="1">
      <c r="A29" s="81"/>
      <c r="B29" s="6"/>
      <c r="C29" s="86"/>
      <c r="D29" s="412" t="s">
        <v>30</v>
      </c>
      <c r="E29" s="413"/>
      <c r="F29" s="413"/>
      <c r="G29" s="413"/>
      <c r="H29" s="414"/>
      <c r="I29" s="102" t="str">
        <f>'Hazard Potential'!H38</f>
        <v>H0 - No Hazard Potential</v>
      </c>
      <c r="J29" s="102" t="str">
        <f>IF($I$29="H3 - High Hazard Potential", "H3", IF($I$29="H2 - Medium Hazard Potential", "H2", IF($I$29="H1 - Low Hazard Potential", "H1", "H0")))</f>
        <v>H0</v>
      </c>
      <c r="K29" s="13"/>
      <c r="L29" s="10"/>
      <c r="N29" s="6"/>
      <c r="O29" s="86"/>
      <c r="P29" s="412" t="s">
        <v>30</v>
      </c>
      <c r="Q29" s="413"/>
      <c r="R29" s="413"/>
      <c r="S29" s="413"/>
      <c r="T29" s="414"/>
      <c r="U29" s="102" t="e">
        <f>'Hazard Potential'!#REF!</f>
        <v>#REF!</v>
      </c>
      <c r="V29" s="102" t="e">
        <f>IF(U$29="H3 - High Hazard Potential", "H3", IF(U$29="H2 - Medium Hazard Potential", "H2", IF(U$29="H1 - Low Hazard Potential", "H1", "H0")))</f>
        <v>#REF!</v>
      </c>
      <c r="W29" s="13"/>
      <c r="X29" s="10"/>
      <c r="Z29" s="6"/>
      <c r="AA29" s="86"/>
      <c r="AB29" s="412" t="s">
        <v>30</v>
      </c>
      <c r="AC29" s="413"/>
      <c r="AD29" s="413"/>
      <c r="AE29" s="413"/>
      <c r="AF29" s="414"/>
      <c r="AG29" s="102" t="e">
        <f>'Hazard Potential'!#REF!</f>
        <v>#REF!</v>
      </c>
      <c r="AH29" s="102" t="e">
        <f>IF(AG$29="H3 - High Hazard Potential", "H3", IF(AG$29="H2 - Medium Hazard Potential", "H2", IF(AG$29="H1 - Low Hazard Potential", "H1", "H0")))</f>
        <v>#REF!</v>
      </c>
      <c r="AI29" s="13"/>
      <c r="AJ29" s="10"/>
    </row>
    <row r="30" spans="1:36" ht="35.25" customHeight="1">
      <c r="A30" s="81"/>
      <c r="B30" s="6"/>
      <c r="C30" s="86"/>
      <c r="D30" s="412" t="s">
        <v>77</v>
      </c>
      <c r="E30" s="413"/>
      <c r="F30" s="413"/>
      <c r="G30" s="413"/>
      <c r="H30" s="414"/>
      <c r="I30" s="102" t="str">
        <f>Pathways!H30</f>
        <v>P2 - Medium Risk</v>
      </c>
      <c r="J30" s="102" t="str">
        <f>IF(OR(I30="P0 - No Risk",I30="P1 - Low Risk"),"P0/P1","P2/P3")</f>
        <v>P2/P3</v>
      </c>
      <c r="K30" s="13"/>
      <c r="L30" s="10"/>
      <c r="N30" s="6"/>
      <c r="O30" s="86"/>
      <c r="P30" s="412" t="s">
        <v>77</v>
      </c>
      <c r="Q30" s="413"/>
      <c r="R30" s="413"/>
      <c r="S30" s="413"/>
      <c r="T30" s="414"/>
      <c r="U30" s="102" t="str">
        <f>Pathways!R30</f>
        <v>P0 - No Risk</v>
      </c>
      <c r="V30" s="102" t="str">
        <f>IF(OR(U30="P0 - No Risk",U30="P1 - Low Risk"),"P0/P1","P2/P3")</f>
        <v>P0/P1</v>
      </c>
      <c r="W30" s="13"/>
      <c r="X30" s="10"/>
      <c r="Z30" s="6"/>
      <c r="AA30" s="86"/>
      <c r="AB30" s="412" t="s">
        <v>77</v>
      </c>
      <c r="AC30" s="413"/>
      <c r="AD30" s="413"/>
      <c r="AE30" s="413"/>
      <c r="AF30" s="414"/>
      <c r="AG30" s="102" t="str">
        <f>Pathways!AB30</f>
        <v>P0 - No Risk</v>
      </c>
      <c r="AH30" s="102" t="str">
        <f>IF(OR(AG30="P0 - No Risk",AG30="P1 - Low Risk"),"P0/P1","P2/P3")</f>
        <v>P0/P1</v>
      </c>
      <c r="AI30" s="13"/>
      <c r="AJ30" s="10"/>
    </row>
    <row r="31" spans="1:36">
      <c r="A31" s="81"/>
      <c r="B31" s="6"/>
      <c r="C31" s="86"/>
      <c r="D31" s="86"/>
      <c r="E31" s="86"/>
      <c r="F31" s="86"/>
      <c r="G31" s="86"/>
      <c r="H31" s="86"/>
      <c r="I31" s="86"/>
      <c r="J31" s="86"/>
      <c r="K31" s="13"/>
      <c r="L31" s="10"/>
      <c r="N31" s="6"/>
      <c r="O31" s="86"/>
      <c r="P31" s="86"/>
      <c r="Q31" s="86"/>
      <c r="R31" s="86"/>
      <c r="S31" s="86"/>
      <c r="T31" s="86"/>
      <c r="U31" s="86"/>
      <c r="V31" s="86"/>
      <c r="W31" s="13"/>
      <c r="X31" s="10"/>
      <c r="Z31" s="6"/>
      <c r="AA31" s="86"/>
      <c r="AB31" s="86"/>
      <c r="AC31" s="86"/>
      <c r="AD31" s="86"/>
      <c r="AE31" s="86"/>
      <c r="AF31" s="86"/>
      <c r="AG31" s="86"/>
      <c r="AH31" s="86"/>
      <c r="AI31" s="13"/>
      <c r="AJ31" s="10"/>
    </row>
    <row r="32" spans="1:36">
      <c r="A32" s="81"/>
      <c r="B32" s="6"/>
      <c r="C32" s="86"/>
      <c r="D32" s="13"/>
      <c r="E32" s="13"/>
      <c r="F32" s="13"/>
      <c r="G32" s="13"/>
      <c r="H32" s="13"/>
      <c r="I32" s="13"/>
      <c r="J32" s="13"/>
      <c r="K32" s="13"/>
      <c r="L32" s="10"/>
      <c r="N32" s="6"/>
      <c r="O32" s="86"/>
      <c r="P32" s="13"/>
      <c r="Q32" s="13"/>
      <c r="R32" s="13"/>
      <c r="S32" s="13"/>
      <c r="T32" s="13"/>
      <c r="U32" s="13"/>
      <c r="V32" s="13"/>
      <c r="W32" s="13"/>
      <c r="X32" s="10"/>
      <c r="Z32" s="6"/>
      <c r="AA32" s="86"/>
      <c r="AB32" s="13"/>
      <c r="AC32" s="13"/>
      <c r="AD32" s="13"/>
      <c r="AE32" s="13"/>
      <c r="AF32" s="13"/>
      <c r="AG32" s="13"/>
      <c r="AH32" s="13"/>
      <c r="AI32" s="13"/>
      <c r="AJ32" s="10"/>
    </row>
    <row r="33" spans="1:36" ht="15.75" thickBot="1">
      <c r="A33" s="81"/>
      <c r="B33" s="6"/>
      <c r="C33" s="86"/>
      <c r="D33" s="225"/>
      <c r="E33" s="291"/>
      <c r="F33" s="291"/>
      <c r="H33" s="258"/>
      <c r="I33" s="292"/>
      <c r="J33" s="225"/>
      <c r="K33" s="13"/>
      <c r="L33" s="10"/>
      <c r="N33" s="6"/>
      <c r="O33" s="86"/>
      <c r="P33" s="225"/>
      <c r="Q33" s="225"/>
      <c r="R33" s="225"/>
      <c r="V33" s="225"/>
      <c r="W33" s="13"/>
      <c r="X33" s="10"/>
      <c r="Z33" s="6"/>
      <c r="AA33" s="86"/>
      <c r="AB33" s="225"/>
      <c r="AC33" s="225"/>
      <c r="AD33" s="225"/>
      <c r="AH33" s="225"/>
      <c r="AI33" s="13"/>
      <c r="AJ33" s="10"/>
    </row>
    <row r="34" spans="1:36" ht="15.75" thickBot="1">
      <c r="A34" s="81"/>
      <c r="B34" s="6"/>
      <c r="C34" s="86"/>
      <c r="D34" s="103"/>
      <c r="E34" s="104" t="s">
        <v>252</v>
      </c>
      <c r="F34" s="104" t="s">
        <v>253</v>
      </c>
      <c r="H34" s="258"/>
      <c r="I34" s="258"/>
      <c r="J34" s="100"/>
      <c r="K34" s="13"/>
      <c r="L34" s="10"/>
      <c r="N34" s="6"/>
      <c r="O34" s="86"/>
      <c r="P34" s="103"/>
      <c r="Q34" s="104" t="s">
        <v>252</v>
      </c>
      <c r="R34" s="104" t="s">
        <v>253</v>
      </c>
      <c r="V34" s="100"/>
      <c r="W34" s="13"/>
      <c r="X34" s="10"/>
      <c r="Z34" s="6"/>
      <c r="AA34" s="86"/>
      <c r="AB34" s="103"/>
      <c r="AC34" s="104" t="s">
        <v>252</v>
      </c>
      <c r="AD34" s="104" t="s">
        <v>253</v>
      </c>
      <c r="AH34" s="100"/>
      <c r="AI34" s="13"/>
      <c r="AJ34" s="10"/>
    </row>
    <row r="35" spans="1:36" ht="15.75" thickBot="1">
      <c r="A35" s="81"/>
      <c r="B35" s="6"/>
      <c r="C35" s="86"/>
      <c r="D35" s="105" t="s">
        <v>49</v>
      </c>
      <c r="E35" s="106" t="s">
        <v>57</v>
      </c>
      <c r="F35" s="106" t="s">
        <v>60</v>
      </c>
      <c r="H35" s="258"/>
      <c r="J35" s="100"/>
      <c r="K35" s="13"/>
      <c r="L35" s="10"/>
      <c r="N35" s="6"/>
      <c r="O35" s="86"/>
      <c r="P35" s="105" t="s">
        <v>49</v>
      </c>
      <c r="Q35" s="106" t="s">
        <v>57</v>
      </c>
      <c r="R35" s="106" t="s">
        <v>60</v>
      </c>
      <c r="V35" s="100"/>
      <c r="W35" s="13"/>
      <c r="X35" s="10"/>
      <c r="Z35" s="6"/>
      <c r="AA35" s="86"/>
      <c r="AB35" s="105" t="s">
        <v>49</v>
      </c>
      <c r="AC35" s="106" t="s">
        <v>57</v>
      </c>
      <c r="AD35" s="106" t="s">
        <v>60</v>
      </c>
      <c r="AH35" s="100"/>
      <c r="AI35" s="13"/>
      <c r="AJ35" s="10"/>
    </row>
    <row r="36" spans="1:36" ht="15.75" thickBot="1">
      <c r="A36" s="81"/>
      <c r="B36" s="6"/>
      <c r="C36" s="86"/>
      <c r="D36" s="105" t="s">
        <v>50</v>
      </c>
      <c r="E36" s="106" t="s">
        <v>58</v>
      </c>
      <c r="F36" s="106" t="s">
        <v>59</v>
      </c>
      <c r="H36" s="258"/>
      <c r="I36" s="258"/>
      <c r="J36" s="100"/>
      <c r="K36" s="13"/>
      <c r="L36" s="10"/>
      <c r="N36" s="6"/>
      <c r="O36" s="86"/>
      <c r="P36" s="105" t="s">
        <v>50</v>
      </c>
      <c r="Q36" s="106" t="s">
        <v>58</v>
      </c>
      <c r="R36" s="106" t="s">
        <v>59</v>
      </c>
      <c r="V36" s="100"/>
      <c r="W36" s="13"/>
      <c r="X36" s="10"/>
      <c r="Z36" s="6"/>
      <c r="AA36" s="86"/>
      <c r="AB36" s="105" t="s">
        <v>50</v>
      </c>
      <c r="AC36" s="106" t="s">
        <v>58</v>
      </c>
      <c r="AD36" s="106" t="s">
        <v>59</v>
      </c>
      <c r="AH36" s="100"/>
      <c r="AI36" s="13"/>
      <c r="AJ36" s="10"/>
    </row>
    <row r="37" spans="1:36" ht="15.75" thickBot="1">
      <c r="A37" s="81"/>
      <c r="B37" s="6"/>
      <c r="C37" s="86"/>
      <c r="D37" s="105" t="s">
        <v>51</v>
      </c>
      <c r="E37" s="106" t="s">
        <v>59</v>
      </c>
      <c r="F37" s="106" t="s">
        <v>59</v>
      </c>
      <c r="H37" s="258"/>
      <c r="I37" s="258"/>
      <c r="J37" s="100"/>
      <c r="K37" s="13"/>
      <c r="L37" s="10"/>
      <c r="N37" s="6"/>
      <c r="O37" s="86"/>
      <c r="P37" s="105" t="s">
        <v>51</v>
      </c>
      <c r="Q37" s="106" t="s">
        <v>59</v>
      </c>
      <c r="R37" s="106" t="s">
        <v>59</v>
      </c>
      <c r="V37" s="100"/>
      <c r="W37" s="13"/>
      <c r="X37" s="10"/>
      <c r="Z37" s="6"/>
      <c r="AA37" s="86"/>
      <c r="AB37" s="105" t="s">
        <v>51</v>
      </c>
      <c r="AC37" s="106" t="s">
        <v>59</v>
      </c>
      <c r="AD37" s="106" t="s">
        <v>59</v>
      </c>
      <c r="AH37" s="100"/>
      <c r="AI37" s="13"/>
      <c r="AJ37" s="10"/>
    </row>
    <row r="38" spans="1:36" ht="15.75" thickBot="1">
      <c r="A38" s="81"/>
      <c r="B38" s="6"/>
      <c r="C38" s="86"/>
      <c r="D38" s="105" t="s">
        <v>52</v>
      </c>
      <c r="E38" s="106" t="s">
        <v>59</v>
      </c>
      <c r="F38" s="106" t="s">
        <v>59</v>
      </c>
      <c r="H38" s="258"/>
      <c r="I38" s="258"/>
      <c r="J38" s="100"/>
      <c r="K38" s="13"/>
      <c r="L38" s="10"/>
      <c r="N38" s="6"/>
      <c r="O38" s="86"/>
      <c r="P38" s="105" t="s">
        <v>52</v>
      </c>
      <c r="Q38" s="106" t="s">
        <v>59</v>
      </c>
      <c r="R38" s="106" t="s">
        <v>59</v>
      </c>
      <c r="V38" s="100"/>
      <c r="W38" s="13"/>
      <c r="X38" s="10"/>
      <c r="Z38" s="6"/>
      <c r="AA38" s="86"/>
      <c r="AB38" s="105" t="s">
        <v>52</v>
      </c>
      <c r="AC38" s="106" t="s">
        <v>59</v>
      </c>
      <c r="AD38" s="106" t="s">
        <v>59</v>
      </c>
      <c r="AH38" s="100"/>
      <c r="AI38" s="13"/>
      <c r="AJ38" s="10"/>
    </row>
    <row r="39" spans="1:36">
      <c r="A39" s="81"/>
      <c r="B39" s="6"/>
      <c r="C39" s="86"/>
      <c r="D39" s="13"/>
      <c r="E39" s="13"/>
      <c r="F39" s="13"/>
      <c r="H39" s="258"/>
      <c r="I39" s="258"/>
      <c r="J39" s="13"/>
      <c r="K39" s="13"/>
      <c r="L39" s="10"/>
      <c r="N39" s="6"/>
      <c r="O39" s="86"/>
      <c r="P39" s="13"/>
      <c r="Q39" s="13"/>
      <c r="R39" s="13"/>
      <c r="V39" s="13"/>
      <c r="W39" s="13"/>
      <c r="X39" s="10"/>
      <c r="Z39" s="6"/>
      <c r="AA39" s="86"/>
      <c r="AB39" s="13"/>
      <c r="AC39" s="13"/>
      <c r="AD39" s="13"/>
      <c r="AH39" s="13"/>
      <c r="AI39" s="13"/>
      <c r="AJ39" s="10"/>
    </row>
    <row r="40" spans="1:36">
      <c r="A40" s="81"/>
      <c r="B40" s="6"/>
      <c r="C40" s="86"/>
      <c r="D40" s="13"/>
      <c r="E40" s="13"/>
      <c r="F40" s="13"/>
      <c r="G40" s="13"/>
      <c r="H40" s="13"/>
      <c r="I40" s="13"/>
      <c r="J40" s="13"/>
      <c r="K40" s="13"/>
      <c r="L40" s="10"/>
      <c r="N40" s="6"/>
      <c r="O40" s="86"/>
      <c r="P40" s="13"/>
      <c r="Q40" s="13"/>
      <c r="R40" s="13"/>
      <c r="S40" s="13"/>
      <c r="T40" s="13"/>
      <c r="U40" s="13"/>
      <c r="V40" s="13"/>
      <c r="W40" s="13"/>
      <c r="X40" s="10"/>
      <c r="Z40" s="6"/>
      <c r="AA40" s="86"/>
      <c r="AB40" s="13"/>
      <c r="AC40" s="13"/>
      <c r="AD40" s="13"/>
      <c r="AE40" s="13"/>
      <c r="AF40" s="13"/>
      <c r="AG40" s="13"/>
      <c r="AH40" s="13"/>
      <c r="AI40" s="13"/>
      <c r="AJ40" s="10"/>
    </row>
    <row r="41" spans="1:36">
      <c r="A41" s="81"/>
      <c r="B41" s="6"/>
      <c r="C41" s="86"/>
      <c r="D41" s="225"/>
      <c r="E41" s="225"/>
      <c r="F41" s="225"/>
      <c r="G41" s="225"/>
      <c r="H41" s="225"/>
      <c r="I41" s="225"/>
      <c r="J41" s="225"/>
      <c r="K41" s="13"/>
      <c r="L41" s="10"/>
      <c r="N41" s="6"/>
      <c r="O41" s="86"/>
      <c r="P41" s="225"/>
      <c r="Q41" s="225"/>
      <c r="R41" s="225"/>
      <c r="S41" s="225"/>
      <c r="T41" s="225"/>
      <c r="U41" s="225"/>
      <c r="V41" s="225"/>
      <c r="W41" s="13"/>
      <c r="X41" s="10"/>
      <c r="Z41" s="6"/>
      <c r="AA41" s="86"/>
      <c r="AB41" s="225"/>
      <c r="AC41" s="225"/>
      <c r="AD41" s="225"/>
      <c r="AE41" s="225"/>
      <c r="AF41" s="225"/>
      <c r="AG41" s="225"/>
      <c r="AH41" s="225"/>
      <c r="AI41" s="13"/>
      <c r="AJ41" s="10"/>
    </row>
    <row r="42" spans="1:36" ht="31.5">
      <c r="A42" s="81"/>
      <c r="B42" s="6"/>
      <c r="C42" s="86"/>
      <c r="D42" s="410"/>
      <c r="E42" s="411"/>
      <c r="F42" s="411"/>
      <c r="G42" s="411"/>
      <c r="H42" s="411"/>
      <c r="I42" s="213" t="s">
        <v>0</v>
      </c>
      <c r="J42" s="107" t="s">
        <v>48</v>
      </c>
      <c r="K42" s="13"/>
      <c r="L42" s="10"/>
      <c r="N42" s="6"/>
      <c r="O42" s="86"/>
      <c r="P42" s="410"/>
      <c r="Q42" s="411"/>
      <c r="R42" s="411"/>
      <c r="S42" s="411"/>
      <c r="T42" s="411"/>
      <c r="U42" s="290" t="s">
        <v>0</v>
      </c>
      <c r="V42" s="107" t="s">
        <v>48</v>
      </c>
      <c r="W42" s="13"/>
      <c r="X42" s="10"/>
      <c r="Z42" s="6"/>
      <c r="AA42" s="86"/>
      <c r="AB42" s="410"/>
      <c r="AC42" s="411"/>
      <c r="AD42" s="411"/>
      <c r="AE42" s="411"/>
      <c r="AF42" s="411"/>
      <c r="AG42" s="290" t="s">
        <v>0</v>
      </c>
      <c r="AH42" s="107" t="s">
        <v>48</v>
      </c>
      <c r="AI42" s="13"/>
      <c r="AJ42" s="10"/>
    </row>
    <row r="43" spans="1:36" ht="15.75" customHeight="1">
      <c r="A43" s="81"/>
      <c r="B43" s="6"/>
      <c r="C43" s="86"/>
      <c r="D43" s="412" t="s">
        <v>78</v>
      </c>
      <c r="E43" s="413"/>
      <c r="F43" s="413"/>
      <c r="G43" s="413"/>
      <c r="H43" s="414"/>
      <c r="I43" s="102" t="str">
        <f>IF(J43="C3", "C3 - High Environmental Damage Potential", IF(J43="C2", "C2 - Medium Environmental Damage Potential", IF(J43="C1", "C1 - Limited Environmental Damage Potential", "C0 - No Damage Potential")))</f>
        <v>C1 - Limited Environmental Damage Potential</v>
      </c>
      <c r="J43" s="102" t="str">
        <f>INDEX(D$34:F$38,MATCH(J29,D$34:D$38,0),MATCH(J30,D$34:F$34,0))</f>
        <v>C1</v>
      </c>
      <c r="K43" s="13"/>
      <c r="L43" s="10"/>
      <c r="N43" s="6"/>
      <c r="O43" s="86"/>
      <c r="P43" s="412" t="s">
        <v>78</v>
      </c>
      <c r="Q43" s="413"/>
      <c r="R43" s="413"/>
      <c r="S43" s="413"/>
      <c r="T43" s="414"/>
      <c r="U43" s="102" t="e">
        <f>IF(V43="C3", "C3 - High Environmental Damage Potential", IF(V43="C2", "C2 - Medium Environmental Damage Potential", IF(V43="C1", "C1 - Limited Environmental Damage Potential", "C0 - No Damage Potential")))</f>
        <v>#REF!</v>
      </c>
      <c r="V43" s="102" t="e">
        <f>INDEX(P$34:R$38,MATCH(V29,P$34:P$38,0),MATCH(V30,P$34:R$34,0))</f>
        <v>#REF!</v>
      </c>
      <c r="W43" s="13"/>
      <c r="X43" s="10"/>
      <c r="Z43" s="6"/>
      <c r="AA43" s="86"/>
      <c r="AB43" s="412" t="s">
        <v>78</v>
      </c>
      <c r="AC43" s="413"/>
      <c r="AD43" s="413"/>
      <c r="AE43" s="413"/>
      <c r="AF43" s="414"/>
      <c r="AG43" s="102" t="e">
        <f>IF(AH43="C3", "C3 - High Environmental Damage Potential", IF(AH43="C2", "C2 - Medium Environmental Damage Potential", IF(AH43="C1", "C1 - Limited Environmental Damage Potential", "C0 - No Damage Potential")))</f>
        <v>#REF!</v>
      </c>
      <c r="AH43" s="102" t="e">
        <f>INDEX(AB$34:AD$38,MATCH(AH29,AB$34:AB$38,0),MATCH(AH30,AB$34:AD$34,0))</f>
        <v>#REF!</v>
      </c>
      <c r="AI43" s="13"/>
      <c r="AJ43" s="10"/>
    </row>
    <row r="44" spans="1:36" ht="15.75" customHeight="1">
      <c r="A44" s="81"/>
      <c r="B44" s="6"/>
      <c r="C44" s="86"/>
      <c r="D44" s="13"/>
      <c r="E44" s="13"/>
      <c r="F44" s="13"/>
      <c r="G44" s="13"/>
      <c r="H44" s="13"/>
      <c r="I44" s="13"/>
      <c r="J44" s="13"/>
      <c r="K44" s="13"/>
      <c r="L44" s="10"/>
      <c r="N44" s="6"/>
      <c r="O44" s="86"/>
      <c r="P44" s="13"/>
      <c r="Q44" s="13"/>
      <c r="R44" s="13"/>
      <c r="S44" s="13"/>
      <c r="T44" s="13"/>
      <c r="U44" s="13"/>
      <c r="V44" s="13"/>
      <c r="W44" s="13"/>
      <c r="X44" s="10"/>
      <c r="Z44" s="6"/>
      <c r="AA44" s="86"/>
      <c r="AB44" s="13"/>
      <c r="AC44" s="13"/>
      <c r="AD44" s="13"/>
      <c r="AE44" s="13"/>
      <c r="AF44" s="13"/>
      <c r="AG44" s="13"/>
      <c r="AH44" s="13"/>
      <c r="AI44" s="13"/>
      <c r="AJ44" s="10"/>
    </row>
    <row r="45" spans="1:36" ht="15.75" thickBot="1">
      <c r="A45" s="81"/>
      <c r="B45" s="21"/>
      <c r="C45" s="22"/>
      <c r="D45" s="94"/>
      <c r="E45" s="95"/>
      <c r="F45" s="94"/>
      <c r="G45" s="94"/>
      <c r="H45" s="94"/>
      <c r="I45" s="94"/>
      <c r="J45" s="94"/>
      <c r="K45" s="23"/>
      <c r="L45" s="24"/>
      <c r="N45" s="21"/>
      <c r="O45" s="22"/>
      <c r="P45" s="94"/>
      <c r="Q45" s="95"/>
      <c r="R45" s="94"/>
      <c r="S45" s="94"/>
      <c r="T45" s="94"/>
      <c r="U45" s="94"/>
      <c r="V45" s="94"/>
      <c r="W45" s="23"/>
      <c r="X45" s="24"/>
      <c r="Z45" s="21"/>
      <c r="AA45" s="22"/>
      <c r="AB45" s="94"/>
      <c r="AC45" s="95"/>
      <c r="AD45" s="94"/>
      <c r="AE45" s="94"/>
      <c r="AF45" s="94"/>
      <c r="AG45" s="94"/>
      <c r="AH45" s="94"/>
      <c r="AI45" s="23"/>
      <c r="AJ45" s="24"/>
    </row>
    <row r="46" spans="1:36">
      <c r="D46" s="18"/>
      <c r="E46" s="19"/>
      <c r="F46" s="19"/>
      <c r="G46" s="19"/>
      <c r="H46" s="7"/>
      <c r="I46" s="9"/>
      <c r="J46" s="9"/>
      <c r="K46" s="258"/>
      <c r="L46" s="258"/>
      <c r="P46" s="18"/>
      <c r="Q46" s="19"/>
      <c r="R46" s="19"/>
      <c r="S46" s="19"/>
      <c r="T46" s="7"/>
      <c r="U46" s="9"/>
      <c r="V46" s="9"/>
      <c r="AB46" s="18"/>
      <c r="AC46" s="19"/>
      <c r="AD46" s="19"/>
      <c r="AE46" s="19"/>
      <c r="AF46" s="7"/>
      <c r="AG46" s="9"/>
      <c r="AH46" s="9"/>
    </row>
  </sheetData>
  <mergeCells count="15">
    <mergeCell ref="D30:H30"/>
    <mergeCell ref="D42:H42"/>
    <mergeCell ref="D43:H43"/>
    <mergeCell ref="D28:H28"/>
    <mergeCell ref="D29:H29"/>
    <mergeCell ref="P28:T28"/>
    <mergeCell ref="P29:T29"/>
    <mergeCell ref="P30:T30"/>
    <mergeCell ref="P42:T42"/>
    <mergeCell ref="P43:T43"/>
    <mergeCell ref="AB28:AF28"/>
    <mergeCell ref="AB29:AF29"/>
    <mergeCell ref="AB30:AF30"/>
    <mergeCell ref="AB42:AF42"/>
    <mergeCell ref="AB43:AF43"/>
  </mergeCells>
  <pageMargins left="0.7" right="0.7" top="0.75" bottom="0.75" header="0.3" footer="0.3"/>
  <pageSetup paperSize="8"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10"/>
  <sheetViews>
    <sheetView topLeftCell="A19" zoomScaleNormal="100" workbookViewId="0">
      <selection activeCell="D32" sqref="D32"/>
    </sheetView>
  </sheetViews>
  <sheetFormatPr defaultRowHeight="15"/>
  <cols>
    <col min="3" max="3" width="5.85546875" customWidth="1"/>
    <col min="4" max="4" width="12.140625" customWidth="1"/>
    <col min="5" max="5" width="32.140625" customWidth="1"/>
    <col min="6" max="6" width="16.28515625" bestFit="1" customWidth="1"/>
    <col min="7" max="7" width="13.42578125" hidden="1" customWidth="1"/>
    <col min="8" max="8" width="14.140625" customWidth="1"/>
    <col min="9" max="9" width="12.5703125" customWidth="1"/>
    <col min="14" max="14" width="61.5703125" customWidth="1"/>
  </cols>
  <sheetData>
    <row r="1" spans="1:11" ht="15.75" thickBot="1"/>
    <row r="2" spans="1:11" ht="15" customHeight="1">
      <c r="A2" s="25"/>
      <c r="B2" s="27"/>
      <c r="C2" s="28"/>
      <c r="D2" s="28"/>
      <c r="E2" s="29"/>
      <c r="F2" s="28"/>
      <c r="G2" s="28"/>
      <c r="H2" s="30"/>
      <c r="I2" s="30"/>
      <c r="J2" s="31"/>
      <c r="K2" s="26"/>
    </row>
    <row r="3" spans="1:11">
      <c r="A3" s="25"/>
      <c r="B3" s="32"/>
      <c r="C3" s="33"/>
      <c r="D3" s="34"/>
      <c r="E3" s="35"/>
      <c r="F3" s="33"/>
      <c r="G3" s="33"/>
      <c r="H3" s="36"/>
      <c r="I3" s="36"/>
      <c r="J3" s="37"/>
      <c r="K3" s="26"/>
    </row>
    <row r="4" spans="1:11">
      <c r="A4" s="25"/>
      <c r="B4" s="32"/>
      <c r="C4" s="38"/>
      <c r="D4" s="34"/>
      <c r="E4" s="35"/>
      <c r="F4" s="33"/>
      <c r="G4" s="33"/>
      <c r="H4" s="36"/>
      <c r="I4" s="36"/>
      <c r="J4" s="37"/>
      <c r="K4" s="26"/>
    </row>
    <row r="5" spans="1:11">
      <c r="A5" s="25"/>
      <c r="B5" s="32"/>
      <c r="C5" s="38"/>
      <c r="D5" s="34"/>
      <c r="E5" s="35"/>
      <c r="F5" s="33"/>
      <c r="G5" s="33"/>
      <c r="H5" s="36"/>
      <c r="I5" s="36"/>
      <c r="J5" s="37"/>
      <c r="K5" s="26"/>
    </row>
    <row r="6" spans="1:11" ht="18.75">
      <c r="A6" s="25"/>
      <c r="B6" s="32"/>
      <c r="C6" s="38"/>
      <c r="D6" s="246" t="s">
        <v>289</v>
      </c>
      <c r="E6" s="35"/>
      <c r="F6" s="33"/>
      <c r="G6" s="33"/>
      <c r="H6" s="36"/>
      <c r="I6" s="36"/>
      <c r="J6" s="37"/>
      <c r="K6" s="26"/>
    </row>
    <row r="7" spans="1:11" ht="15.75" thickBot="1">
      <c r="A7" s="25"/>
      <c r="B7" s="32"/>
      <c r="C7" s="39"/>
      <c r="D7" s="34"/>
      <c r="E7" s="35"/>
      <c r="F7" s="33"/>
      <c r="G7" s="33"/>
      <c r="H7" s="36"/>
      <c r="I7" s="36"/>
      <c r="J7" s="37"/>
      <c r="K7" s="26"/>
    </row>
    <row r="8" spans="1:11" ht="26.25" thickTop="1">
      <c r="A8" s="25"/>
      <c r="B8" s="32"/>
      <c r="C8" s="36"/>
      <c r="D8" s="40" t="s">
        <v>1</v>
      </c>
      <c r="E8" s="41" t="s">
        <v>79</v>
      </c>
      <c r="F8" s="41" t="s">
        <v>70</v>
      </c>
      <c r="G8" s="41"/>
      <c r="H8" s="43" t="s">
        <v>148</v>
      </c>
      <c r="I8" s="36"/>
      <c r="J8" s="37"/>
      <c r="K8" s="26"/>
    </row>
    <row r="9" spans="1:11" ht="15" customHeight="1">
      <c r="A9" s="25"/>
      <c r="B9" s="32"/>
      <c r="C9" s="44"/>
      <c r="D9" s="421" t="s">
        <v>383</v>
      </c>
      <c r="E9" s="422"/>
      <c r="F9" s="422"/>
      <c r="G9" s="422"/>
      <c r="H9" s="423"/>
      <c r="I9" s="36"/>
      <c r="J9" s="37"/>
      <c r="K9" s="26"/>
    </row>
    <row r="10" spans="1:11">
      <c r="A10" s="25"/>
      <c r="B10" s="32"/>
      <c r="C10" s="38"/>
      <c r="D10" s="45"/>
      <c r="E10" s="46"/>
      <c r="F10" s="47"/>
      <c r="G10" s="47"/>
      <c r="H10" s="48"/>
      <c r="I10" s="36"/>
      <c r="J10" s="37"/>
      <c r="K10" s="26"/>
    </row>
    <row r="11" spans="1:11" ht="22.5">
      <c r="A11" s="25"/>
      <c r="B11" s="32"/>
      <c r="C11" s="38"/>
      <c r="D11" s="49">
        <v>1.1000000000000001</v>
      </c>
      <c r="E11" s="207" t="s">
        <v>337</v>
      </c>
      <c r="F11" s="210">
        <v>0</v>
      </c>
      <c r="G11" s="209"/>
      <c r="H11" s="207"/>
      <c r="I11" s="36"/>
      <c r="J11" s="37"/>
      <c r="K11" s="26"/>
    </row>
    <row r="12" spans="1:11">
      <c r="A12" s="25"/>
      <c r="B12" s="32"/>
      <c r="C12" s="38"/>
      <c r="D12" s="54"/>
      <c r="E12" s="225"/>
      <c r="F12" s="225"/>
      <c r="G12" s="225"/>
      <c r="H12" s="57"/>
      <c r="I12" s="36"/>
      <c r="J12" s="37"/>
      <c r="K12" s="26"/>
    </row>
    <row r="13" spans="1:11" ht="22.5">
      <c r="A13" s="25"/>
      <c r="B13" s="32"/>
      <c r="C13" s="38"/>
      <c r="D13" s="49">
        <v>1.2</v>
      </c>
      <c r="E13" s="207" t="s">
        <v>338</v>
      </c>
      <c r="F13" s="210">
        <v>0</v>
      </c>
      <c r="G13" s="209"/>
      <c r="H13" s="207"/>
      <c r="I13" s="36"/>
      <c r="J13" s="37"/>
      <c r="K13" s="26"/>
    </row>
    <row r="14" spans="1:11">
      <c r="A14" s="25"/>
      <c r="B14" s="32"/>
      <c r="C14" s="38"/>
      <c r="D14" s="54"/>
      <c r="E14" s="225"/>
      <c r="F14" s="225"/>
      <c r="G14" s="225"/>
      <c r="H14" s="57"/>
      <c r="I14" s="36"/>
      <c r="J14" s="37"/>
      <c r="K14" s="26"/>
    </row>
    <row r="15" spans="1:11" ht="22.5">
      <c r="A15" s="25"/>
      <c r="B15" s="32"/>
      <c r="C15" s="38"/>
      <c r="D15" s="49">
        <v>1.3</v>
      </c>
      <c r="E15" s="207" t="s">
        <v>366</v>
      </c>
      <c r="F15" s="210">
        <v>0</v>
      </c>
      <c r="G15" s="209"/>
      <c r="H15" s="207"/>
      <c r="I15" s="36"/>
      <c r="J15" s="37"/>
      <c r="K15" s="26"/>
    </row>
    <row r="16" spans="1:11" s="258" customFormat="1">
      <c r="A16" s="25"/>
      <c r="B16" s="32"/>
      <c r="C16" s="38"/>
      <c r="D16" s="54"/>
      <c r="E16" s="55"/>
      <c r="F16" s="55"/>
      <c r="G16" s="55"/>
      <c r="H16" s="57"/>
      <c r="I16" s="36"/>
      <c r="J16" s="37"/>
      <c r="K16" s="26"/>
    </row>
    <row r="17" spans="1:11" s="258" customFormat="1" ht="22.5">
      <c r="A17" s="322"/>
      <c r="B17" s="32"/>
      <c r="C17" s="38"/>
      <c r="D17" s="49">
        <v>1.4</v>
      </c>
      <c r="E17" s="207" t="s">
        <v>367</v>
      </c>
      <c r="F17" s="210">
        <v>0</v>
      </c>
      <c r="G17" s="209"/>
      <c r="H17" s="207"/>
      <c r="I17" s="36"/>
      <c r="J17" s="37"/>
      <c r="K17" s="26"/>
    </row>
    <row r="18" spans="1:11" s="258" customFormat="1">
      <c r="A18" s="25"/>
      <c r="B18" s="32"/>
      <c r="C18" s="38"/>
      <c r="D18" s="54"/>
      <c r="E18" s="55"/>
      <c r="F18" s="55"/>
      <c r="G18" s="55"/>
      <c r="H18" s="287"/>
      <c r="I18" s="36"/>
      <c r="J18" s="37"/>
      <c r="K18" s="26"/>
    </row>
    <row r="19" spans="1:11" s="258" customFormat="1">
      <c r="A19" s="25"/>
      <c r="B19" s="32"/>
      <c r="C19" s="38"/>
      <c r="D19" s="293"/>
      <c r="E19" s="294" t="s">
        <v>266</v>
      </c>
      <c r="F19" s="296">
        <f>F11+F13*0.1+F15*0.01+F17*0.001</f>
        <v>0</v>
      </c>
      <c r="G19" s="294">
        <f>IF(F19&gt;=1,1,0)</f>
        <v>0</v>
      </c>
      <c r="H19" s="294" t="str">
        <f>IF(G19&gt;0,"H1","H0")</f>
        <v>H0</v>
      </c>
      <c r="I19" s="36"/>
      <c r="J19" s="37"/>
      <c r="K19" s="26"/>
    </row>
    <row r="20" spans="1:11">
      <c r="A20" s="25"/>
      <c r="B20" s="32"/>
      <c r="C20" s="38"/>
      <c r="D20" s="54"/>
      <c r="H20" s="57"/>
      <c r="I20" s="36"/>
      <c r="J20" s="37"/>
      <c r="K20" s="26"/>
    </row>
    <row r="21" spans="1:11" s="258" customFormat="1" ht="46.5" customHeight="1">
      <c r="A21" s="25"/>
      <c r="B21" s="32"/>
      <c r="C21" s="38"/>
      <c r="D21" s="424" t="s">
        <v>297</v>
      </c>
      <c r="E21" s="425"/>
      <c r="F21" s="425"/>
      <c r="G21" s="425"/>
      <c r="H21" s="426"/>
      <c r="I21" s="36"/>
      <c r="J21" s="37"/>
      <c r="K21" s="26"/>
    </row>
    <row r="22" spans="1:11" s="258" customFormat="1">
      <c r="A22" s="25"/>
      <c r="B22" s="32"/>
      <c r="C22" s="38"/>
      <c r="D22" s="54"/>
      <c r="E22" s="55"/>
      <c r="F22" s="55"/>
      <c r="G22" s="55"/>
      <c r="H22" s="57"/>
      <c r="I22" s="36"/>
      <c r="J22" s="37"/>
      <c r="K22" s="26"/>
    </row>
    <row r="23" spans="1:11" ht="22.5">
      <c r="A23" s="25"/>
      <c r="B23" s="32"/>
      <c r="C23" s="38"/>
      <c r="D23" s="49">
        <v>1.5</v>
      </c>
      <c r="E23" s="207" t="s">
        <v>36</v>
      </c>
      <c r="F23" s="210">
        <v>0</v>
      </c>
      <c r="G23" s="209"/>
      <c r="H23" s="207"/>
      <c r="I23" s="36"/>
      <c r="J23" s="37"/>
      <c r="K23" s="26"/>
    </row>
    <row r="24" spans="1:11">
      <c r="A24" s="25"/>
      <c r="B24" s="32"/>
      <c r="C24" s="38"/>
      <c r="D24" s="54"/>
      <c r="E24" s="55"/>
      <c r="F24" s="56"/>
      <c r="G24" s="56"/>
      <c r="H24" s="57"/>
      <c r="I24" s="36"/>
      <c r="J24" s="37"/>
      <c r="K24" s="26"/>
    </row>
    <row r="25" spans="1:11" ht="22.5">
      <c r="A25" s="25"/>
      <c r="B25" s="32"/>
      <c r="C25" s="38"/>
      <c r="D25" s="49">
        <v>1.6</v>
      </c>
      <c r="E25" s="207" t="s">
        <v>35</v>
      </c>
      <c r="F25" s="210">
        <v>0</v>
      </c>
      <c r="G25" s="209"/>
      <c r="H25" s="207"/>
      <c r="I25" s="36"/>
      <c r="J25" s="37"/>
      <c r="K25" s="26"/>
    </row>
    <row r="26" spans="1:11">
      <c r="A26" s="25"/>
      <c r="B26" s="32"/>
      <c r="C26" s="38"/>
      <c r="D26" s="54"/>
      <c r="E26" s="55"/>
      <c r="F26" s="56"/>
      <c r="G26" s="56"/>
      <c r="H26" s="57"/>
      <c r="I26" s="36"/>
      <c r="J26" s="37"/>
      <c r="K26" s="26"/>
    </row>
    <row r="27" spans="1:11" ht="22.5">
      <c r="A27" s="25"/>
      <c r="B27" s="32"/>
      <c r="C27" s="38"/>
      <c r="D27" s="49">
        <v>1.7</v>
      </c>
      <c r="E27" s="207" t="s">
        <v>127</v>
      </c>
      <c r="F27" s="210">
        <v>0</v>
      </c>
      <c r="G27" s="209"/>
      <c r="H27" s="207"/>
      <c r="I27" s="36"/>
      <c r="J27" s="37"/>
      <c r="K27" s="26"/>
    </row>
    <row r="28" spans="1:11">
      <c r="A28" s="25"/>
      <c r="B28" s="32"/>
      <c r="C28" s="38"/>
      <c r="D28" s="54"/>
      <c r="E28" s="55"/>
      <c r="F28" s="56"/>
      <c r="G28" s="56"/>
      <c r="H28" s="57"/>
      <c r="I28" s="36"/>
      <c r="J28" s="37"/>
      <c r="K28" s="26"/>
    </row>
    <row r="29" spans="1:11">
      <c r="A29" s="25"/>
      <c r="B29" s="32"/>
      <c r="C29" s="38"/>
      <c r="D29" s="293"/>
      <c r="E29" s="294" t="s">
        <v>267</v>
      </c>
      <c r="F29" s="296">
        <f>F23+F25*0.1+F27*0.01</f>
        <v>0</v>
      </c>
      <c r="G29" s="294">
        <f>IF(F29&gt;=1,1,0)</f>
        <v>0</v>
      </c>
      <c r="H29" s="294" t="str">
        <f>IF(G29&gt;0,"H1","H0")</f>
        <v>H0</v>
      </c>
      <c r="I29" s="36"/>
      <c r="J29" s="37"/>
      <c r="K29" s="26"/>
    </row>
    <row r="30" spans="1:11">
      <c r="A30" s="25"/>
      <c r="B30" s="32"/>
      <c r="C30" s="38"/>
      <c r="D30" s="54"/>
      <c r="E30" s="55"/>
      <c r="F30" s="55"/>
      <c r="G30" s="55"/>
      <c r="H30" s="57"/>
      <c r="I30" s="36"/>
      <c r="J30" s="37"/>
      <c r="K30" s="26"/>
    </row>
    <row r="31" spans="1:11" s="258" customFormat="1">
      <c r="A31" s="25"/>
      <c r="B31" s="32"/>
      <c r="C31" s="38"/>
      <c r="I31" s="36"/>
      <c r="J31" s="37"/>
      <c r="K31" s="26"/>
    </row>
    <row r="32" spans="1:11" ht="67.5">
      <c r="A32" s="25"/>
      <c r="B32" s="32"/>
      <c r="C32" s="38"/>
      <c r="D32" s="49">
        <v>1.8</v>
      </c>
      <c r="E32" s="207" t="s">
        <v>298</v>
      </c>
      <c r="F32" s="210" t="s">
        <v>6</v>
      </c>
      <c r="G32" s="209">
        <f>IFERROR(VLOOKUP(F32, Data!$I$16:$J$17, 2, 0), 0)</f>
        <v>0</v>
      </c>
      <c r="H32" s="207" t="str">
        <f>IF(G32&gt;0,"H1","H0")</f>
        <v>H0</v>
      </c>
      <c r="I32" s="36"/>
      <c r="J32" s="37"/>
      <c r="K32" s="26"/>
    </row>
    <row r="33" spans="1:11" ht="15.75" customHeight="1">
      <c r="A33" s="25"/>
      <c r="B33" s="32"/>
      <c r="C33" s="38"/>
      <c r="D33" s="54"/>
      <c r="E33" s="55"/>
      <c r="F33" s="55"/>
      <c r="G33" s="55"/>
      <c r="H33" s="57"/>
      <c r="I33" s="36"/>
      <c r="J33" s="37"/>
      <c r="K33" s="26"/>
    </row>
    <row r="34" spans="1:11">
      <c r="A34" s="25"/>
      <c r="B34" s="32"/>
      <c r="C34" s="38"/>
      <c r="D34" s="270">
        <v>1.9</v>
      </c>
      <c r="E34" s="207" t="s">
        <v>380</v>
      </c>
      <c r="F34" s="210" t="s">
        <v>6</v>
      </c>
      <c r="G34" s="209">
        <f>IFERROR(VLOOKUP(F34, Data!$H$3:$I$4, 2, 0), 0)</f>
        <v>0</v>
      </c>
      <c r="H34" s="207" t="str">
        <f>IF(G34&gt;0,"H1","H0")</f>
        <v>H0</v>
      </c>
      <c r="I34" s="36"/>
      <c r="J34" s="37"/>
      <c r="K34" s="26"/>
    </row>
    <row r="35" spans="1:11" s="258" customFormat="1" ht="16.5" thickBot="1">
      <c r="A35" s="25"/>
      <c r="B35" s="32"/>
      <c r="C35" s="38"/>
      <c r="D35" s="54"/>
      <c r="E35" s="55"/>
      <c r="F35" s="56"/>
      <c r="G35" s="58" t="s">
        <v>34</v>
      </c>
      <c r="H35" s="59">
        <f>MAX(G11,G13,G15,G17,G19,G23,G25,G27,G29,G32,G34)</f>
        <v>0</v>
      </c>
      <c r="I35" s="36"/>
      <c r="J35" s="37"/>
      <c r="K35" s="26"/>
    </row>
    <row r="36" spans="1:11" ht="41.25" customHeight="1" thickTop="1">
      <c r="A36" s="25"/>
      <c r="B36" s="32"/>
      <c r="C36" s="38"/>
      <c r="E36" s="55"/>
      <c r="F36" s="225"/>
      <c r="G36" s="225"/>
      <c r="H36" s="57"/>
      <c r="I36" s="36"/>
      <c r="J36" s="37"/>
      <c r="K36" s="26"/>
    </row>
    <row r="37" spans="1:11">
      <c r="A37" s="25"/>
      <c r="B37" s="32"/>
      <c r="C37" s="38"/>
      <c r="D37" s="258"/>
      <c r="E37" s="55"/>
      <c r="F37" s="225"/>
      <c r="G37" s="225"/>
      <c r="H37" s="287"/>
      <c r="I37" s="36"/>
      <c r="J37" s="37"/>
      <c r="K37" s="26"/>
    </row>
    <row r="38" spans="1:11" s="258" customFormat="1" ht="42" hidden="1" customHeight="1" thickBot="1">
      <c r="A38" s="25"/>
      <c r="B38" s="32"/>
      <c r="C38" s="38"/>
      <c r="D38" s="225"/>
      <c r="E38" s="225"/>
      <c r="F38" s="345" t="s">
        <v>30</v>
      </c>
      <c r="G38" s="333"/>
      <c r="H38" s="334" t="str">
        <f>IF(H35&gt;0, "H1 - Hazard Potential", "H0 - No Hazard Potential")</f>
        <v>H0 - No Hazard Potential</v>
      </c>
      <c r="I38" s="36"/>
      <c r="J38" s="37"/>
      <c r="K38" s="26"/>
    </row>
    <row r="39" spans="1:11">
      <c r="A39" s="25"/>
      <c r="B39" s="32"/>
      <c r="C39" s="38"/>
      <c r="D39" s="225"/>
      <c r="E39" s="225"/>
      <c r="F39" s="225"/>
      <c r="G39" s="225"/>
      <c r="H39" s="225"/>
      <c r="I39" s="225"/>
      <c r="J39" s="37"/>
      <c r="K39" s="26"/>
    </row>
    <row r="40" spans="1:11" ht="15.75" thickBot="1">
      <c r="A40" s="25"/>
      <c r="B40" s="32"/>
      <c r="C40" s="17"/>
      <c r="D40" s="225"/>
      <c r="E40" s="225"/>
      <c r="F40" s="225"/>
      <c r="G40" s="225"/>
      <c r="H40" s="225"/>
      <c r="I40" s="225"/>
      <c r="J40" s="37"/>
      <c r="K40" s="26"/>
    </row>
    <row r="41" spans="1:11" ht="26.25" thickBot="1">
      <c r="A41" s="25"/>
      <c r="B41" s="32"/>
      <c r="C41" s="17"/>
      <c r="D41" s="67" t="s">
        <v>30</v>
      </c>
      <c r="E41" s="214" t="s">
        <v>2</v>
      </c>
      <c r="F41" s="225"/>
      <c r="G41" s="225"/>
      <c r="H41" s="36"/>
      <c r="I41" s="225"/>
      <c r="J41" s="37"/>
      <c r="K41" s="26"/>
    </row>
    <row r="42" spans="1:11" ht="15.75" thickBot="1">
      <c r="A42" s="25"/>
      <c r="B42" s="32"/>
      <c r="C42" s="17"/>
      <c r="D42" s="68" t="s">
        <v>49</v>
      </c>
      <c r="E42" s="69" t="s">
        <v>368</v>
      </c>
      <c r="F42" s="225"/>
      <c r="G42" s="225"/>
      <c r="H42" s="36"/>
      <c r="I42" s="225"/>
      <c r="J42" s="37"/>
      <c r="K42" s="26"/>
    </row>
    <row r="43" spans="1:11" ht="15.75" thickBot="1">
      <c r="A43" s="25"/>
      <c r="B43" s="32"/>
      <c r="C43" s="17"/>
      <c r="D43" s="68" t="s">
        <v>50</v>
      </c>
      <c r="E43" s="69" t="s">
        <v>30</v>
      </c>
      <c r="F43" s="225"/>
      <c r="G43" s="225"/>
      <c r="H43" s="36"/>
      <c r="I43" s="226"/>
      <c r="J43" s="37"/>
      <c r="K43" s="26"/>
    </row>
    <row r="44" spans="1:11" ht="15.75" thickBot="1">
      <c r="A44" s="25"/>
      <c r="B44" s="32"/>
      <c r="C44" s="38"/>
      <c r="D44" s="17"/>
      <c r="E44" s="17"/>
      <c r="F44" s="33"/>
      <c r="G44" s="33"/>
      <c r="H44" s="36"/>
      <c r="I44" s="226"/>
      <c r="J44" s="37"/>
      <c r="K44" s="26"/>
    </row>
    <row r="45" spans="1:11" ht="15.75" customHeight="1" thickBot="1">
      <c r="A45" s="25"/>
      <c r="B45" s="32"/>
      <c r="C45" s="38"/>
      <c r="D45" s="401" t="s">
        <v>140</v>
      </c>
      <c r="E45" s="402"/>
      <c r="F45" s="227"/>
      <c r="G45" s="33"/>
      <c r="H45" s="36"/>
      <c r="I45" s="226"/>
      <c r="J45" s="37"/>
      <c r="K45" s="26"/>
    </row>
    <row r="46" spans="1:11" ht="23.25" thickBot="1">
      <c r="A46" s="25"/>
      <c r="B46" s="32"/>
      <c r="C46" s="38"/>
      <c r="D46" s="335" t="s">
        <v>30</v>
      </c>
      <c r="E46" s="336" t="s">
        <v>168</v>
      </c>
      <c r="F46" s="225"/>
      <c r="G46" s="225"/>
      <c r="H46" s="225"/>
      <c r="I46" s="226"/>
      <c r="J46" s="37"/>
      <c r="K46" s="26"/>
    </row>
    <row r="47" spans="1:11">
      <c r="A47" s="25"/>
      <c r="B47" s="32"/>
      <c r="C47" s="38"/>
      <c r="D47" s="337" t="s">
        <v>49</v>
      </c>
      <c r="E47" s="338" t="s">
        <v>274</v>
      </c>
      <c r="F47" s="227"/>
      <c r="G47" s="227"/>
      <c r="H47" s="227"/>
      <c r="I47" s="226"/>
      <c r="J47" s="37"/>
      <c r="K47" s="26"/>
    </row>
    <row r="48" spans="1:11" ht="23.25" thickBot="1">
      <c r="A48" s="25"/>
      <c r="B48" s="32"/>
      <c r="C48" s="38"/>
      <c r="D48" s="339" t="s">
        <v>369</v>
      </c>
      <c r="E48" s="281" t="s">
        <v>275</v>
      </c>
      <c r="F48" s="227"/>
      <c r="G48" s="227"/>
      <c r="H48" s="227"/>
      <c r="I48" s="226"/>
      <c r="J48" s="37"/>
      <c r="K48" s="26"/>
    </row>
    <row r="49" spans="1:11">
      <c r="A49" s="25"/>
      <c r="B49" s="32"/>
      <c r="C49" s="38"/>
      <c r="D49" s="337" t="s">
        <v>50</v>
      </c>
      <c r="E49" s="338" t="s">
        <v>371</v>
      </c>
      <c r="F49" s="227"/>
      <c r="G49" s="227"/>
      <c r="H49" s="227"/>
      <c r="I49" s="226"/>
      <c r="J49" s="37"/>
      <c r="K49" s="26"/>
    </row>
    <row r="50" spans="1:11" ht="22.5">
      <c r="A50" s="25"/>
      <c r="B50" s="32"/>
      <c r="C50" s="38"/>
      <c r="D50" s="339" t="s">
        <v>370</v>
      </c>
      <c r="E50" s="281" t="s">
        <v>372</v>
      </c>
      <c r="F50" s="227"/>
      <c r="G50" s="227"/>
      <c r="H50" s="227"/>
      <c r="I50" s="226"/>
      <c r="J50" s="37"/>
      <c r="K50" s="26"/>
    </row>
    <row r="51" spans="1:11">
      <c r="A51" s="26"/>
      <c r="B51" s="32"/>
      <c r="C51" s="226"/>
      <c r="D51" s="340"/>
      <c r="E51" s="341"/>
      <c r="F51" s="227"/>
      <c r="G51" s="227"/>
      <c r="H51" s="227"/>
      <c r="I51" s="226"/>
      <c r="J51" s="37"/>
      <c r="K51" s="26"/>
    </row>
    <row r="52" spans="1:11" ht="45">
      <c r="B52" s="32"/>
      <c r="C52" s="225"/>
      <c r="D52" s="340"/>
      <c r="E52" s="281" t="s">
        <v>169</v>
      </c>
      <c r="F52" s="227"/>
      <c r="G52" s="227"/>
      <c r="H52" s="227"/>
      <c r="I52" s="225"/>
      <c r="J52" s="37"/>
    </row>
    <row r="53" spans="1:11" ht="30" customHeight="1" thickBot="1">
      <c r="B53" s="32"/>
      <c r="C53" s="225"/>
      <c r="D53" s="342"/>
      <c r="E53" s="282" t="s">
        <v>373</v>
      </c>
      <c r="G53" s="225"/>
      <c r="H53" s="228"/>
      <c r="I53" s="225"/>
      <c r="J53" s="37"/>
    </row>
    <row r="54" spans="1:11" s="211" customFormat="1">
      <c r="B54" s="32"/>
      <c r="C54" s="225"/>
      <c r="D54" s="284" t="s">
        <v>277</v>
      </c>
      <c r="E54" s="283"/>
      <c r="F54" s="225"/>
      <c r="G54" s="225"/>
      <c r="H54" s="225"/>
      <c r="I54" s="225"/>
      <c r="J54" s="37"/>
    </row>
    <row r="55" spans="1:11">
      <c r="B55" s="32"/>
      <c r="C55" s="225"/>
      <c r="D55" s="229" t="s">
        <v>276</v>
      </c>
      <c r="E55" s="283"/>
      <c r="F55" s="283"/>
      <c r="G55" s="283"/>
      <c r="H55" s="283"/>
      <c r="I55" s="283"/>
      <c r="J55" s="37"/>
    </row>
    <row r="56" spans="1:11" ht="15.75" thickBot="1">
      <c r="B56" s="61"/>
      <c r="C56" s="63"/>
      <c r="D56" s="351" t="s">
        <v>384</v>
      </c>
      <c r="E56" s="63"/>
      <c r="F56" s="63"/>
      <c r="G56" s="63"/>
      <c r="H56" s="63"/>
      <c r="I56" s="65"/>
      <c r="J56" s="66"/>
    </row>
    <row r="57" spans="1:11" s="258" customFormat="1">
      <c r="D57" s="227"/>
      <c r="E57" s="227"/>
      <c r="F57" s="227"/>
      <c r="G57" s="227"/>
      <c r="H57" s="227"/>
    </row>
    <row r="58" spans="1:11" s="258" customFormat="1" ht="15.75" thickBot="1">
      <c r="D58"/>
      <c r="E58"/>
      <c r="F58"/>
      <c r="G58"/>
      <c r="H58"/>
    </row>
    <row r="59" spans="1:11">
      <c r="B59" s="116"/>
      <c r="C59" s="118"/>
      <c r="D59" s="118"/>
      <c r="E59" s="118"/>
      <c r="F59" s="118"/>
      <c r="G59" s="118"/>
      <c r="H59" s="118"/>
      <c r="I59" s="118"/>
      <c r="J59" s="31"/>
      <c r="K59" s="258"/>
    </row>
    <row r="60" spans="1:11" ht="18.75" customHeight="1">
      <c r="B60" s="121"/>
      <c r="C60" s="128"/>
      <c r="D60" s="439" t="s">
        <v>339</v>
      </c>
      <c r="E60" s="440"/>
      <c r="F60" s="440"/>
      <c r="G60" s="440"/>
      <c r="H60" s="441"/>
      <c r="I60" s="142"/>
      <c r="J60" s="127"/>
      <c r="K60" s="258"/>
    </row>
    <row r="61" spans="1:11" ht="18.75">
      <c r="B61" s="121"/>
      <c r="C61" s="128"/>
      <c r="D61" s="442"/>
      <c r="E61" s="443"/>
      <c r="F61" s="443"/>
      <c r="G61" s="443"/>
      <c r="H61" s="444"/>
      <c r="I61" s="142"/>
      <c r="J61" s="127"/>
      <c r="K61" s="258"/>
    </row>
    <row r="62" spans="1:11" ht="18.75">
      <c r="B62" s="121"/>
      <c r="C62" s="128"/>
      <c r="D62" s="442"/>
      <c r="E62" s="443"/>
      <c r="F62" s="443"/>
      <c r="G62" s="443"/>
      <c r="H62" s="444"/>
      <c r="I62" s="142"/>
      <c r="J62" s="127"/>
      <c r="K62" s="258"/>
    </row>
    <row r="63" spans="1:11" ht="18.75">
      <c r="B63" s="121"/>
      <c r="C63" s="128"/>
      <c r="D63" s="442"/>
      <c r="E63" s="443"/>
      <c r="F63" s="443"/>
      <c r="G63" s="443"/>
      <c r="H63" s="444"/>
      <c r="I63" s="142"/>
      <c r="J63" s="127"/>
      <c r="K63" s="258"/>
    </row>
    <row r="64" spans="1:11" ht="18.75">
      <c r="B64" s="121"/>
      <c r="C64" s="128"/>
      <c r="D64" s="445"/>
      <c r="E64" s="446"/>
      <c r="F64" s="446"/>
      <c r="G64" s="446"/>
      <c r="H64" s="447"/>
      <c r="I64" s="142"/>
      <c r="J64" s="127"/>
      <c r="K64" s="258"/>
    </row>
    <row r="65" spans="2:18" ht="10.5" customHeight="1">
      <c r="B65" s="121"/>
      <c r="C65" s="128"/>
      <c r="D65" s="430" t="s">
        <v>215</v>
      </c>
      <c r="E65" s="431"/>
      <c r="F65" s="431"/>
      <c r="G65" s="431"/>
      <c r="H65" s="432"/>
      <c r="I65" s="125"/>
      <c r="J65" s="127"/>
      <c r="K65" s="258"/>
    </row>
    <row r="66" spans="2:18" s="258" customFormat="1" ht="14.25" customHeight="1">
      <c r="B66" s="121"/>
      <c r="C66" s="128"/>
      <c r="D66" s="433"/>
      <c r="E66" s="434"/>
      <c r="F66" s="434"/>
      <c r="G66" s="434"/>
      <c r="H66" s="435"/>
      <c r="I66" s="125"/>
      <c r="J66" s="127"/>
    </row>
    <row r="67" spans="2:18" ht="12.75" customHeight="1">
      <c r="B67" s="121"/>
      <c r="C67" s="128"/>
      <c r="D67" s="448"/>
      <c r="E67" s="449"/>
      <c r="F67" s="449"/>
      <c r="G67" s="449"/>
      <c r="H67" s="450"/>
      <c r="I67" s="125"/>
      <c r="J67" s="127"/>
      <c r="K67" s="258"/>
    </row>
    <row r="68" spans="2:18" ht="18.75">
      <c r="B68" s="121"/>
      <c r="C68" s="128"/>
      <c r="D68" s="289"/>
      <c r="E68" s="289"/>
      <c r="F68" s="289"/>
      <c r="G68" s="289"/>
      <c r="H68" s="289"/>
      <c r="I68" s="125"/>
      <c r="J68" s="127"/>
      <c r="K68" s="258"/>
    </row>
    <row r="69" spans="2:18">
      <c r="B69" s="121"/>
      <c r="C69" s="148"/>
      <c r="D69" s="436" t="s">
        <v>216</v>
      </c>
      <c r="E69" s="437"/>
      <c r="F69" s="437"/>
      <c r="G69" s="437"/>
      <c r="H69" s="438"/>
      <c r="I69" s="148"/>
      <c r="J69" s="127"/>
      <c r="K69" s="258"/>
    </row>
    <row r="70" spans="2:18">
      <c r="B70" s="121"/>
      <c r="C70" s="148"/>
      <c r="D70" s="430" t="s">
        <v>128</v>
      </c>
      <c r="E70" s="431"/>
      <c r="F70" s="431"/>
      <c r="G70" s="431"/>
      <c r="H70" s="432"/>
      <c r="I70" s="148"/>
      <c r="J70" s="127"/>
      <c r="K70" s="258"/>
    </row>
    <row r="71" spans="2:18">
      <c r="B71" s="121"/>
      <c r="C71" s="148"/>
      <c r="D71" s="433"/>
      <c r="E71" s="434"/>
      <c r="F71" s="434"/>
      <c r="G71" s="434"/>
      <c r="H71" s="435"/>
      <c r="I71" s="148"/>
      <c r="J71" s="127"/>
      <c r="K71" s="258"/>
    </row>
    <row r="72" spans="2:18">
      <c r="B72" s="121"/>
      <c r="C72" s="148"/>
      <c r="D72" s="427" t="s">
        <v>129</v>
      </c>
      <c r="E72" s="428"/>
      <c r="F72" s="428"/>
      <c r="G72" s="428"/>
      <c r="H72" s="429"/>
      <c r="I72" s="148"/>
      <c r="J72" s="127"/>
      <c r="K72" s="258"/>
      <c r="L72" s="258"/>
      <c r="M72" s="258"/>
      <c r="N72" s="258"/>
      <c r="O72" s="258"/>
    </row>
    <row r="73" spans="2:18" ht="15.75" thickBot="1">
      <c r="B73" s="121"/>
      <c r="C73" s="148"/>
      <c r="D73" s="185"/>
      <c r="E73" s="185"/>
      <c r="F73" s="185"/>
      <c r="G73" s="185"/>
      <c r="H73" s="185"/>
      <c r="I73" s="148"/>
      <c r="J73" s="127"/>
      <c r="K73" s="258"/>
      <c r="L73" s="258"/>
      <c r="M73" s="258"/>
      <c r="N73" s="258"/>
      <c r="O73" s="258"/>
      <c r="P73" s="258"/>
      <c r="Q73" s="258"/>
      <c r="R73" s="258"/>
    </row>
    <row r="74" spans="2:18" ht="51.75" customHeight="1">
      <c r="B74" s="121"/>
      <c r="C74" s="289"/>
      <c r="D74" s="419" t="s">
        <v>99</v>
      </c>
      <c r="E74" s="419" t="s">
        <v>340</v>
      </c>
      <c r="F74" s="311" t="s">
        <v>304</v>
      </c>
      <c r="G74" s="258"/>
      <c r="H74" s="258"/>
      <c r="I74" s="289"/>
      <c r="J74" s="127"/>
      <c r="K74" s="258"/>
      <c r="L74" s="258"/>
      <c r="M74" s="258"/>
      <c r="N74" s="258"/>
      <c r="O74" s="258"/>
      <c r="P74" s="258"/>
      <c r="Q74" s="258"/>
      <c r="R74" s="258"/>
    </row>
    <row r="75" spans="2:18" ht="27.75" customHeight="1" thickBot="1">
      <c r="B75" s="121"/>
      <c r="C75" s="154"/>
      <c r="D75" s="420"/>
      <c r="E75" s="420"/>
      <c r="F75" s="312" t="s">
        <v>305</v>
      </c>
      <c r="G75" s="258"/>
      <c r="H75" s="258"/>
      <c r="I75" s="154"/>
      <c r="J75" s="127"/>
      <c r="K75" s="258"/>
      <c r="L75" s="258"/>
      <c r="M75" s="258"/>
      <c r="N75" s="258"/>
      <c r="O75" s="258"/>
      <c r="P75" s="258"/>
      <c r="Q75" s="258"/>
      <c r="R75" s="258"/>
    </row>
    <row r="76" spans="2:18" ht="30" customHeight="1" thickBot="1">
      <c r="B76" s="121"/>
      <c r="C76" s="154"/>
      <c r="D76" s="221" t="s">
        <v>306</v>
      </c>
      <c r="E76" s="313" t="s">
        <v>341</v>
      </c>
      <c r="F76" s="314">
        <v>1</v>
      </c>
      <c r="G76" s="258"/>
      <c r="H76" s="258"/>
      <c r="I76" s="154"/>
      <c r="J76" s="127"/>
      <c r="K76" s="258"/>
      <c r="L76" s="258"/>
      <c r="M76" s="258"/>
      <c r="N76" s="258"/>
      <c r="O76" s="258"/>
      <c r="P76" s="258"/>
      <c r="Q76" s="258"/>
    </row>
    <row r="77" spans="2:18" ht="30" customHeight="1" thickBot="1">
      <c r="B77" s="121"/>
      <c r="C77" s="154"/>
      <c r="D77" s="315" t="s">
        <v>101</v>
      </c>
      <c r="E77" s="316" t="s">
        <v>342</v>
      </c>
      <c r="F77" s="75">
        <v>1</v>
      </c>
      <c r="G77" s="258"/>
      <c r="H77" s="258"/>
      <c r="I77" s="154"/>
      <c r="J77" s="127"/>
      <c r="K77" s="258"/>
      <c r="L77" s="258"/>
      <c r="M77" s="258"/>
      <c r="N77" s="258"/>
      <c r="O77" s="258"/>
      <c r="P77" s="258"/>
      <c r="Q77" s="258"/>
      <c r="R77" s="258"/>
    </row>
    <row r="78" spans="2:18" ht="30" customHeight="1" thickBot="1">
      <c r="B78" s="121"/>
      <c r="C78" s="154"/>
      <c r="D78" s="315" t="s">
        <v>343</v>
      </c>
      <c r="E78" s="317" t="s">
        <v>344</v>
      </c>
      <c r="F78" s="75">
        <v>2</v>
      </c>
      <c r="G78" s="258"/>
      <c r="H78" s="168"/>
      <c r="I78" s="168"/>
      <c r="J78" s="127"/>
      <c r="K78" s="258"/>
      <c r="L78" s="258"/>
      <c r="M78" s="258"/>
      <c r="N78" s="258"/>
      <c r="O78" s="258"/>
      <c r="P78" s="258"/>
      <c r="Q78" s="258"/>
      <c r="R78" s="258"/>
    </row>
    <row r="79" spans="2:18" ht="30" customHeight="1" thickBot="1">
      <c r="B79" s="121"/>
      <c r="C79" s="148"/>
      <c r="D79" s="315" t="s">
        <v>345</v>
      </c>
      <c r="E79" s="316" t="s">
        <v>344</v>
      </c>
      <c r="F79" s="75">
        <v>2</v>
      </c>
      <c r="G79" s="258"/>
      <c r="H79" s="168"/>
      <c r="I79" s="168"/>
      <c r="J79" s="127"/>
      <c r="K79" s="258"/>
      <c r="L79" s="258"/>
      <c r="M79" s="258"/>
      <c r="N79" s="258"/>
      <c r="O79" s="258"/>
      <c r="P79" s="258"/>
      <c r="Q79" s="258"/>
      <c r="R79" s="258"/>
    </row>
    <row r="80" spans="2:18" ht="30.75" customHeight="1" thickBot="1">
      <c r="B80" s="121"/>
      <c r="C80" s="125"/>
      <c r="D80" s="315" t="s">
        <v>107</v>
      </c>
      <c r="E80" s="316" t="s">
        <v>346</v>
      </c>
      <c r="F80" s="75">
        <v>3</v>
      </c>
      <c r="G80" s="258"/>
      <c r="H80" s="168"/>
      <c r="I80" s="168"/>
      <c r="J80" s="127"/>
      <c r="K80" s="258"/>
      <c r="L80" s="258"/>
      <c r="M80" s="258"/>
      <c r="N80" s="258"/>
      <c r="O80" s="258"/>
      <c r="P80" s="258"/>
      <c r="Q80" s="258"/>
      <c r="R80" s="258"/>
    </row>
    <row r="81" spans="2:18" ht="30" customHeight="1">
      <c r="B81" s="156"/>
      <c r="C81" s="125"/>
      <c r="D81" s="415" t="s">
        <v>347</v>
      </c>
      <c r="E81" s="318" t="s">
        <v>344</v>
      </c>
      <c r="F81" s="417">
        <v>3</v>
      </c>
      <c r="G81" s="258"/>
      <c r="H81" s="168"/>
      <c r="I81" s="168"/>
      <c r="J81" s="127"/>
      <c r="K81" s="258"/>
      <c r="L81" s="258"/>
      <c r="M81" s="258"/>
      <c r="N81" s="258"/>
      <c r="O81" s="258"/>
      <c r="P81" s="258"/>
      <c r="Q81" s="258"/>
      <c r="R81" s="258"/>
    </row>
    <row r="82" spans="2:18" ht="37.5" customHeight="1" thickBot="1">
      <c r="B82" s="156"/>
      <c r="C82" s="125"/>
      <c r="D82" s="416"/>
      <c r="E82" s="316" t="s">
        <v>346</v>
      </c>
      <c r="F82" s="418"/>
      <c r="G82" s="258"/>
      <c r="H82" s="168"/>
      <c r="I82" s="168"/>
      <c r="J82" s="127"/>
      <c r="K82" s="258"/>
      <c r="L82" s="258"/>
      <c r="M82" s="258"/>
      <c r="N82" s="258"/>
      <c r="O82" s="258"/>
      <c r="P82" s="258"/>
      <c r="Q82" s="258"/>
      <c r="R82" s="258"/>
    </row>
    <row r="83" spans="2:18" ht="30" customHeight="1">
      <c r="B83" s="156"/>
      <c r="C83" s="125"/>
      <c r="D83" s="415" t="s">
        <v>348</v>
      </c>
      <c r="E83" s="318" t="s">
        <v>342</v>
      </c>
      <c r="F83" s="417">
        <v>2</v>
      </c>
      <c r="G83" s="258"/>
      <c r="H83" s="168"/>
      <c r="I83" s="168"/>
      <c r="J83" s="127"/>
      <c r="K83" s="258"/>
      <c r="L83" s="258"/>
      <c r="M83" s="258"/>
      <c r="N83" s="258"/>
      <c r="O83" s="258"/>
      <c r="P83" s="258"/>
      <c r="Q83" s="258"/>
      <c r="R83" s="258"/>
    </row>
    <row r="84" spans="2:18" ht="30" customHeight="1">
      <c r="B84" s="156"/>
      <c r="C84" s="142"/>
      <c r="D84" s="451"/>
      <c r="E84" s="318" t="s">
        <v>344</v>
      </c>
      <c r="F84" s="452"/>
      <c r="G84" s="258"/>
      <c r="H84" s="168"/>
      <c r="I84" s="168"/>
      <c r="J84" s="127"/>
      <c r="K84" s="258"/>
      <c r="L84" s="258"/>
      <c r="M84" s="258"/>
      <c r="N84" s="258"/>
      <c r="O84" s="258"/>
      <c r="P84" s="258"/>
      <c r="Q84" s="258"/>
      <c r="R84" s="258"/>
    </row>
    <row r="85" spans="2:18" ht="30" customHeight="1" thickBot="1">
      <c r="B85" s="156"/>
      <c r="C85" s="142"/>
      <c r="D85" s="416"/>
      <c r="E85" s="316" t="s">
        <v>346</v>
      </c>
      <c r="F85" s="418"/>
      <c r="G85" s="258"/>
      <c r="H85" s="168"/>
      <c r="I85" s="168"/>
      <c r="J85" s="127"/>
      <c r="K85" s="258"/>
      <c r="L85" s="258"/>
      <c r="M85" s="258"/>
      <c r="N85" s="258"/>
      <c r="O85" s="258"/>
      <c r="P85" s="258"/>
      <c r="Q85" s="258"/>
      <c r="R85" s="258"/>
    </row>
    <row r="86" spans="2:18" ht="30" customHeight="1">
      <c r="B86" s="156"/>
      <c r="C86" s="125"/>
      <c r="D86" s="415" t="s">
        <v>110</v>
      </c>
      <c r="E86" s="318" t="s">
        <v>341</v>
      </c>
      <c r="F86" s="417">
        <v>2</v>
      </c>
      <c r="G86" s="258"/>
      <c r="H86" s="168"/>
      <c r="I86" s="168"/>
      <c r="J86" s="127"/>
      <c r="K86" s="258"/>
      <c r="L86" s="258"/>
      <c r="M86" s="258"/>
      <c r="N86" s="258"/>
      <c r="O86" s="258"/>
      <c r="P86" s="258"/>
      <c r="Q86" s="258"/>
      <c r="R86" s="258"/>
    </row>
    <row r="87" spans="2:18" ht="42" customHeight="1">
      <c r="B87" s="156"/>
      <c r="C87" s="142"/>
      <c r="D87" s="451"/>
      <c r="E87" s="319" t="s">
        <v>360</v>
      </c>
      <c r="F87" s="452"/>
      <c r="G87" s="258"/>
      <c r="H87" s="168"/>
      <c r="I87" s="168"/>
      <c r="J87" s="127"/>
      <c r="K87" s="258"/>
      <c r="L87" s="258"/>
      <c r="M87" s="258"/>
      <c r="N87" s="258"/>
      <c r="O87" s="258"/>
      <c r="P87" s="258"/>
      <c r="Q87" s="258"/>
      <c r="R87" s="258"/>
    </row>
    <row r="88" spans="2:18" ht="30" customHeight="1" thickBot="1">
      <c r="B88" s="156"/>
      <c r="C88" s="142"/>
      <c r="D88" s="416"/>
      <c r="E88" s="316" t="s">
        <v>349</v>
      </c>
      <c r="F88" s="418"/>
      <c r="G88" s="258"/>
      <c r="H88" s="168"/>
      <c r="I88" s="168"/>
      <c r="J88" s="127"/>
      <c r="K88" s="258"/>
      <c r="L88" s="258"/>
      <c r="M88" s="258"/>
      <c r="N88" s="258"/>
      <c r="O88" s="258"/>
      <c r="P88" s="258"/>
      <c r="Q88" s="258"/>
      <c r="R88" s="258"/>
    </row>
    <row r="89" spans="2:18" ht="30" customHeight="1" thickBot="1">
      <c r="B89" s="156"/>
      <c r="C89" s="125"/>
      <c r="D89" s="315" t="s">
        <v>112</v>
      </c>
      <c r="E89" s="316" t="s">
        <v>350</v>
      </c>
      <c r="F89" s="75">
        <v>1</v>
      </c>
      <c r="G89" s="258"/>
      <c r="H89" s="168"/>
      <c r="I89" s="168"/>
      <c r="J89" s="127"/>
      <c r="K89" s="258"/>
      <c r="L89" s="258"/>
      <c r="M89" s="258"/>
      <c r="N89" s="258"/>
      <c r="O89" s="258"/>
      <c r="P89" s="258"/>
      <c r="Q89" s="258"/>
      <c r="R89" s="258"/>
    </row>
    <row r="90" spans="2:18" ht="30" customHeight="1">
      <c r="B90" s="156"/>
      <c r="C90" s="142"/>
      <c r="D90" s="415" t="s">
        <v>351</v>
      </c>
      <c r="E90" s="318" t="s">
        <v>342</v>
      </c>
      <c r="F90" s="417">
        <v>2</v>
      </c>
      <c r="G90" s="258"/>
      <c r="H90" s="168"/>
      <c r="I90" s="168"/>
      <c r="J90" s="127"/>
      <c r="K90" s="258"/>
      <c r="L90" s="258"/>
      <c r="M90" s="258"/>
      <c r="N90" s="258"/>
      <c r="O90" s="258"/>
      <c r="P90" s="258"/>
      <c r="Q90" s="258"/>
      <c r="R90" s="258"/>
    </row>
    <row r="91" spans="2:18" ht="30" customHeight="1">
      <c r="B91" s="156"/>
      <c r="C91" s="142"/>
      <c r="D91" s="451"/>
      <c r="E91" s="318" t="s">
        <v>344</v>
      </c>
      <c r="F91" s="452"/>
      <c r="G91" s="258"/>
      <c r="H91" s="168"/>
      <c r="I91" s="168"/>
      <c r="J91" s="127"/>
      <c r="K91" s="258"/>
      <c r="L91" s="258"/>
      <c r="M91" s="258"/>
      <c r="N91" s="258"/>
      <c r="O91" s="258"/>
      <c r="P91" s="258"/>
      <c r="Q91" s="258"/>
      <c r="R91" s="258"/>
    </row>
    <row r="92" spans="2:18" ht="30" customHeight="1" thickBot="1">
      <c r="B92" s="156"/>
      <c r="C92" s="125"/>
      <c r="D92" s="416"/>
      <c r="E92" s="316" t="s">
        <v>346</v>
      </c>
      <c r="F92" s="418"/>
      <c r="G92" s="258"/>
      <c r="H92" s="168"/>
      <c r="I92" s="168"/>
      <c r="J92" s="127"/>
      <c r="K92" s="258"/>
      <c r="L92" s="258"/>
      <c r="M92" s="258"/>
      <c r="N92" s="258"/>
      <c r="O92" s="258"/>
      <c r="P92" s="258"/>
      <c r="Q92" s="258"/>
      <c r="R92" s="258"/>
    </row>
    <row r="93" spans="2:18" ht="30" customHeight="1" thickBot="1">
      <c r="B93" s="156"/>
      <c r="C93" s="142"/>
      <c r="D93" s="221" t="s">
        <v>114</v>
      </c>
      <c r="E93" s="321" t="s">
        <v>307</v>
      </c>
      <c r="F93" s="314">
        <v>1</v>
      </c>
      <c r="G93" s="258"/>
      <c r="H93" s="168"/>
      <c r="I93" s="168"/>
      <c r="J93" s="127"/>
      <c r="K93" s="258"/>
      <c r="L93" s="258"/>
      <c r="M93" s="258"/>
      <c r="N93" s="258"/>
      <c r="O93" s="258"/>
      <c r="P93" s="258"/>
      <c r="Q93" s="258"/>
      <c r="R93" s="258"/>
    </row>
    <row r="94" spans="2:18" ht="24.75" thickBot="1">
      <c r="B94" s="156"/>
      <c r="C94" s="38"/>
      <c r="D94" s="315" t="s">
        <v>317</v>
      </c>
      <c r="E94" s="316" t="s">
        <v>359</v>
      </c>
      <c r="F94" s="75">
        <v>1</v>
      </c>
      <c r="G94" s="227"/>
      <c r="H94" s="226"/>
      <c r="I94" s="226"/>
      <c r="J94" s="127"/>
      <c r="K94" s="258"/>
      <c r="L94" s="258"/>
      <c r="M94" s="258"/>
      <c r="N94" s="258"/>
      <c r="O94" s="258"/>
      <c r="P94" s="258"/>
      <c r="Q94" s="258"/>
      <c r="R94" s="258"/>
    </row>
    <row r="95" spans="2:18" ht="15.75" thickBot="1">
      <c r="B95" s="156"/>
      <c r="D95" s="315" t="s">
        <v>116</v>
      </c>
      <c r="E95" s="316" t="s">
        <v>352</v>
      </c>
      <c r="F95" s="75">
        <v>1</v>
      </c>
      <c r="J95" s="127"/>
      <c r="K95" s="258"/>
    </row>
    <row r="96" spans="2:18" ht="24.75" thickBot="1">
      <c r="B96" s="156"/>
      <c r="D96" s="315" t="s">
        <v>119</v>
      </c>
      <c r="E96" s="316" t="s">
        <v>350</v>
      </c>
      <c r="F96" s="75">
        <v>1</v>
      </c>
      <c r="J96" s="127"/>
      <c r="K96" s="258"/>
    </row>
    <row r="97" spans="2:11" ht="36.75" thickBot="1">
      <c r="B97" s="156"/>
      <c r="D97" s="315" t="s">
        <v>353</v>
      </c>
      <c r="E97" s="316" t="s">
        <v>350</v>
      </c>
      <c r="F97" s="75">
        <v>1</v>
      </c>
      <c r="J97" s="127"/>
      <c r="K97" s="258"/>
    </row>
    <row r="98" spans="2:11" ht="24.75" thickBot="1">
      <c r="B98" s="156"/>
      <c r="D98" s="315" t="s">
        <v>121</v>
      </c>
      <c r="E98" s="316" t="s">
        <v>349</v>
      </c>
      <c r="F98" s="75">
        <v>2</v>
      </c>
      <c r="J98" s="127"/>
      <c r="K98" s="258"/>
    </row>
    <row r="99" spans="2:11" ht="15.75" thickBot="1">
      <c r="B99" s="156"/>
      <c r="D99" s="315" t="s">
        <v>354</v>
      </c>
      <c r="E99" s="316" t="s">
        <v>344</v>
      </c>
      <c r="F99" s="75">
        <v>2</v>
      </c>
      <c r="J99" s="127"/>
      <c r="K99" s="258"/>
    </row>
    <row r="100" spans="2:11" ht="24.75" thickBot="1">
      <c r="B100" s="156"/>
      <c r="D100" s="315" t="s">
        <v>318</v>
      </c>
      <c r="E100" s="316" t="s">
        <v>350</v>
      </c>
      <c r="F100" s="75">
        <v>1</v>
      </c>
      <c r="J100" s="127"/>
    </row>
    <row r="101" spans="2:11" ht="24.75" thickBot="1">
      <c r="B101" s="156"/>
      <c r="D101" s="315" t="s">
        <v>124</v>
      </c>
      <c r="E101" s="316" t="s">
        <v>350</v>
      </c>
      <c r="F101" s="75">
        <v>2</v>
      </c>
      <c r="J101" s="127"/>
    </row>
    <row r="102" spans="2:11">
      <c r="B102" s="156"/>
      <c r="D102" s="415" t="s">
        <v>355</v>
      </c>
      <c r="E102" s="318" t="s">
        <v>344</v>
      </c>
      <c r="F102" s="417">
        <v>2</v>
      </c>
      <c r="J102" s="127"/>
    </row>
    <row r="103" spans="2:11" ht="24.75" thickBot="1">
      <c r="B103" s="156"/>
      <c r="D103" s="416"/>
      <c r="E103" s="316" t="s">
        <v>346</v>
      </c>
      <c r="F103" s="418"/>
      <c r="J103" s="127"/>
    </row>
    <row r="104" spans="2:11">
      <c r="B104" s="156"/>
      <c r="D104" s="415" t="s">
        <v>319</v>
      </c>
      <c r="E104" s="453" t="s">
        <v>356</v>
      </c>
      <c r="F104" s="417">
        <v>3</v>
      </c>
      <c r="J104" s="127"/>
    </row>
    <row r="105" spans="2:11" ht="15.75" thickBot="1">
      <c r="B105" s="156"/>
      <c r="D105" s="416"/>
      <c r="E105" s="454"/>
      <c r="F105" s="418"/>
      <c r="J105" s="127"/>
    </row>
    <row r="106" spans="2:11" ht="24">
      <c r="B106" s="156"/>
      <c r="D106" s="415" t="s">
        <v>357</v>
      </c>
      <c r="E106" s="318" t="s">
        <v>342</v>
      </c>
      <c r="F106" s="417">
        <v>2</v>
      </c>
      <c r="J106" s="127"/>
    </row>
    <row r="107" spans="2:11">
      <c r="B107" s="156"/>
      <c r="D107" s="451"/>
      <c r="E107" s="318" t="s">
        <v>344</v>
      </c>
      <c r="F107" s="452"/>
      <c r="J107" s="127"/>
    </row>
    <row r="108" spans="2:11" ht="24.75" thickBot="1">
      <c r="B108" s="156"/>
      <c r="D108" s="416"/>
      <c r="E108" s="316" t="s">
        <v>346</v>
      </c>
      <c r="F108" s="418"/>
      <c r="J108" s="127"/>
    </row>
    <row r="109" spans="2:11">
      <c r="B109" s="156"/>
      <c r="C109" s="225"/>
      <c r="D109" s="415" t="s">
        <v>358</v>
      </c>
      <c r="E109" s="318" t="s">
        <v>344</v>
      </c>
      <c r="F109" s="417">
        <v>3</v>
      </c>
      <c r="G109" s="225"/>
      <c r="H109" s="225"/>
      <c r="I109" s="225"/>
      <c r="J109" s="127"/>
    </row>
    <row r="110" spans="2:11" ht="24.75" thickBot="1">
      <c r="B110" s="277"/>
      <c r="C110" s="320"/>
      <c r="D110" s="416"/>
      <c r="E110" s="316" t="s">
        <v>346</v>
      </c>
      <c r="F110" s="418"/>
      <c r="G110" s="320"/>
      <c r="H110" s="320"/>
      <c r="I110" s="320"/>
      <c r="J110" s="175"/>
    </row>
  </sheetData>
  <dataConsolidate/>
  <mergeCells count="28">
    <mergeCell ref="D106:D108"/>
    <mergeCell ref="F106:F108"/>
    <mergeCell ref="D109:D110"/>
    <mergeCell ref="F109:F110"/>
    <mergeCell ref="D102:D103"/>
    <mergeCell ref="F102:F103"/>
    <mergeCell ref="D104:D105"/>
    <mergeCell ref="E104:E105"/>
    <mergeCell ref="F104:F105"/>
    <mergeCell ref="D83:D85"/>
    <mergeCell ref="F83:F85"/>
    <mergeCell ref="D86:D88"/>
    <mergeCell ref="F86:F88"/>
    <mergeCell ref="D90:D92"/>
    <mergeCell ref="F90:F92"/>
    <mergeCell ref="D81:D82"/>
    <mergeCell ref="F81:F82"/>
    <mergeCell ref="D74:D75"/>
    <mergeCell ref="E74:E75"/>
    <mergeCell ref="D9:H9"/>
    <mergeCell ref="D45:E45"/>
    <mergeCell ref="D21:H21"/>
    <mergeCell ref="D72:H72"/>
    <mergeCell ref="D70:H71"/>
    <mergeCell ref="D69:H69"/>
    <mergeCell ref="D65:H66"/>
    <mergeCell ref="D60:H64"/>
    <mergeCell ref="D67:H67"/>
  </mergeCells>
  <conditionalFormatting sqref="H38">
    <cfRule type="cellIs" dxfId="0" priority="1" operator="equal">
      <formula>"H1 - Hazard Potential"</formula>
    </cfRule>
  </conditionalFormatting>
  <dataValidations count="2">
    <dataValidation errorStyle="warning" allowBlank="1" sqref="F11 F13 F23 F25 F27 F29 F15 F19" xr:uid="{00000000-0002-0000-0400-000000000000}"/>
    <dataValidation type="list" errorStyle="warning" allowBlank="1" sqref="F32" xr:uid="{00000000-0002-0000-0400-000001000000}">
      <formula1>"Yes, No"</formula1>
    </dataValidation>
  </dataValidations>
  <hyperlinks>
    <hyperlink ref="D70" r:id="rId1" xr:uid="{00000000-0004-0000-0400-000000000000}"/>
    <hyperlink ref="D65" r:id="rId2" xr:uid="{00000000-0004-0000-0400-000001000000}"/>
  </hyperlinks>
  <pageMargins left="0.7" right="0.7" top="0.75" bottom="0.75" header="0.3" footer="0.3"/>
  <pageSetup paperSize="8" fitToHeight="0" orientation="landscape" r:id="rId3"/>
  <drawing r:id="rId4"/>
  <extLst>
    <ext xmlns:x14="http://schemas.microsoft.com/office/spreadsheetml/2009/9/main" uri="{CCE6A557-97BC-4b89-ADB6-D9C93CAAB3DF}">
      <x14:dataValidations xmlns:xm="http://schemas.microsoft.com/office/excel/2006/main" count="1">
        <x14:dataValidation type="list" errorStyle="warning" allowBlank="1" xr:uid="{00000000-0002-0000-0400-000002000000}">
          <x14:formula1>
            <xm:f>Data!$H$3:$H$4</xm:f>
          </x14:formula1>
          <xm:sqref>F34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9"/>
  <sheetViews>
    <sheetView workbookViewId="0">
      <selection activeCell="D55" sqref="D55:G55"/>
    </sheetView>
  </sheetViews>
  <sheetFormatPr defaultRowHeight="15"/>
  <cols>
    <col min="8" max="8" width="43.28515625" bestFit="1" customWidth="1"/>
    <col min="9" max="9" width="8.28515625" hidden="1" customWidth="1"/>
  </cols>
  <sheetData>
    <row r="1" spans="1:11" ht="15.75" thickBot="1">
      <c r="A1" s="81"/>
      <c r="B1" s="81"/>
      <c r="C1" s="81"/>
      <c r="D1" s="81"/>
      <c r="E1" s="82"/>
      <c r="F1" s="81"/>
      <c r="G1" s="81"/>
      <c r="H1" s="8"/>
      <c r="I1" s="8"/>
      <c r="J1" s="8"/>
      <c r="K1" s="8"/>
    </row>
    <row r="2" spans="1:11" ht="15" customHeight="1">
      <c r="A2" s="81"/>
      <c r="B2" s="1"/>
      <c r="C2" s="2"/>
      <c r="D2" s="2"/>
      <c r="E2" s="3"/>
      <c r="F2" s="3"/>
      <c r="G2" s="2"/>
      <c r="H2" s="4"/>
      <c r="I2" s="4"/>
      <c r="J2" s="4"/>
      <c r="K2" s="5"/>
    </row>
    <row r="3" spans="1:11">
      <c r="A3" s="81"/>
      <c r="B3" s="6"/>
      <c r="C3" s="7"/>
      <c r="D3" s="13"/>
      <c r="E3" s="14"/>
      <c r="F3" s="14"/>
      <c r="G3" s="7"/>
      <c r="H3" s="9"/>
      <c r="I3" s="9"/>
      <c r="J3" s="9"/>
      <c r="K3" s="10"/>
    </row>
    <row r="4" spans="1:11" s="178" customFormat="1">
      <c r="A4" s="81"/>
      <c r="B4" s="6"/>
      <c r="C4" s="7"/>
      <c r="D4" s="13"/>
      <c r="E4" s="14"/>
      <c r="F4" s="14"/>
      <c r="G4" s="7"/>
      <c r="H4" s="9"/>
      <c r="I4" s="9"/>
      <c r="J4" s="9"/>
      <c r="K4" s="10"/>
    </row>
    <row r="5" spans="1:11" s="178" customFormat="1">
      <c r="A5" s="81"/>
      <c r="B5" s="6"/>
      <c r="C5" s="7"/>
      <c r="D5" s="13"/>
      <c r="E5" s="14"/>
      <c r="F5" s="14"/>
      <c r="G5" s="7"/>
      <c r="H5" s="9"/>
      <c r="I5" s="9"/>
      <c r="J5" s="9"/>
      <c r="K5" s="10"/>
    </row>
    <row r="6" spans="1:11" s="178" customFormat="1">
      <c r="A6" s="81"/>
      <c r="B6" s="6"/>
      <c r="C6" s="7"/>
      <c r="D6" s="13"/>
      <c r="E6" s="14"/>
      <c r="F6" s="14"/>
      <c r="G6" s="7"/>
      <c r="H6" s="9"/>
      <c r="I6" s="9"/>
      <c r="J6" s="9"/>
      <c r="K6" s="10"/>
    </row>
    <row r="7" spans="1:11" ht="18.75">
      <c r="A7" s="81"/>
      <c r="B7" s="6"/>
      <c r="C7" s="11"/>
      <c r="D7" s="246" t="s">
        <v>289</v>
      </c>
      <c r="E7" s="14"/>
      <c r="F7" s="14"/>
      <c r="G7" s="7"/>
      <c r="H7" s="9"/>
      <c r="I7" s="9"/>
      <c r="J7" s="9"/>
      <c r="K7" s="10"/>
    </row>
    <row r="8" spans="1:11">
      <c r="A8" s="81"/>
      <c r="B8" s="6"/>
      <c r="C8" s="11"/>
      <c r="D8" s="13"/>
      <c r="E8" s="14"/>
      <c r="F8" s="14"/>
      <c r="G8" s="7"/>
      <c r="H8" s="9"/>
      <c r="I8" s="9"/>
      <c r="J8" s="9"/>
      <c r="K8" s="10"/>
    </row>
    <row r="9" spans="1:11">
      <c r="A9" s="81"/>
      <c r="B9" s="6"/>
      <c r="C9" s="11"/>
      <c r="D9" s="13"/>
      <c r="E9" s="14"/>
      <c r="F9" s="14"/>
      <c r="G9" s="7"/>
      <c r="H9" s="9"/>
      <c r="I9" s="9"/>
      <c r="J9" s="9"/>
      <c r="K9" s="10"/>
    </row>
    <row r="10" spans="1:11">
      <c r="A10" s="81"/>
      <c r="B10" s="6"/>
      <c r="C10" s="12"/>
      <c r="D10" s="225"/>
      <c r="E10" s="225"/>
      <c r="F10" s="225"/>
      <c r="G10" s="225"/>
      <c r="H10" s="225"/>
      <c r="I10" s="225"/>
      <c r="J10" s="9"/>
      <c r="K10" s="10"/>
    </row>
    <row r="11" spans="1:11">
      <c r="A11" s="81"/>
      <c r="B11" s="6"/>
      <c r="C11" s="12"/>
      <c r="D11" s="225"/>
      <c r="E11" s="225"/>
      <c r="F11" s="225"/>
      <c r="G11" s="225"/>
      <c r="H11" s="225"/>
      <c r="I11" s="225"/>
      <c r="J11" s="13"/>
      <c r="K11" s="10"/>
    </row>
    <row r="12" spans="1:11">
      <c r="A12" s="81"/>
      <c r="B12" s="6"/>
      <c r="C12" s="12"/>
      <c r="D12" s="225"/>
      <c r="E12" s="225"/>
      <c r="F12" s="225"/>
      <c r="G12" s="225"/>
      <c r="H12" s="225"/>
      <c r="I12" s="225"/>
      <c r="J12" s="13"/>
      <c r="K12" s="10"/>
    </row>
    <row r="13" spans="1:11">
      <c r="A13" s="81"/>
      <c r="B13" s="6"/>
      <c r="C13" s="12"/>
      <c r="D13" s="225"/>
      <c r="E13" s="225"/>
      <c r="F13" s="225"/>
      <c r="G13" s="225"/>
      <c r="H13" s="225"/>
      <c r="I13" s="225"/>
      <c r="J13" s="13"/>
      <c r="K13" s="10"/>
    </row>
    <row r="14" spans="1:11" ht="16.5" customHeight="1">
      <c r="A14" s="81"/>
      <c r="B14" s="6"/>
      <c r="C14" s="12"/>
      <c r="D14" s="12"/>
      <c r="E14" s="12"/>
      <c r="F14" s="12"/>
      <c r="G14" s="12"/>
      <c r="H14" s="12"/>
      <c r="I14" s="12"/>
      <c r="J14" s="13"/>
      <c r="K14" s="10"/>
    </row>
    <row r="15" spans="1:11">
      <c r="A15" s="81"/>
      <c r="B15" s="6"/>
      <c r="C15" s="9"/>
      <c r="D15" s="13"/>
      <c r="E15" s="13"/>
      <c r="F15" s="13"/>
      <c r="G15" s="13"/>
      <c r="H15" s="13"/>
      <c r="I15" s="13"/>
      <c r="J15" s="13"/>
      <c r="K15" s="10"/>
    </row>
    <row r="16" spans="1:11">
      <c r="A16" s="81"/>
      <c r="B16" s="6"/>
      <c r="C16" s="9"/>
      <c r="D16" s="13"/>
      <c r="E16" s="13"/>
      <c r="F16" s="13"/>
      <c r="G16" s="13"/>
      <c r="H16" s="13"/>
      <c r="I16" s="13"/>
      <c r="J16" s="13"/>
      <c r="K16" s="10"/>
    </row>
    <row r="17" spans="1:11">
      <c r="A17" s="81"/>
      <c r="B17" s="6"/>
      <c r="C17" s="9"/>
      <c r="D17" s="13"/>
      <c r="E17" s="13"/>
      <c r="F17" s="13"/>
      <c r="G17" s="13"/>
      <c r="H17" s="13"/>
      <c r="I17" s="13"/>
      <c r="J17" s="13"/>
      <c r="K17" s="10"/>
    </row>
    <row r="18" spans="1:11">
      <c r="A18" s="81"/>
      <c r="B18" s="6"/>
      <c r="C18" s="9"/>
      <c r="D18" s="13"/>
      <c r="E18" s="13"/>
      <c r="F18" s="13"/>
      <c r="G18" s="13"/>
      <c r="H18" s="13"/>
      <c r="I18" s="13"/>
      <c r="J18" s="13"/>
      <c r="K18" s="10"/>
    </row>
    <row r="19" spans="1:11">
      <c r="A19" s="81"/>
      <c r="B19" s="6"/>
      <c r="C19" s="9"/>
      <c r="D19" s="13"/>
      <c r="E19" s="13"/>
      <c r="F19" s="13"/>
      <c r="G19" s="13"/>
      <c r="H19" s="13"/>
      <c r="I19" s="13"/>
      <c r="J19" s="13"/>
      <c r="K19" s="10"/>
    </row>
    <row r="20" spans="1:11">
      <c r="A20" s="81"/>
      <c r="B20" s="6"/>
      <c r="C20" s="16"/>
      <c r="D20" s="13"/>
      <c r="E20" s="13"/>
      <c r="F20" s="13"/>
      <c r="G20" s="13"/>
      <c r="H20" s="13"/>
      <c r="I20" s="13"/>
      <c r="J20" s="13"/>
      <c r="K20" s="10"/>
    </row>
    <row r="21" spans="1:11">
      <c r="A21" s="81"/>
      <c r="B21" s="6"/>
      <c r="C21" s="86"/>
      <c r="D21" s="13"/>
      <c r="E21" s="13"/>
      <c r="F21" s="13"/>
      <c r="G21" s="13"/>
      <c r="H21" s="13"/>
      <c r="I21" s="13"/>
      <c r="J21" s="13"/>
      <c r="K21" s="10"/>
    </row>
    <row r="22" spans="1:11">
      <c r="A22" s="81"/>
      <c r="B22" s="6"/>
      <c r="C22" s="86"/>
      <c r="D22" s="13"/>
      <c r="E22" s="13"/>
      <c r="F22" s="13"/>
      <c r="G22" s="13"/>
      <c r="H22" s="13"/>
      <c r="I22" s="13"/>
      <c r="J22" s="13"/>
      <c r="K22" s="230"/>
    </row>
    <row r="23" spans="1:11">
      <c r="A23" s="81"/>
      <c r="B23" s="6"/>
      <c r="C23" s="86"/>
      <c r="D23" s="13"/>
      <c r="E23" s="13"/>
      <c r="F23" s="13"/>
      <c r="G23" s="13"/>
      <c r="H23" s="13"/>
      <c r="I23" s="13"/>
      <c r="J23" s="13"/>
      <c r="K23" s="230"/>
    </row>
    <row r="24" spans="1:11">
      <c r="A24" s="81"/>
      <c r="B24" s="6"/>
      <c r="C24" s="86"/>
      <c r="D24" s="13"/>
      <c r="E24" s="13"/>
      <c r="F24" s="13"/>
      <c r="G24" s="13"/>
      <c r="H24" s="13"/>
      <c r="I24" s="13"/>
      <c r="J24" s="13"/>
      <c r="K24" s="230"/>
    </row>
    <row r="25" spans="1:11">
      <c r="A25" s="81"/>
      <c r="B25" s="6"/>
      <c r="C25" s="86"/>
      <c r="D25" s="13"/>
      <c r="E25" s="13"/>
      <c r="F25" s="13"/>
      <c r="G25" s="13"/>
      <c r="H25" s="13"/>
      <c r="I25" s="13"/>
      <c r="J25" s="13"/>
      <c r="K25" s="10"/>
    </row>
    <row r="26" spans="1:11">
      <c r="A26" s="81"/>
      <c r="B26" s="6"/>
      <c r="C26" s="86"/>
      <c r="D26" s="13"/>
      <c r="E26" s="13"/>
      <c r="F26" s="13"/>
      <c r="G26" s="13"/>
      <c r="H26" s="13"/>
      <c r="I26" s="13"/>
      <c r="J26" s="13"/>
      <c r="K26" s="10"/>
    </row>
    <row r="27" spans="1:11" ht="15" customHeight="1">
      <c r="A27" s="81"/>
      <c r="B27" s="6"/>
      <c r="C27" s="86"/>
      <c r="D27" s="13"/>
      <c r="E27" s="13"/>
      <c r="F27" s="13"/>
      <c r="G27" s="13"/>
      <c r="H27" s="13"/>
      <c r="I27" s="13"/>
      <c r="J27" s="13"/>
      <c r="K27" s="10"/>
    </row>
    <row r="28" spans="1:11" ht="31.5" customHeight="1">
      <c r="A28" s="81"/>
      <c r="B28" s="6"/>
      <c r="C28" s="86"/>
      <c r="D28" s="410" t="s">
        <v>39</v>
      </c>
      <c r="E28" s="411"/>
      <c r="F28" s="411"/>
      <c r="G28" s="411"/>
      <c r="H28" s="213" t="s">
        <v>0</v>
      </c>
      <c r="I28" s="107" t="s">
        <v>48</v>
      </c>
      <c r="J28" s="13"/>
      <c r="K28" s="10"/>
    </row>
    <row r="29" spans="1:11" ht="15.75" customHeight="1">
      <c r="A29" s="81"/>
      <c r="B29" s="6"/>
      <c r="C29" s="86"/>
      <c r="D29" s="455" t="s">
        <v>255</v>
      </c>
      <c r="E29" s="456"/>
      <c r="F29" s="456"/>
      <c r="G29" s="457"/>
      <c r="H29" s="101" t="str">
        <f>'Significance of Fire Event'!I45</f>
        <v>S1 - Low Significance</v>
      </c>
      <c r="I29" s="102" t="str">
        <f>IF(H29="S3 - High Significance", "S3", IF(H29="S2 - Medium Significance", "S2", IF(H29="S1 - Low Significance", "S1", "S0")))</f>
        <v>S1</v>
      </c>
      <c r="J29" s="13"/>
      <c r="K29" s="10"/>
    </row>
    <row r="30" spans="1:11" ht="31.5" customHeight="1">
      <c r="A30" s="81"/>
      <c r="B30" s="6"/>
      <c r="C30" s="86"/>
      <c r="D30" s="412" t="s">
        <v>30</v>
      </c>
      <c r="E30" s="413"/>
      <c r="F30" s="413"/>
      <c r="G30" s="414"/>
      <c r="H30" s="102" t="str">
        <f>'Hazard Potential'!H38</f>
        <v>H0 - No Hazard Potential</v>
      </c>
      <c r="I30" s="102" t="str">
        <f>IF(H30="H1 - Hazard Potential", "H1", "H0")</f>
        <v>H0</v>
      </c>
      <c r="J30" s="13"/>
      <c r="K30" s="10"/>
    </row>
    <row r="31" spans="1:11" ht="15.75" customHeight="1">
      <c r="A31" s="81"/>
      <c r="B31" s="6"/>
      <c r="C31" s="86"/>
      <c r="D31" s="86"/>
      <c r="E31" s="86"/>
      <c r="F31" s="86"/>
      <c r="G31" s="86"/>
      <c r="H31" s="86"/>
      <c r="I31" s="86"/>
      <c r="J31" s="13"/>
      <c r="K31" s="10"/>
    </row>
    <row r="32" spans="1:11">
      <c r="A32" s="81"/>
      <c r="B32" s="6"/>
      <c r="C32" s="86"/>
      <c r="D32" s="13"/>
      <c r="E32" s="13"/>
      <c r="F32" s="13"/>
      <c r="G32" s="13"/>
      <c r="H32" s="13"/>
      <c r="I32" s="13"/>
      <c r="J32" s="13"/>
      <c r="K32" s="10"/>
    </row>
    <row r="33" spans="1:11" ht="15.75" customHeight="1" thickBot="1">
      <c r="A33" s="81"/>
      <c r="B33" s="6"/>
      <c r="C33" s="86"/>
      <c r="D33" s="225"/>
      <c r="E33" s="225"/>
      <c r="F33" s="225"/>
      <c r="G33" s="225"/>
      <c r="H33" s="225"/>
      <c r="I33" s="225"/>
      <c r="J33" s="13"/>
      <c r="K33" s="10"/>
    </row>
    <row r="34" spans="1:11" ht="15.75" thickBot="1">
      <c r="A34" s="81"/>
      <c r="B34" s="6"/>
      <c r="C34" s="86"/>
      <c r="D34" s="109"/>
      <c r="E34" s="104" t="s">
        <v>49</v>
      </c>
      <c r="F34" s="104" t="s">
        <v>50</v>
      </c>
      <c r="G34" s="13"/>
      <c r="H34" s="100"/>
      <c r="I34" s="13"/>
      <c r="K34" s="10"/>
    </row>
    <row r="35" spans="1:11" ht="15.75" thickBot="1">
      <c r="A35" s="81"/>
      <c r="B35" s="6"/>
      <c r="C35" s="86"/>
      <c r="D35" s="108" t="s">
        <v>249</v>
      </c>
      <c r="E35" s="343" t="s">
        <v>67</v>
      </c>
      <c r="F35" s="344" t="s">
        <v>221</v>
      </c>
      <c r="G35" s="13"/>
      <c r="H35" s="100"/>
      <c r="I35" s="13"/>
      <c r="K35" s="10"/>
    </row>
    <row r="36" spans="1:11" ht="15.75" thickBot="1">
      <c r="A36" s="81"/>
      <c r="B36" s="6"/>
      <c r="C36" s="86"/>
      <c r="D36" s="108" t="s">
        <v>250</v>
      </c>
      <c r="E36" s="343" t="s">
        <v>67</v>
      </c>
      <c r="F36" s="344" t="s">
        <v>221</v>
      </c>
      <c r="G36" s="13"/>
      <c r="H36" s="100"/>
      <c r="I36" s="13"/>
      <c r="K36" s="10"/>
    </row>
    <row r="37" spans="1:11" ht="15.75" thickBot="1">
      <c r="A37" s="81"/>
      <c r="B37" s="6"/>
      <c r="C37" s="86"/>
      <c r="D37" s="108" t="s">
        <v>251</v>
      </c>
      <c r="E37" s="344" t="s">
        <v>221</v>
      </c>
      <c r="F37" s="344" t="s">
        <v>221</v>
      </c>
      <c r="G37" s="13"/>
      <c r="H37" s="100"/>
      <c r="I37" s="13"/>
      <c r="K37" s="10"/>
    </row>
    <row r="38" spans="1:11">
      <c r="A38" s="81"/>
      <c r="B38" s="6"/>
      <c r="C38" s="86"/>
      <c r="D38" s="100"/>
      <c r="E38" s="100"/>
      <c r="F38" s="100"/>
      <c r="G38" s="100"/>
      <c r="H38" s="100"/>
      <c r="I38" s="100"/>
      <c r="J38" s="13"/>
      <c r="K38" s="10"/>
    </row>
    <row r="39" spans="1:11">
      <c r="A39" s="81"/>
      <c r="B39" s="6"/>
      <c r="C39" s="86"/>
      <c r="D39" s="225"/>
      <c r="E39" s="225"/>
      <c r="F39" s="225"/>
      <c r="G39" s="225"/>
      <c r="H39" s="225"/>
      <c r="I39" s="225"/>
      <c r="J39" s="13"/>
      <c r="K39" s="10"/>
    </row>
    <row r="40" spans="1:11" ht="31.5">
      <c r="A40" s="81"/>
      <c r="B40" s="6"/>
      <c r="C40" s="86"/>
      <c r="D40" s="410"/>
      <c r="E40" s="411"/>
      <c r="F40" s="411"/>
      <c r="G40" s="411"/>
      <c r="H40" s="213" t="s">
        <v>0</v>
      </c>
      <c r="I40" s="107" t="s">
        <v>48</v>
      </c>
      <c r="J40" s="13"/>
      <c r="K40" s="10"/>
    </row>
    <row r="41" spans="1:11" ht="15.75" customHeight="1">
      <c r="A41" s="81"/>
      <c r="B41" s="6"/>
      <c r="C41" s="86"/>
      <c r="D41" s="412" t="s">
        <v>66</v>
      </c>
      <c r="E41" s="413"/>
      <c r="F41" s="413"/>
      <c r="G41" s="414"/>
      <c r="H41" s="102" t="str">
        <f>IF(I41="R1","R1 - Risk of Environmental Contamination","R0 - No Risk")</f>
        <v>R0 - No Risk</v>
      </c>
      <c r="I41" s="102" t="str">
        <f>INDEX($D$34:$F$37,MATCH(I29,$D$34:$D$37,0),MATCH(I30,$D$34:$F$34,0))</f>
        <v>R0</v>
      </c>
      <c r="J41" s="13"/>
      <c r="K41" s="10"/>
    </row>
    <row r="42" spans="1:11" ht="15.75" customHeight="1">
      <c r="A42" s="81"/>
      <c r="B42" s="6"/>
      <c r="C42" s="86"/>
      <c r="D42" s="13"/>
      <c r="E42" s="13"/>
      <c r="F42" s="13"/>
      <c r="G42" s="13"/>
      <c r="H42" s="13"/>
      <c r="I42" s="13"/>
      <c r="J42" s="13"/>
      <c r="K42" s="10"/>
    </row>
    <row r="43" spans="1:11" ht="15.75" thickBot="1">
      <c r="A43" s="81"/>
      <c r="B43" s="6"/>
      <c r="C43" s="86"/>
      <c r="D43" s="13"/>
      <c r="E43" s="13"/>
      <c r="F43" s="13"/>
      <c r="G43" s="13"/>
      <c r="H43" s="13"/>
      <c r="I43" s="13"/>
      <c r="J43" s="13"/>
      <c r="K43" s="10"/>
    </row>
    <row r="44" spans="1:11" ht="15.75" customHeight="1" thickBot="1">
      <c r="A44" s="81"/>
      <c r="B44" s="6"/>
      <c r="C44" s="86"/>
      <c r="D44" s="458" t="s">
        <v>65</v>
      </c>
      <c r="E44" s="459"/>
      <c r="F44" s="460" t="s">
        <v>64</v>
      </c>
      <c r="G44" s="460"/>
      <c r="H44" s="461"/>
      <c r="I44" s="13"/>
      <c r="J44" s="13"/>
      <c r="K44" s="10"/>
    </row>
    <row r="45" spans="1:11" ht="15" customHeight="1">
      <c r="A45" s="81"/>
      <c r="B45" s="6"/>
      <c r="C45" s="86"/>
      <c r="D45" s="474" t="s">
        <v>95</v>
      </c>
      <c r="E45" s="475"/>
      <c r="F45" s="478" t="s">
        <v>292</v>
      </c>
      <c r="G45" s="479"/>
      <c r="H45" s="480"/>
      <c r="I45" s="13"/>
      <c r="J45" s="13"/>
      <c r="K45" s="10"/>
    </row>
    <row r="46" spans="1:11" ht="15.75" thickBot="1">
      <c r="A46" s="81"/>
      <c r="B46" s="6"/>
      <c r="C46" s="86"/>
      <c r="D46" s="476"/>
      <c r="E46" s="477"/>
      <c r="F46" s="481"/>
      <c r="G46" s="482"/>
      <c r="H46" s="483"/>
      <c r="I46" s="13"/>
      <c r="J46" s="13"/>
      <c r="K46" s="10"/>
    </row>
    <row r="47" spans="1:11" ht="29.25" hidden="1" customHeight="1">
      <c r="A47" s="81"/>
      <c r="B47" s="6"/>
      <c r="C47" s="86"/>
      <c r="D47" s="484" t="s">
        <v>96</v>
      </c>
      <c r="E47" s="485"/>
      <c r="F47" s="488" t="s">
        <v>63</v>
      </c>
      <c r="G47" s="489"/>
      <c r="H47" s="490"/>
      <c r="I47" s="13"/>
      <c r="J47" s="13"/>
      <c r="K47" s="10"/>
    </row>
    <row r="48" spans="1:11" ht="39" hidden="1" customHeight="1" thickBot="1">
      <c r="A48" s="81"/>
      <c r="B48" s="6"/>
      <c r="C48" s="86"/>
      <c r="D48" s="486"/>
      <c r="E48" s="487"/>
      <c r="F48" s="491"/>
      <c r="G48" s="492"/>
      <c r="H48" s="493"/>
      <c r="I48" s="13"/>
      <c r="J48" s="13"/>
      <c r="K48" s="10"/>
    </row>
    <row r="49" spans="1:11" ht="46.5" customHeight="1">
      <c r="A49" s="81"/>
      <c r="B49" s="6"/>
      <c r="C49" s="86"/>
      <c r="D49" s="462" t="s">
        <v>299</v>
      </c>
      <c r="E49" s="462"/>
      <c r="F49" s="465" t="s">
        <v>361</v>
      </c>
      <c r="G49" s="466"/>
      <c r="H49" s="467"/>
      <c r="I49" s="13"/>
      <c r="J49" s="13"/>
      <c r="K49" s="10"/>
    </row>
    <row r="50" spans="1:11" ht="58.5" customHeight="1">
      <c r="A50" s="81"/>
      <c r="B50" s="6"/>
      <c r="C50" s="86"/>
      <c r="D50" s="463"/>
      <c r="E50" s="463"/>
      <c r="F50" s="468"/>
      <c r="G50" s="469"/>
      <c r="H50" s="470"/>
      <c r="I50" s="13"/>
      <c r="J50" s="13"/>
      <c r="K50" s="10"/>
    </row>
    <row r="51" spans="1:11" ht="58.5" customHeight="1">
      <c r="A51" s="81"/>
      <c r="B51" s="6"/>
      <c r="C51" s="86"/>
      <c r="D51" s="463"/>
      <c r="E51" s="463"/>
      <c r="F51" s="468"/>
      <c r="G51" s="469"/>
      <c r="H51" s="470"/>
      <c r="I51" s="13"/>
      <c r="J51" s="13"/>
      <c r="K51" s="10"/>
    </row>
    <row r="52" spans="1:11" s="258" customFormat="1" ht="54.75" customHeight="1" thickBot="1">
      <c r="A52" s="81"/>
      <c r="B52" s="6"/>
      <c r="C52" s="86"/>
      <c r="D52" s="464"/>
      <c r="E52" s="464"/>
      <c r="F52" s="471"/>
      <c r="G52" s="472"/>
      <c r="H52" s="473"/>
      <c r="I52" s="13"/>
      <c r="J52" s="13"/>
      <c r="K52" s="10"/>
    </row>
    <row r="53" spans="1:11" ht="36.75" customHeight="1">
      <c r="A53" s="81"/>
      <c r="B53" s="6"/>
      <c r="C53" s="86"/>
      <c r="D53" s="13"/>
      <c r="E53" s="13"/>
      <c r="F53" s="13"/>
      <c r="G53" s="13"/>
      <c r="H53" s="13"/>
      <c r="I53" s="13"/>
      <c r="J53" s="13"/>
      <c r="K53" s="10"/>
    </row>
    <row r="54" spans="1:11" ht="15.75" customHeight="1">
      <c r="A54" s="81"/>
      <c r="B54" s="6"/>
      <c r="C54" s="86"/>
      <c r="D54" s="410" t="s">
        <v>62</v>
      </c>
      <c r="E54" s="411"/>
      <c r="F54" s="411"/>
      <c r="G54" s="411"/>
      <c r="H54" s="411"/>
      <c r="I54" s="13"/>
      <c r="J54" s="13"/>
      <c r="K54" s="10"/>
    </row>
    <row r="55" spans="1:11" ht="33.75" customHeight="1">
      <c r="A55" s="81"/>
      <c r="B55" s="6"/>
      <c r="C55" s="86"/>
      <c r="D55" s="412" t="s">
        <v>61</v>
      </c>
      <c r="E55" s="413"/>
      <c r="F55" s="413"/>
      <c r="G55" s="414"/>
      <c r="H55" s="102" t="str">
        <f>IF(H41="R0 - No Risk","No","Yes")</f>
        <v>No</v>
      </c>
      <c r="I55" s="13"/>
      <c r="J55" s="13"/>
      <c r="K55" s="10"/>
    </row>
    <row r="56" spans="1:11">
      <c r="A56" s="81"/>
      <c r="B56" s="6"/>
      <c r="C56" s="86"/>
      <c r="D56" s="13"/>
      <c r="E56" s="13"/>
      <c r="F56" s="13"/>
      <c r="G56" s="13"/>
      <c r="H56" s="13"/>
      <c r="I56" s="13"/>
      <c r="J56" s="13"/>
      <c r="K56" s="10"/>
    </row>
    <row r="57" spans="1:11">
      <c r="A57" s="81"/>
      <c r="B57" s="6"/>
      <c r="C57" s="7"/>
      <c r="D57" s="20"/>
      <c r="E57" s="11"/>
      <c r="F57" s="11"/>
      <c r="G57" s="7"/>
      <c r="H57" s="9"/>
      <c r="I57" s="9"/>
      <c r="J57" s="9"/>
      <c r="K57" s="10"/>
    </row>
    <row r="58" spans="1:11" ht="15.75" thickBot="1">
      <c r="A58" s="81"/>
      <c r="B58" s="21"/>
      <c r="C58" s="22"/>
      <c r="D58" s="94"/>
      <c r="E58" s="95"/>
      <c r="F58" s="94"/>
      <c r="G58" s="94"/>
      <c r="H58" s="94"/>
      <c r="I58" s="94"/>
      <c r="J58" s="23"/>
      <c r="K58" s="24"/>
    </row>
    <row r="59" spans="1:11">
      <c r="D59" s="18"/>
      <c r="E59" s="19"/>
      <c r="F59" s="19"/>
      <c r="G59" s="7"/>
      <c r="H59" s="9"/>
      <c r="I59" s="9"/>
    </row>
  </sheetData>
  <mergeCells count="15">
    <mergeCell ref="D55:G55"/>
    <mergeCell ref="D45:E46"/>
    <mergeCell ref="F45:H46"/>
    <mergeCell ref="D47:E48"/>
    <mergeCell ref="F47:H48"/>
    <mergeCell ref="D44:E44"/>
    <mergeCell ref="F44:H44"/>
    <mergeCell ref="D54:H54"/>
    <mergeCell ref="D49:E52"/>
    <mergeCell ref="F49:H52"/>
    <mergeCell ref="D28:G28"/>
    <mergeCell ref="D29:G29"/>
    <mergeCell ref="D30:G30"/>
    <mergeCell ref="D40:G40"/>
    <mergeCell ref="D41:G41"/>
  </mergeCells>
  <pageMargins left="0.7" right="0.7" top="0.75" bottom="0.75" header="0.3" footer="0.3"/>
  <pageSetup paperSize="8" scale="6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0"/>
  <sheetViews>
    <sheetView workbookViewId="0">
      <selection activeCell="E7" sqref="E7:F9"/>
    </sheetView>
  </sheetViews>
  <sheetFormatPr defaultRowHeight="15"/>
  <cols>
    <col min="1" max="1" width="35.140625" customWidth="1"/>
    <col min="2" max="2" width="22.85546875" customWidth="1"/>
    <col min="3" max="3" width="21.140625" bestFit="1" customWidth="1"/>
    <col min="4" max="4" width="26.28515625" customWidth="1"/>
    <col min="5" max="5" width="26.85546875" customWidth="1"/>
    <col min="6" max="6" width="28" customWidth="1"/>
    <col min="7" max="7" width="26.28515625" bestFit="1" customWidth="1"/>
    <col min="8" max="8" width="35.140625" customWidth="1"/>
    <col min="9" max="9" width="22.85546875" customWidth="1"/>
    <col min="10" max="10" width="21.140625" bestFit="1" customWidth="1"/>
    <col min="11" max="11" width="14" customWidth="1"/>
    <col min="12" max="12" width="20.140625" customWidth="1"/>
    <col min="13" max="13" width="12.42578125" customWidth="1"/>
  </cols>
  <sheetData>
    <row r="1" spans="1:14" ht="33" customHeight="1">
      <c r="A1" t="s">
        <v>21</v>
      </c>
      <c r="H1" t="s">
        <v>30</v>
      </c>
      <c r="L1" t="s">
        <v>200</v>
      </c>
    </row>
    <row r="2" spans="1:14" ht="57" customHeight="1" thickBot="1">
      <c r="A2" s="71" t="s">
        <v>9</v>
      </c>
      <c r="B2" s="74" t="s">
        <v>20</v>
      </c>
      <c r="D2" t="s">
        <v>4</v>
      </c>
      <c r="F2" s="80"/>
      <c r="H2" s="71" t="s">
        <v>9</v>
      </c>
      <c r="I2" s="74" t="s">
        <v>254</v>
      </c>
      <c r="L2" s="233" t="s">
        <v>176</v>
      </c>
      <c r="M2" s="74" t="s">
        <v>173</v>
      </c>
    </row>
    <row r="3" spans="1:14" ht="27" customHeight="1">
      <c r="A3" s="72" t="s">
        <v>8</v>
      </c>
      <c r="B3" s="76">
        <v>4</v>
      </c>
      <c r="D3" t="s">
        <v>23</v>
      </c>
      <c r="E3" t="s">
        <v>5</v>
      </c>
      <c r="F3" s="80">
        <v>0</v>
      </c>
      <c r="H3" s="329" t="s">
        <v>5</v>
      </c>
      <c r="I3" s="330">
        <v>1</v>
      </c>
      <c r="L3" s="72" t="s">
        <v>227</v>
      </c>
      <c r="M3" s="76">
        <v>1</v>
      </c>
    </row>
    <row r="4" spans="1:14" ht="27" customHeight="1" thickBot="1">
      <c r="A4" s="72" t="s">
        <v>19</v>
      </c>
      <c r="B4" s="76">
        <v>4</v>
      </c>
      <c r="E4" t="s">
        <v>6</v>
      </c>
      <c r="F4" s="80">
        <f>B16</f>
        <v>1</v>
      </c>
      <c r="H4" s="331" t="s">
        <v>6</v>
      </c>
      <c r="I4" s="332">
        <v>0</v>
      </c>
      <c r="L4" s="72" t="s">
        <v>178</v>
      </c>
      <c r="M4" s="76">
        <v>2</v>
      </c>
    </row>
    <row r="5" spans="1:14" ht="27" customHeight="1">
      <c r="A5" s="72" t="s">
        <v>10</v>
      </c>
      <c r="B5" s="76">
        <v>4</v>
      </c>
      <c r="E5" t="s">
        <v>22</v>
      </c>
      <c r="F5" s="80">
        <v>0</v>
      </c>
      <c r="I5" s="76"/>
      <c r="L5" s="72" t="s">
        <v>179</v>
      </c>
      <c r="M5" s="76">
        <v>3</v>
      </c>
    </row>
    <row r="6" spans="1:14" ht="27" customHeight="1">
      <c r="A6" s="72" t="s">
        <v>11</v>
      </c>
      <c r="B6" s="76">
        <v>4</v>
      </c>
      <c r="F6" s="80"/>
      <c r="H6" s="72"/>
      <c r="I6" s="76"/>
      <c r="L6" s="73" t="s">
        <v>180</v>
      </c>
      <c r="M6" s="77">
        <v>4</v>
      </c>
    </row>
    <row r="7" spans="1:14" ht="27" customHeight="1">
      <c r="A7" s="72" t="s">
        <v>12</v>
      </c>
      <c r="B7" s="76">
        <v>4</v>
      </c>
      <c r="D7" t="s">
        <v>24</v>
      </c>
      <c r="E7" t="s">
        <v>5</v>
      </c>
      <c r="F7" s="80">
        <v>0</v>
      </c>
      <c r="H7" s="72"/>
      <c r="I7" s="76"/>
    </row>
    <row r="8" spans="1:14" ht="27" customHeight="1">
      <c r="A8" s="72" t="s">
        <v>13</v>
      </c>
      <c r="B8" s="76">
        <v>4</v>
      </c>
      <c r="E8" t="s">
        <v>6</v>
      </c>
      <c r="F8" s="80">
        <f>B17</f>
        <v>1</v>
      </c>
      <c r="H8" s="72"/>
      <c r="I8" s="76"/>
      <c r="L8" s="208" t="s">
        <v>201</v>
      </c>
      <c r="M8" s="80"/>
    </row>
    <row r="9" spans="1:14" ht="27" customHeight="1">
      <c r="A9" s="72" t="s">
        <v>14</v>
      </c>
      <c r="B9" s="76">
        <v>4</v>
      </c>
      <c r="E9" t="s">
        <v>22</v>
      </c>
      <c r="F9" s="80">
        <v>0</v>
      </c>
      <c r="H9" s="72"/>
      <c r="I9" s="76"/>
      <c r="L9" s="208" t="s">
        <v>202</v>
      </c>
      <c r="M9" s="257">
        <v>0.25</v>
      </c>
    </row>
    <row r="10" spans="1:14" ht="27" customHeight="1">
      <c r="A10" s="72" t="s">
        <v>15</v>
      </c>
      <c r="B10" s="76">
        <v>4</v>
      </c>
      <c r="F10" s="80"/>
      <c r="H10" s="72"/>
      <c r="I10" s="76"/>
      <c r="L10" s="208" t="s">
        <v>203</v>
      </c>
      <c r="M10" s="80">
        <v>6</v>
      </c>
      <c r="N10" t="s">
        <v>206</v>
      </c>
    </row>
    <row r="11" spans="1:14" ht="27" customHeight="1">
      <c r="A11" s="72" t="s">
        <v>16</v>
      </c>
      <c r="B11" s="76">
        <v>8</v>
      </c>
      <c r="D11" t="s">
        <v>68</v>
      </c>
      <c r="E11" t="s">
        <v>5</v>
      </c>
      <c r="F11" s="80">
        <v>0</v>
      </c>
      <c r="H11" s="72"/>
      <c r="I11" s="76"/>
      <c r="L11" s="208" t="s">
        <v>204</v>
      </c>
      <c r="M11" s="80">
        <v>5.5E-2</v>
      </c>
      <c r="N11" t="s">
        <v>205</v>
      </c>
    </row>
    <row r="12" spans="1:14" ht="27" customHeight="1">
      <c r="A12" s="72" t="s">
        <v>17</v>
      </c>
      <c r="B12" s="76">
        <v>4</v>
      </c>
      <c r="E12" t="s">
        <v>6</v>
      </c>
      <c r="F12" s="80">
        <f>B18</f>
        <v>1</v>
      </c>
      <c r="H12" s="72"/>
      <c r="I12" s="76"/>
    </row>
    <row r="13" spans="1:14" ht="67.5">
      <c r="A13" s="73" t="s">
        <v>18</v>
      </c>
      <c r="B13" s="77">
        <v>0</v>
      </c>
      <c r="E13" t="s">
        <v>22</v>
      </c>
      <c r="F13" s="80">
        <v>0</v>
      </c>
      <c r="H13" s="73"/>
      <c r="I13" s="77"/>
      <c r="L13" s="96"/>
      <c r="M13" s="80"/>
    </row>
    <row r="14" spans="1:14" ht="27" customHeight="1">
      <c r="F14" s="80"/>
      <c r="L14" s="96"/>
      <c r="M14" s="80"/>
    </row>
    <row r="15" spans="1:14" ht="27" customHeight="1" thickBot="1">
      <c r="A15" s="70" t="s">
        <v>26</v>
      </c>
      <c r="B15" s="70" t="s">
        <v>25</v>
      </c>
      <c r="F15" s="80"/>
      <c r="L15" s="96"/>
      <c r="M15" s="80"/>
    </row>
    <row r="16" spans="1:14" ht="27" customHeight="1">
      <c r="A16" t="s">
        <v>23</v>
      </c>
      <c r="B16" s="79">
        <v>1</v>
      </c>
      <c r="F16" s="80"/>
      <c r="H16" s="323" t="s">
        <v>31</v>
      </c>
      <c r="I16" s="324" t="s">
        <v>6</v>
      </c>
      <c r="J16" s="325">
        <v>0</v>
      </c>
      <c r="L16" s="96"/>
      <c r="M16" s="80"/>
    </row>
    <row r="17" spans="1:13" ht="27" customHeight="1" thickBot="1">
      <c r="A17" t="s">
        <v>24</v>
      </c>
      <c r="B17" s="79">
        <v>1</v>
      </c>
      <c r="F17" s="80"/>
      <c r="H17" s="326"/>
      <c r="I17" s="327" t="s">
        <v>5</v>
      </c>
      <c r="J17" s="328">
        <v>1</v>
      </c>
    </row>
    <row r="18" spans="1:13" ht="27" customHeight="1">
      <c r="A18" t="s">
        <v>68</v>
      </c>
      <c r="B18" s="79">
        <v>1</v>
      </c>
      <c r="F18" s="80"/>
      <c r="L18" s="96"/>
      <c r="M18" s="80"/>
    </row>
    <row r="19" spans="1:13" ht="27" customHeight="1">
      <c r="A19" t="s">
        <v>27</v>
      </c>
      <c r="B19" s="78">
        <f>SUM(B16:B18)</f>
        <v>3</v>
      </c>
      <c r="F19" s="80"/>
      <c r="L19" s="96"/>
      <c r="M19" s="80"/>
    </row>
    <row r="20" spans="1:13" ht="27" customHeight="1">
      <c r="F20" s="80"/>
      <c r="L20" s="96"/>
      <c r="M20" s="80"/>
    </row>
    <row r="21" spans="1:13" ht="27" customHeight="1">
      <c r="A21" t="s">
        <v>28</v>
      </c>
      <c r="B21" s="79">
        <v>1</v>
      </c>
      <c r="F21" s="80"/>
      <c r="L21" s="96"/>
      <c r="M21" s="80"/>
    </row>
    <row r="22" spans="1:13" ht="27" customHeight="1">
      <c r="A22" t="s">
        <v>29</v>
      </c>
      <c r="B22" s="79">
        <v>2</v>
      </c>
      <c r="F22" s="80"/>
      <c r="L22" s="96"/>
    </row>
    <row r="23" spans="1:13" ht="27" customHeight="1">
      <c r="F23" s="80"/>
      <c r="L23" s="96"/>
      <c r="M23" s="80"/>
    </row>
    <row r="24" spans="1:13" ht="27" customHeight="1">
      <c r="F24" s="80"/>
      <c r="L24" s="96"/>
      <c r="M24" s="80"/>
    </row>
    <row r="25" spans="1:13" ht="27" customHeight="1">
      <c r="F25" s="80"/>
      <c r="L25" s="96"/>
      <c r="M25" s="80"/>
    </row>
    <row r="26" spans="1:13" ht="27" customHeight="1">
      <c r="F26" s="80"/>
      <c r="L26" s="96"/>
      <c r="M26" s="80"/>
    </row>
    <row r="27" spans="1:13" ht="27" customHeight="1">
      <c r="F27" s="80"/>
    </row>
    <row r="28" spans="1:13" ht="27" customHeight="1">
      <c r="F28" s="80"/>
      <c r="L28" s="96"/>
      <c r="M28" s="80"/>
    </row>
    <row r="29" spans="1:13" ht="27" customHeight="1">
      <c r="F29" s="80"/>
      <c r="L29" s="96"/>
      <c r="M29" s="80"/>
    </row>
    <row r="30" spans="1:13" ht="27" customHeight="1">
      <c r="F30" s="80"/>
      <c r="L30" s="96"/>
      <c r="M30" s="80"/>
    </row>
    <row r="31" spans="1:13" ht="27" customHeight="1">
      <c r="F31" s="80"/>
      <c r="L31" s="96"/>
      <c r="M31" s="80"/>
    </row>
    <row r="32" spans="1:13" ht="27" customHeight="1">
      <c r="F32" s="80"/>
    </row>
    <row r="33" spans="6:13" ht="27" customHeight="1">
      <c r="F33" s="80"/>
      <c r="L33" s="96"/>
      <c r="M33" s="80"/>
    </row>
    <row r="34" spans="6:13" ht="27" customHeight="1">
      <c r="F34" s="80"/>
      <c r="L34" s="96"/>
      <c r="M34" s="80"/>
    </row>
    <row r="35" spans="6:13" ht="27" customHeight="1">
      <c r="F35" s="80"/>
      <c r="L35" s="96"/>
      <c r="M35" s="80"/>
    </row>
    <row r="36" spans="6:13" ht="27" customHeight="1">
      <c r="F36" s="80"/>
      <c r="L36" s="96"/>
      <c r="M36" s="80"/>
    </row>
    <row r="37" spans="6:13" ht="27" customHeight="1">
      <c r="F37" s="80"/>
    </row>
    <row r="38" spans="6:13" ht="27" customHeight="1">
      <c r="L38" s="96"/>
    </row>
    <row r="39" spans="6:13" ht="27" customHeight="1">
      <c r="L39" s="96"/>
      <c r="M39" s="80"/>
    </row>
    <row r="40" spans="6:13" ht="27" customHeight="1">
      <c r="L40" s="96"/>
      <c r="M40" s="80"/>
    </row>
    <row r="41" spans="6:13" ht="27" customHeight="1">
      <c r="L41" s="96"/>
      <c r="M41" s="80"/>
    </row>
    <row r="42" spans="6:13" ht="27" customHeight="1"/>
    <row r="43" spans="6:13" ht="27" customHeight="1"/>
    <row r="44" spans="6:13" ht="27" customHeight="1"/>
    <row r="45" spans="6:13" ht="27" customHeight="1"/>
    <row r="46" spans="6:13" ht="27" customHeight="1"/>
    <row r="47" spans="6:13" ht="27" customHeight="1"/>
    <row r="48" spans="6:13" ht="27" customHeight="1"/>
    <row r="49" ht="27" customHeight="1"/>
    <row r="50" ht="27"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V134"/>
  <sheetViews>
    <sheetView topLeftCell="A22" zoomScale="80" zoomScaleNormal="80" workbookViewId="0">
      <selection activeCell="F36" sqref="F36"/>
    </sheetView>
  </sheetViews>
  <sheetFormatPr defaultRowHeight="15"/>
  <cols>
    <col min="2" max="2" width="9.140625" style="211"/>
    <col min="3" max="3" width="5.85546875" style="211" customWidth="1"/>
    <col min="4" max="4" width="10.5703125" style="211" bestFit="1" customWidth="1"/>
    <col min="5" max="5" width="32.140625" style="211" customWidth="1"/>
    <col min="6" max="6" width="19.42578125" style="211" bestFit="1" customWidth="1"/>
    <col min="7" max="7" width="3.7109375" style="258" hidden="1" customWidth="1"/>
    <col min="8" max="8" width="17.7109375" style="211" customWidth="1"/>
    <col min="9" max="9" width="16.85546875" style="211" customWidth="1"/>
    <col min="10" max="10" width="12.5703125" style="211" customWidth="1"/>
    <col min="11" max="11" width="9.140625" style="211"/>
    <col min="16" max="16" width="17" customWidth="1"/>
    <col min="17" max="17" width="16.28515625" bestFit="1" customWidth="1"/>
    <col min="18" max="18" width="7.5703125" customWidth="1"/>
    <col min="19" max="19" width="15.42578125" customWidth="1"/>
    <col min="20" max="20" width="12.85546875" customWidth="1"/>
  </cols>
  <sheetData>
    <row r="1" spans="2:22" ht="15.75" thickBot="1">
      <c r="M1" s="258"/>
      <c r="N1" s="258"/>
      <c r="O1" s="258"/>
      <c r="P1" s="258"/>
      <c r="Q1" s="258"/>
      <c r="R1" s="258"/>
      <c r="S1" s="258"/>
      <c r="T1" s="258"/>
      <c r="U1" s="258"/>
      <c r="V1" s="258"/>
    </row>
    <row r="2" spans="2:22">
      <c r="B2" s="27"/>
      <c r="C2" s="28"/>
      <c r="D2" s="28"/>
      <c r="E2" s="29"/>
      <c r="F2" s="28"/>
      <c r="G2" s="28"/>
      <c r="H2" s="28"/>
      <c r="I2" s="30"/>
      <c r="J2" s="31"/>
      <c r="K2"/>
      <c r="L2" s="258"/>
      <c r="M2" s="258"/>
      <c r="N2" s="258"/>
      <c r="O2" s="258"/>
      <c r="P2" s="258"/>
      <c r="Q2" s="258"/>
      <c r="R2" s="258"/>
      <c r="S2" s="258"/>
      <c r="T2" s="258"/>
      <c r="U2" s="258"/>
    </row>
    <row r="3" spans="2:22">
      <c r="B3" s="32"/>
      <c r="C3" s="33"/>
      <c r="D3" s="34"/>
      <c r="E3" s="35"/>
      <c r="F3" s="33"/>
      <c r="G3" s="33"/>
      <c r="H3" s="33"/>
      <c r="I3" s="36"/>
      <c r="J3" s="37"/>
      <c r="K3"/>
      <c r="L3" s="258"/>
      <c r="M3" s="258"/>
      <c r="N3" s="258"/>
      <c r="O3" s="258"/>
      <c r="P3" s="258"/>
      <c r="Q3" s="258"/>
      <c r="R3" s="258"/>
      <c r="S3" s="258"/>
      <c r="T3" s="258"/>
      <c r="U3" s="258"/>
    </row>
    <row r="4" spans="2:22">
      <c r="B4" s="32"/>
      <c r="C4" s="38"/>
      <c r="D4" s="34"/>
      <c r="E4" s="35"/>
      <c r="F4" s="33"/>
      <c r="G4" s="33"/>
      <c r="H4" s="33"/>
      <c r="I4" s="36"/>
      <c r="J4" s="37"/>
      <c r="K4"/>
      <c r="L4" s="258"/>
      <c r="M4" s="258"/>
      <c r="N4" s="258"/>
      <c r="O4" s="258"/>
      <c r="P4" s="258"/>
      <c r="Q4" s="258"/>
      <c r="R4" s="258"/>
      <c r="S4" s="258"/>
      <c r="T4" s="258"/>
      <c r="U4" s="258"/>
    </row>
    <row r="5" spans="2:22">
      <c r="B5" s="32"/>
      <c r="C5" s="38"/>
      <c r="D5" s="34"/>
      <c r="E5" s="35"/>
      <c r="F5" s="33"/>
      <c r="G5" s="33"/>
      <c r="H5" s="33"/>
      <c r="I5" s="36"/>
      <c r="J5" s="37"/>
      <c r="K5"/>
      <c r="L5" s="258"/>
      <c r="M5" s="258"/>
      <c r="N5" s="258"/>
      <c r="O5" s="258"/>
      <c r="P5" s="258"/>
      <c r="Q5" s="258"/>
      <c r="R5" s="258"/>
      <c r="S5" s="258"/>
      <c r="T5" s="258"/>
      <c r="U5" s="258"/>
    </row>
    <row r="6" spans="2:22" ht="18.75">
      <c r="B6" s="32"/>
      <c r="C6" s="38"/>
      <c r="D6" s="246" t="s">
        <v>194</v>
      </c>
      <c r="E6" s="35"/>
      <c r="F6" s="33"/>
      <c r="G6" s="33"/>
      <c r="H6" s="33"/>
      <c r="I6" s="36"/>
      <c r="J6" s="37"/>
      <c r="K6"/>
      <c r="L6" s="258"/>
      <c r="M6" s="258"/>
      <c r="N6" s="258"/>
      <c r="O6" s="258"/>
      <c r="P6" s="258"/>
      <c r="Q6" s="258"/>
      <c r="R6" s="258"/>
      <c r="S6" s="258"/>
      <c r="T6" s="258"/>
      <c r="U6" s="258"/>
    </row>
    <row r="7" spans="2:22" ht="15.75" thickBot="1">
      <c r="B7" s="32"/>
      <c r="C7" s="39"/>
      <c r="D7" s="34"/>
      <c r="E7" s="35"/>
      <c r="F7" s="33"/>
      <c r="G7" s="33"/>
      <c r="H7" s="33"/>
      <c r="I7" s="36"/>
      <c r="J7" s="37"/>
      <c r="K7"/>
      <c r="L7" s="258"/>
      <c r="M7" s="258"/>
      <c r="N7" s="258"/>
      <c r="O7" s="258"/>
      <c r="P7" s="258"/>
      <c r="Q7" s="258"/>
      <c r="R7" s="258"/>
      <c r="S7" s="258"/>
      <c r="T7" s="258"/>
      <c r="U7" s="258"/>
    </row>
    <row r="8" spans="2:22" ht="15.75" thickTop="1">
      <c r="B8" s="32"/>
      <c r="C8" s="36"/>
      <c r="D8" s="40" t="s">
        <v>1</v>
      </c>
      <c r="E8" s="41" t="s">
        <v>172</v>
      </c>
      <c r="F8" s="41" t="s">
        <v>70</v>
      </c>
      <c r="G8" s="41"/>
      <c r="H8" s="43" t="s">
        <v>207</v>
      </c>
      <c r="I8" s="36"/>
      <c r="J8" s="37"/>
      <c r="K8"/>
      <c r="L8" s="258"/>
      <c r="M8" s="258"/>
      <c r="N8" s="258"/>
      <c r="O8" s="258"/>
      <c r="P8" s="258"/>
      <c r="Q8" s="258"/>
      <c r="R8" s="258"/>
      <c r="S8" s="258"/>
      <c r="T8" s="258"/>
      <c r="U8" s="258"/>
    </row>
    <row r="9" spans="2:22" s="211" customFormat="1" ht="15" customHeight="1">
      <c r="B9" s="32"/>
      <c r="C9" s="38"/>
      <c r="D9" s="54"/>
      <c r="H9" s="57"/>
      <c r="I9" s="36"/>
      <c r="J9" s="37"/>
      <c r="L9" s="258"/>
      <c r="M9" s="258"/>
      <c r="N9" s="258"/>
      <c r="O9" s="258"/>
      <c r="P9" s="258"/>
      <c r="Q9" s="258"/>
      <c r="R9" s="258"/>
      <c r="S9" s="258"/>
      <c r="T9" s="258"/>
      <c r="U9" s="258"/>
    </row>
    <row r="10" spans="2:22" s="211" customFormat="1" ht="15.75" customHeight="1">
      <c r="B10" s="32"/>
      <c r="C10" s="38"/>
      <c r="D10" s="49">
        <v>1.1000000000000001</v>
      </c>
      <c r="E10" s="207" t="s">
        <v>229</v>
      </c>
      <c r="F10" s="210">
        <v>0</v>
      </c>
      <c r="G10" s="209">
        <f>IF(F10&gt;300, ROUND(F10, -2), MROUND(F10, 50))</f>
        <v>0</v>
      </c>
      <c r="H10" s="260" t="s">
        <v>91</v>
      </c>
      <c r="I10" s="36"/>
      <c r="J10" s="37"/>
      <c r="L10" s="258"/>
      <c r="M10" s="258"/>
      <c r="N10" s="258"/>
      <c r="O10" s="258"/>
      <c r="P10" s="258"/>
      <c r="Q10" s="258"/>
      <c r="R10" s="258"/>
      <c r="S10" s="258"/>
      <c r="T10" s="258"/>
      <c r="U10" s="258"/>
    </row>
    <row r="11" spans="2:22" ht="15.75" customHeight="1">
      <c r="B11" s="32"/>
      <c r="C11" s="38"/>
      <c r="D11" s="54"/>
      <c r="G11" s="211"/>
      <c r="H11" s="57"/>
      <c r="I11" s="36"/>
      <c r="J11" s="37"/>
      <c r="K11"/>
      <c r="L11" s="258"/>
      <c r="M11" s="258"/>
      <c r="N11" s="258"/>
      <c r="O11" s="258"/>
      <c r="P11" s="258"/>
      <c r="Q11" s="258"/>
      <c r="R11" s="258"/>
      <c r="S11" s="258"/>
      <c r="T11" s="258"/>
      <c r="U11" s="258"/>
    </row>
    <row r="12" spans="2:22" ht="15.75" customHeight="1">
      <c r="B12" s="32"/>
      <c r="C12" s="38"/>
      <c r="D12" s="49">
        <v>1.2</v>
      </c>
      <c r="E12" s="207" t="s">
        <v>308</v>
      </c>
      <c r="F12" s="209">
        <f>SUM('Significance of Fire Event'!F$20, 'Significance of Fire Event'!F$24, 'Significance of Fire Event'!F$27)</f>
        <v>0</v>
      </c>
      <c r="G12" s="209"/>
      <c r="H12" s="207" t="s">
        <v>261</v>
      </c>
      <c r="I12" s="36"/>
      <c r="J12" s="37"/>
      <c r="K12"/>
      <c r="L12" s="258"/>
      <c r="M12" s="258"/>
      <c r="N12" s="258"/>
      <c r="O12" s="258"/>
      <c r="P12" s="258"/>
      <c r="Q12" s="258"/>
      <c r="R12" s="258"/>
      <c r="S12" s="258"/>
      <c r="T12" s="258"/>
      <c r="U12" s="258"/>
    </row>
    <row r="13" spans="2:22">
      <c r="B13" s="32"/>
      <c r="C13" s="38"/>
      <c r="D13" s="54"/>
      <c r="E13" s="225"/>
      <c r="F13" s="225"/>
      <c r="G13" s="225"/>
      <c r="H13" s="57"/>
      <c r="I13" s="36"/>
      <c r="J13" s="37"/>
      <c r="K13"/>
      <c r="L13" s="258"/>
      <c r="M13" s="258"/>
      <c r="N13" s="258"/>
      <c r="O13" s="258"/>
      <c r="P13" s="258"/>
      <c r="Q13" s="258"/>
      <c r="R13" s="258"/>
      <c r="S13" s="258"/>
      <c r="T13" s="258"/>
      <c r="U13" s="258"/>
    </row>
    <row r="14" spans="2:22">
      <c r="B14" s="32"/>
      <c r="C14" s="38"/>
      <c r="D14" s="49">
        <v>1.3</v>
      </c>
      <c r="E14" s="207" t="s">
        <v>309</v>
      </c>
      <c r="F14" s="209">
        <f>'Significance of Fire Event'!F$36</f>
        <v>0</v>
      </c>
      <c r="G14" s="209"/>
      <c r="H14" s="207" t="s">
        <v>261</v>
      </c>
      <c r="I14" s="36"/>
      <c r="J14" s="37"/>
      <c r="K14"/>
      <c r="L14" s="258"/>
      <c r="M14" s="258"/>
      <c r="N14" s="258"/>
      <c r="O14" s="258"/>
      <c r="P14" s="258"/>
      <c r="Q14" s="258"/>
      <c r="R14" s="258"/>
      <c r="S14" s="258"/>
      <c r="T14" s="258"/>
      <c r="U14" s="258"/>
    </row>
    <row r="15" spans="2:22" s="258" customFormat="1">
      <c r="B15" s="32"/>
      <c r="C15" s="38"/>
      <c r="D15" s="54"/>
      <c r="E15" s="55"/>
      <c r="F15" s="55"/>
      <c r="G15" s="55"/>
      <c r="H15" s="287"/>
      <c r="I15" s="36"/>
      <c r="J15" s="37"/>
    </row>
    <row r="16" spans="2:22" s="258" customFormat="1" ht="22.5">
      <c r="B16" s="32"/>
      <c r="C16" s="38"/>
      <c r="D16" s="49">
        <v>1.5</v>
      </c>
      <c r="E16" s="207" t="s">
        <v>334</v>
      </c>
      <c r="F16" s="210">
        <v>0</v>
      </c>
      <c r="G16" s="209"/>
      <c r="H16" s="260" t="s">
        <v>91</v>
      </c>
      <c r="I16" s="36"/>
      <c r="J16" s="37"/>
    </row>
    <row r="17" spans="2:21" s="258" customFormat="1" ht="18" customHeight="1">
      <c r="B17" s="32"/>
      <c r="C17" s="38"/>
      <c r="D17" s="54"/>
      <c r="E17" s="55"/>
      <c r="F17" s="55"/>
      <c r="G17" s="55"/>
      <c r="H17" s="287"/>
      <c r="I17" s="36"/>
      <c r="J17" s="37"/>
    </row>
    <row r="18" spans="2:21" s="258" customFormat="1" ht="22.5">
      <c r="B18" s="32"/>
      <c r="C18" s="38"/>
      <c r="D18" s="49">
        <v>1.6</v>
      </c>
      <c r="E18" s="207" t="s">
        <v>331</v>
      </c>
      <c r="F18" s="210">
        <v>0</v>
      </c>
      <c r="G18" s="209"/>
      <c r="H18" s="260" t="s">
        <v>91</v>
      </c>
      <c r="I18" s="36"/>
      <c r="J18" s="37"/>
    </row>
    <row r="19" spans="2:21" s="258" customFormat="1" ht="18" customHeight="1">
      <c r="B19" s="32"/>
      <c r="C19" s="38"/>
      <c r="D19" s="54"/>
      <c r="E19" s="55"/>
      <c r="F19" s="55"/>
      <c r="G19" s="55"/>
      <c r="H19" s="287"/>
      <c r="I19" s="36"/>
      <c r="J19" s="37"/>
    </row>
    <row r="20" spans="2:21" s="258" customFormat="1" ht="22.5">
      <c r="B20" s="32"/>
      <c r="C20" s="38"/>
      <c r="D20" s="49">
        <v>1.7</v>
      </c>
      <c r="E20" s="207" t="s">
        <v>332</v>
      </c>
      <c r="F20" s="210">
        <v>0</v>
      </c>
      <c r="G20" s="209"/>
      <c r="H20" s="260" t="s">
        <v>91</v>
      </c>
      <c r="I20" s="36"/>
      <c r="J20" s="37"/>
    </row>
    <row r="21" spans="2:21" s="258" customFormat="1" ht="18" customHeight="1">
      <c r="B21" s="32"/>
      <c r="C21" s="38"/>
      <c r="I21" s="36"/>
      <c r="J21" s="37"/>
    </row>
    <row r="22" spans="2:21" s="258" customFormat="1" ht="22.5">
      <c r="B22" s="32"/>
      <c r="C22" s="38"/>
      <c r="D22" s="49">
        <v>1.4</v>
      </c>
      <c r="E22" s="207" t="s">
        <v>333</v>
      </c>
      <c r="F22" s="210">
        <v>0</v>
      </c>
      <c r="G22" s="209"/>
      <c r="H22" s="260" t="s">
        <v>91</v>
      </c>
      <c r="I22" s="36"/>
      <c r="J22" s="37"/>
    </row>
    <row r="23" spans="2:21" s="258" customFormat="1" ht="18" customHeight="1">
      <c r="B23" s="32"/>
      <c r="C23" s="38"/>
      <c r="D23" s="54"/>
      <c r="E23" s="55"/>
      <c r="F23" s="55"/>
      <c r="G23" s="55"/>
      <c r="H23" s="287"/>
      <c r="I23" s="36"/>
      <c r="J23" s="37"/>
    </row>
    <row r="24" spans="2:21" s="258" customFormat="1" ht="18" customHeight="1">
      <c r="B24" s="32"/>
      <c r="C24" s="38"/>
      <c r="D24" s="49">
        <v>1.8</v>
      </c>
      <c r="E24" s="207" t="s">
        <v>328</v>
      </c>
      <c r="F24" s="209">
        <f>F12+F16+F18</f>
        <v>0</v>
      </c>
      <c r="G24" s="209"/>
      <c r="H24" s="260"/>
      <c r="I24" s="36"/>
      <c r="J24" s="37"/>
    </row>
    <row r="25" spans="2:21" s="258" customFormat="1" ht="18" customHeight="1">
      <c r="B25" s="32"/>
      <c r="C25" s="38"/>
      <c r="D25" s="54"/>
      <c r="E25" s="55"/>
      <c r="F25" s="55"/>
      <c r="G25" s="55"/>
      <c r="H25" s="287"/>
      <c r="I25" s="36"/>
      <c r="J25" s="37"/>
    </row>
    <row r="26" spans="2:21" s="258" customFormat="1" ht="18" customHeight="1">
      <c r="B26" s="32"/>
      <c r="C26" s="38"/>
      <c r="D26" s="49">
        <v>1.9</v>
      </c>
      <c r="E26" s="207" t="s">
        <v>329</v>
      </c>
      <c r="F26" s="209">
        <f>F14+F20</f>
        <v>0</v>
      </c>
      <c r="G26" s="209"/>
      <c r="H26" s="260"/>
      <c r="I26" s="36"/>
      <c r="J26" s="37"/>
    </row>
    <row r="27" spans="2:21" s="258" customFormat="1" ht="18" customHeight="1">
      <c r="B27" s="32"/>
      <c r="C27" s="38"/>
      <c r="D27" s="54"/>
      <c r="E27" s="55"/>
      <c r="F27" s="55"/>
      <c r="G27" s="55"/>
      <c r="H27" s="287"/>
      <c r="I27" s="36"/>
      <c r="J27" s="37"/>
    </row>
    <row r="28" spans="2:21" s="211" customFormat="1">
      <c r="B28" s="32"/>
      <c r="C28" s="38"/>
      <c r="D28" s="49">
        <v>1.1000000000000001</v>
      </c>
      <c r="E28" s="207" t="s">
        <v>330</v>
      </c>
      <c r="F28" s="209">
        <f>F24+F26+F22</f>
        <v>0</v>
      </c>
      <c r="G28" s="209">
        <f>IF(F28&gt;=1,1,0)</f>
        <v>0</v>
      </c>
      <c r="H28" s="260"/>
      <c r="I28" s="36"/>
      <c r="J28" s="37"/>
      <c r="L28" s="258"/>
      <c r="M28" s="258"/>
      <c r="N28" s="258"/>
      <c r="O28" s="258"/>
      <c r="P28" s="258"/>
      <c r="Q28" s="258"/>
      <c r="R28" s="258"/>
      <c r="S28" s="258"/>
      <c r="T28" s="258"/>
      <c r="U28" s="258"/>
    </row>
    <row r="29" spans="2:21" s="211" customFormat="1">
      <c r="B29" s="32"/>
      <c r="C29" s="38"/>
      <c r="H29" s="57"/>
      <c r="I29" s="36"/>
      <c r="J29" s="37"/>
      <c r="L29" s="258"/>
      <c r="M29" s="258"/>
      <c r="N29" s="258"/>
      <c r="O29" s="258"/>
      <c r="P29" s="258"/>
      <c r="Q29" s="258"/>
      <c r="R29" s="258"/>
      <c r="S29" s="258"/>
      <c r="T29" s="258"/>
      <c r="U29" s="258"/>
    </row>
    <row r="30" spans="2:21" ht="15.75" customHeight="1">
      <c r="B30" s="32"/>
      <c r="C30" s="38"/>
      <c r="D30" s="49">
        <v>1.1100000000000001</v>
      </c>
      <c r="E30" s="207" t="s">
        <v>195</v>
      </c>
      <c r="F30" s="207" t="str">
        <f>IF(F28=0,"N/A",IF(AND(G28=0,(F28*0.1)&lt;=F24),"F1/F2",IF(AND(G28=1,F24&gt;=0.1),"F1/F2",IF(AND(G28=0,(F28*0.1)&lt;=F26),"F3/F4",IF(AND(G28=1,F26&gt;=0.1),"F3/F4","F5/F6")))))</f>
        <v>N/A</v>
      </c>
      <c r="G30" s="209" t="str">
        <f>IF(F30="F1/F2",1,IF(F30="F3/F4",3,IF(F30="N/A","N/A",5)))</f>
        <v>N/A</v>
      </c>
      <c r="H30" s="209"/>
      <c r="I30" s="36"/>
      <c r="J30" s="37"/>
      <c r="K30"/>
      <c r="L30" s="258"/>
      <c r="M30" s="258"/>
      <c r="N30" s="258"/>
      <c r="O30" s="258"/>
      <c r="P30" s="258"/>
      <c r="Q30" s="258"/>
      <c r="R30" s="258"/>
      <c r="S30" s="258"/>
      <c r="T30" s="258"/>
      <c r="U30" s="258"/>
    </row>
    <row r="31" spans="2:21" ht="15.75" customHeight="1">
      <c r="B31" s="32"/>
      <c r="C31" s="38"/>
      <c r="D31" s="54"/>
      <c r="E31" s="55"/>
      <c r="F31" s="56"/>
      <c r="G31" s="56"/>
      <c r="H31" s="57"/>
      <c r="I31" s="36"/>
      <c r="J31" s="37"/>
      <c r="K31"/>
      <c r="L31" s="258"/>
      <c r="M31" s="258"/>
      <c r="N31" s="258"/>
      <c r="O31" s="258"/>
      <c r="P31" s="258"/>
      <c r="Q31" s="258"/>
      <c r="R31" s="258"/>
      <c r="S31" s="258"/>
      <c r="T31" s="258"/>
      <c r="U31" s="258"/>
    </row>
    <row r="32" spans="2:21" ht="15.75" customHeight="1">
      <c r="B32" s="32"/>
      <c r="C32" s="38"/>
      <c r="D32" s="49">
        <v>1.1200000000000001</v>
      </c>
      <c r="E32" s="207" t="s">
        <v>174</v>
      </c>
      <c r="F32" s="309" t="e">
        <f>(F28*1000)/F10</f>
        <v>#DIV/0!</v>
      </c>
      <c r="G32" s="209"/>
      <c r="H32" s="207"/>
      <c r="I32" s="36"/>
      <c r="J32" s="37"/>
      <c r="K32"/>
      <c r="L32" s="258"/>
      <c r="M32" s="258"/>
      <c r="N32" s="258"/>
      <c r="O32" s="258"/>
      <c r="P32" s="258"/>
      <c r="Q32" s="258"/>
      <c r="R32" s="258"/>
      <c r="S32" s="258"/>
      <c r="T32" s="258"/>
      <c r="U32" s="258"/>
    </row>
    <row r="33" spans="2:21" ht="15" customHeight="1">
      <c r="B33" s="32"/>
      <c r="C33" s="38"/>
      <c r="D33" s="54"/>
      <c r="E33" s="55"/>
      <c r="F33" s="56"/>
      <c r="G33" s="56"/>
      <c r="H33" s="57"/>
      <c r="I33" s="36"/>
      <c r="J33" s="37"/>
      <c r="K33"/>
      <c r="L33" s="258"/>
      <c r="M33" s="258"/>
      <c r="N33" s="258"/>
      <c r="O33" s="258"/>
      <c r="P33" s="258"/>
      <c r="Q33" s="258"/>
      <c r="R33" s="258"/>
      <c r="S33" s="258"/>
      <c r="T33" s="258"/>
      <c r="U33" s="258"/>
    </row>
    <row r="34" spans="2:21">
      <c r="B34" s="32"/>
      <c r="C34" s="38"/>
      <c r="D34" s="49">
        <v>1.1299999999999999</v>
      </c>
      <c r="E34" s="207" t="s">
        <v>175</v>
      </c>
      <c r="F34" s="209" t="e">
        <f>IF(F32&lt;=100, 0.5, IF(AND(F32&gt;100, F32&lt;=500), 0.8, IF(AND(F32&gt;500, F32&lt;=1000), 1, 1.2)))</f>
        <v>#DIV/0!</v>
      </c>
      <c r="G34" s="209"/>
      <c r="H34" s="207"/>
      <c r="I34" s="36"/>
      <c r="J34" s="37"/>
      <c r="K34"/>
      <c r="L34" s="258"/>
      <c r="M34" s="258"/>
      <c r="N34" s="258"/>
      <c r="O34" s="258"/>
      <c r="P34" s="258"/>
      <c r="Q34" s="258"/>
      <c r="R34" s="258"/>
      <c r="S34" s="258"/>
      <c r="T34" s="258"/>
      <c r="U34" s="258"/>
    </row>
    <row r="35" spans="2:21">
      <c r="B35" s="32"/>
      <c r="C35" s="38"/>
      <c r="D35" s="54"/>
      <c r="E35" s="55"/>
      <c r="F35" s="56"/>
      <c r="G35" s="56"/>
      <c r="H35" s="57"/>
      <c r="I35" s="36"/>
      <c r="J35" s="37"/>
      <c r="K35"/>
      <c r="L35" s="258"/>
      <c r="M35" s="258"/>
      <c r="N35" s="258"/>
      <c r="O35" s="258"/>
      <c r="P35" s="258"/>
      <c r="Q35" s="258"/>
      <c r="R35" s="258"/>
      <c r="S35" s="258"/>
      <c r="T35" s="258"/>
      <c r="U35" s="258"/>
    </row>
    <row r="36" spans="2:21">
      <c r="B36" s="32"/>
      <c r="C36" s="38"/>
      <c r="D36" s="49">
        <v>1.1399999999999999</v>
      </c>
      <c r="E36" s="207" t="s">
        <v>177</v>
      </c>
      <c r="F36" s="210" t="s">
        <v>227</v>
      </c>
      <c r="G36" s="209">
        <f>IFERROR(VLOOKUP(F36, Data!$L$3:$M$6, 2, 0), 0)</f>
        <v>1</v>
      </c>
      <c r="H36" s="260" t="s">
        <v>91</v>
      </c>
      <c r="I36" s="36"/>
      <c r="J36" s="37"/>
      <c r="K36"/>
      <c r="L36" s="258"/>
      <c r="M36" s="258"/>
      <c r="N36" s="258"/>
      <c r="O36" s="258"/>
      <c r="P36" s="258"/>
      <c r="Q36" s="258"/>
      <c r="R36" s="258"/>
      <c r="S36" s="258"/>
      <c r="T36" s="258"/>
      <c r="U36" s="258"/>
    </row>
    <row r="37" spans="2:21">
      <c r="B37" s="32"/>
      <c r="C37" s="38"/>
      <c r="D37" s="54"/>
      <c r="E37" s="55"/>
      <c r="F37" s="56"/>
      <c r="G37" s="56"/>
      <c r="H37" s="57"/>
      <c r="I37" s="36"/>
      <c r="J37" s="37"/>
      <c r="K37"/>
      <c r="L37" s="258"/>
      <c r="M37" s="258"/>
      <c r="N37" s="258"/>
      <c r="O37" s="258"/>
      <c r="P37" s="258"/>
      <c r="Q37" s="258"/>
      <c r="R37" s="258"/>
      <c r="S37" s="258"/>
      <c r="T37" s="258"/>
      <c r="U37" s="258"/>
    </row>
    <row r="38" spans="2:21" ht="30.75" customHeight="1">
      <c r="B38" s="32"/>
      <c r="C38" s="38"/>
      <c r="D38" s="49"/>
      <c r="E38" s="207" t="s">
        <v>291</v>
      </c>
      <c r="F38" s="288"/>
      <c r="G38" s="249" t="str">
        <f>IF(AND(G39=1, G30=1), 1, IF(AND(G39=1, G30=3), 2, IF(AND(G39=1, G30=5), 3, IF(AND(G39=0, G36=1), 4, IF(AND(G39=0, G36=2, G30&lt;4), 5, IF(AND(G39=0, G36=2, G30&gt;4), 6, IF(AND(G39=0, G36=3, G30&lt;4), 7, IF(AND(G39=0, G36=3, G30&gt;4), 8, IF(AND(G39=0, G36=4, G30&lt;4), 9, IF(AND(G39=0, G36=4, G30&gt;4), 10, "ERROR"))))))))))</f>
        <v>ERROR</v>
      </c>
      <c r="H38" s="207" t="e">
        <f>IF(H39&lt;&gt;0,H39,"Method Not Suitable")</f>
        <v>#N/A</v>
      </c>
      <c r="I38" s="36"/>
      <c r="J38" s="37"/>
      <c r="K38"/>
      <c r="L38" s="258"/>
      <c r="M38" s="258"/>
      <c r="N38" s="258"/>
      <c r="O38" s="258"/>
      <c r="P38" s="258"/>
      <c r="Q38" s="258"/>
      <c r="R38" s="258"/>
      <c r="S38" s="258"/>
      <c r="T38" s="258"/>
      <c r="U38" s="258"/>
    </row>
    <row r="39" spans="2:21" s="211" customFormat="1">
      <c r="B39" s="32"/>
      <c r="C39" s="38"/>
      <c r="D39" s="247"/>
      <c r="E39" s="232" t="s">
        <v>24</v>
      </c>
      <c r="F39" s="248" t="str">
        <f>'Significance of Fire Event'!F13</f>
        <v>No</v>
      </c>
      <c r="G39" s="232">
        <f>'Significance of Fire Event'!G13</f>
        <v>1</v>
      </c>
      <c r="H39" s="207" t="e">
        <f>IF(F10&gt;4900, 0, IF(G38&gt;0, INDEX($F$81:$P$132,MATCH(G10,$E$81:$E$132,0),MATCH(G38,$F$80:$P$80,0)), "Insufficient Storage Space"))</f>
        <v>#N/A</v>
      </c>
      <c r="I39" s="36"/>
      <c r="J39" s="37"/>
      <c r="L39" s="258"/>
      <c r="M39" s="258"/>
      <c r="N39" s="258"/>
      <c r="O39" s="258"/>
      <c r="P39" s="258"/>
      <c r="Q39" s="258"/>
      <c r="R39" s="258"/>
      <c r="S39" s="258"/>
      <c r="T39" s="258"/>
      <c r="U39" s="258"/>
    </row>
    <row r="40" spans="2:21" ht="39" customHeight="1">
      <c r="B40" s="32"/>
      <c r="C40" s="38"/>
      <c r="D40" s="247"/>
      <c r="E40" s="232" t="s">
        <v>290</v>
      </c>
      <c r="F40" s="248"/>
      <c r="G40" s="207">
        <f>IF(AND(G38=1,G10&gt;=500,G10&lt;=600),"Fire Compartment Size too large",IF(AND(G38=2,G10&gt;=900,G10&lt;=3700),"Fire Compartment Size too large",IF(AND(G38=3,G10=3700),"Fire Compartment Size too large",IF(AND(G38=4,G10&gt;=1300,G10&lt;=4900),"Fire Compartment Size too large",IF(AND(G38&gt;4,G10&gt;=4900),"Fire Compartment Size too large", 0)))))</f>
        <v>0</v>
      </c>
      <c r="H40" s="299">
        <f>IF(AND(ISNUMBER(F48), G40=0), "Fire Compartment Size is Acceptable", G40)</f>
        <v>0</v>
      </c>
      <c r="I40" s="36"/>
      <c r="J40" s="37"/>
      <c r="K40"/>
      <c r="L40" s="258"/>
      <c r="M40" s="258"/>
      <c r="N40" s="258"/>
      <c r="O40" s="258"/>
      <c r="P40" s="258"/>
      <c r="Q40" s="258"/>
      <c r="R40" s="258"/>
      <c r="S40" s="258"/>
      <c r="T40" s="258"/>
      <c r="U40" s="258"/>
    </row>
    <row r="41" spans="2:21">
      <c r="B41" s="32"/>
      <c r="C41" s="38"/>
      <c r="D41" s="38"/>
      <c r="E41" s="38"/>
      <c r="F41" s="80"/>
      <c r="G41" s="80"/>
      <c r="H41" s="80"/>
      <c r="I41" s="80"/>
      <c r="J41" s="37"/>
      <c r="K41"/>
      <c r="L41" s="258"/>
      <c r="M41" s="258"/>
      <c r="N41" s="258"/>
      <c r="O41" s="258"/>
      <c r="P41" s="258"/>
      <c r="Q41" s="258"/>
      <c r="R41" s="258"/>
      <c r="S41" s="258"/>
      <c r="T41" s="258"/>
      <c r="U41" s="258"/>
    </row>
    <row r="42" spans="2:21">
      <c r="B42" s="32"/>
      <c r="C42" s="38"/>
      <c r="D42" s="38"/>
      <c r="E42" s="38" t="s">
        <v>198</v>
      </c>
      <c r="F42" s="38">
        <f>F28</f>
        <v>0</v>
      </c>
      <c r="G42" s="38"/>
      <c r="H42" s="38"/>
      <c r="I42" s="38"/>
      <c r="J42" s="37"/>
      <c r="K42"/>
      <c r="L42" s="258"/>
      <c r="M42" s="258"/>
      <c r="N42" s="258"/>
      <c r="O42" s="258"/>
      <c r="P42" s="258"/>
      <c r="Q42" s="258"/>
      <c r="R42" s="258"/>
      <c r="S42" s="258"/>
      <c r="T42" s="258"/>
      <c r="U42" s="258"/>
    </row>
    <row r="43" spans="2:21">
      <c r="B43" s="32"/>
      <c r="C43" s="38"/>
      <c r="D43" s="38"/>
      <c r="E43" s="38" t="s">
        <v>195</v>
      </c>
      <c r="F43" s="38" t="str">
        <f>F30</f>
        <v>N/A</v>
      </c>
      <c r="G43" s="38"/>
      <c r="H43" s="38"/>
      <c r="I43" s="38"/>
      <c r="J43" s="37"/>
      <c r="K43"/>
      <c r="L43" s="258"/>
      <c r="M43" s="258"/>
      <c r="N43" s="258"/>
      <c r="O43" s="258"/>
      <c r="P43" s="258"/>
      <c r="Q43" s="258"/>
      <c r="R43" s="258"/>
      <c r="S43" s="258"/>
      <c r="T43" s="258"/>
      <c r="U43" s="258"/>
    </row>
    <row r="44" spans="2:21" ht="16.5">
      <c r="B44" s="32"/>
      <c r="C44" s="38"/>
      <c r="D44" s="38"/>
      <c r="E44" s="38" t="s">
        <v>199</v>
      </c>
      <c r="F44" s="38">
        <f>F10</f>
        <v>0</v>
      </c>
      <c r="G44" s="38"/>
      <c r="H44" s="38"/>
      <c r="I44" s="38"/>
      <c r="J44" s="37"/>
      <c r="K44"/>
      <c r="L44" s="258"/>
      <c r="M44" s="258"/>
      <c r="N44" s="258"/>
      <c r="O44" s="258"/>
      <c r="P44" s="258"/>
      <c r="Q44" s="258"/>
      <c r="R44" s="258"/>
      <c r="S44" s="258"/>
      <c r="T44" s="258"/>
      <c r="U44" s="258"/>
    </row>
    <row r="45" spans="2:21">
      <c r="B45" s="32"/>
      <c r="C45" s="38"/>
      <c r="D45" s="38"/>
      <c r="E45" s="38" t="s">
        <v>196</v>
      </c>
      <c r="F45" s="255" t="str">
        <f>F39</f>
        <v>No</v>
      </c>
      <c r="G45" s="255"/>
      <c r="H45" s="38"/>
      <c r="I45" s="38"/>
      <c r="J45" s="37"/>
      <c r="K45"/>
      <c r="L45" s="258"/>
      <c r="M45" s="258"/>
      <c r="N45" s="258"/>
      <c r="O45" s="258"/>
      <c r="P45" s="258"/>
      <c r="Q45" s="258"/>
      <c r="R45" s="258"/>
      <c r="S45" s="258"/>
      <c r="T45" s="258"/>
      <c r="U45" s="258"/>
    </row>
    <row r="46" spans="2:21">
      <c r="B46" s="32"/>
      <c r="C46" s="38"/>
      <c r="D46" s="38"/>
      <c r="E46" s="38" t="s">
        <v>197</v>
      </c>
      <c r="F46" s="38" t="str">
        <f>F36</f>
        <v>Non-racked Storage</v>
      </c>
      <c r="G46" s="38"/>
      <c r="H46" s="38"/>
      <c r="I46" s="38"/>
      <c r="J46" s="37"/>
      <c r="K46"/>
      <c r="L46" s="258"/>
      <c r="M46" s="258"/>
      <c r="N46" s="258"/>
      <c r="O46" s="258"/>
      <c r="P46" s="258"/>
      <c r="Q46" s="258"/>
      <c r="R46" s="258"/>
      <c r="S46" s="258"/>
      <c r="T46" s="258"/>
      <c r="U46" s="258"/>
    </row>
    <row r="47" spans="2:21" ht="22.5" customHeight="1">
      <c r="B47" s="32"/>
      <c r="C47" s="38"/>
      <c r="D47" s="38"/>
      <c r="E47" s="38"/>
      <c r="F47" s="38"/>
      <c r="G47" s="38"/>
      <c r="H47" s="38"/>
      <c r="I47" s="38"/>
      <c r="J47" s="37"/>
      <c r="K47"/>
      <c r="L47" s="258"/>
      <c r="M47" s="258"/>
      <c r="N47" s="258"/>
      <c r="O47" s="258"/>
      <c r="P47" s="258"/>
      <c r="Q47" s="258"/>
      <c r="R47" s="258"/>
      <c r="S47" s="258"/>
      <c r="T47" s="258"/>
      <c r="U47" s="258"/>
    </row>
    <row r="48" spans="2:21" ht="29.25">
      <c r="B48" s="32"/>
      <c r="C48" s="38"/>
      <c r="D48" s="38"/>
      <c r="E48" s="308" t="s">
        <v>323</v>
      </c>
      <c r="F48" s="38" t="str">
        <f>IF(ISNUMBER(H38), H38*F34, "Method not Suitable")</f>
        <v>Method not Suitable</v>
      </c>
      <c r="G48" s="60"/>
      <c r="H48" s="38"/>
      <c r="I48" s="38"/>
      <c r="J48" s="37"/>
      <c r="K48"/>
      <c r="L48" s="258"/>
      <c r="M48" s="258"/>
      <c r="N48" s="258"/>
      <c r="O48" s="258"/>
      <c r="P48" s="258"/>
      <c r="Q48" s="258"/>
      <c r="R48" s="258"/>
      <c r="S48" s="258"/>
      <c r="T48" s="258"/>
      <c r="U48" s="258"/>
    </row>
    <row r="49" spans="2:22" s="258" customFormat="1">
      <c r="B49" s="32"/>
      <c r="C49" s="38"/>
      <c r="D49" s="38"/>
      <c r="E49" s="256"/>
      <c r="F49" s="60"/>
      <c r="G49" s="60"/>
      <c r="H49" s="38"/>
      <c r="I49" s="38"/>
      <c r="J49" s="37"/>
    </row>
    <row r="50" spans="2:22" s="258" customFormat="1" ht="22.5">
      <c r="B50" s="32"/>
      <c r="C50" s="38"/>
      <c r="D50" s="270">
        <v>1.1000000000000001</v>
      </c>
      <c r="E50" s="207" t="s">
        <v>269</v>
      </c>
      <c r="F50" s="210">
        <v>0</v>
      </c>
      <c r="G50" s="260"/>
      <c r="H50" s="260" t="s">
        <v>91</v>
      </c>
      <c r="I50" s="38"/>
      <c r="J50" s="37"/>
    </row>
    <row r="51" spans="2:22" s="258" customFormat="1">
      <c r="B51" s="32"/>
      <c r="C51" s="38"/>
      <c r="D51" s="54"/>
      <c r="E51" s="55"/>
      <c r="F51" s="55"/>
      <c r="G51" s="57"/>
      <c r="H51" s="57"/>
      <c r="I51" s="38"/>
      <c r="J51" s="37"/>
    </row>
    <row r="52" spans="2:22" s="258" customFormat="1" ht="22.5">
      <c r="B52" s="32"/>
      <c r="C52" s="38"/>
      <c r="D52" s="49">
        <v>1.1100000000000001</v>
      </c>
      <c r="E52" s="207" t="s">
        <v>241</v>
      </c>
      <c r="F52" s="210">
        <v>0</v>
      </c>
      <c r="G52" s="260"/>
      <c r="H52" s="260" t="s">
        <v>91</v>
      </c>
      <c r="I52" s="38"/>
      <c r="J52" s="37"/>
    </row>
    <row r="53" spans="2:22" s="258" customFormat="1">
      <c r="B53" s="32"/>
      <c r="C53" s="38"/>
      <c r="D53" s="54"/>
      <c r="E53" s="55"/>
      <c r="F53" s="55"/>
      <c r="G53" s="57"/>
      <c r="H53" s="57"/>
      <c r="I53" s="38"/>
      <c r="J53" s="37"/>
    </row>
    <row r="54" spans="2:22">
      <c r="B54" s="32"/>
      <c r="C54" s="38"/>
      <c r="D54" s="49">
        <v>1.1200000000000001</v>
      </c>
      <c r="E54" s="207" t="s">
        <v>232</v>
      </c>
      <c r="F54" s="309">
        <f>F50*F52</f>
        <v>0</v>
      </c>
      <c r="G54" s="207"/>
      <c r="H54" s="207"/>
      <c r="I54" s="38"/>
      <c r="J54" s="37"/>
      <c r="K54"/>
      <c r="L54" s="258"/>
      <c r="M54" s="258"/>
      <c r="N54" s="258"/>
      <c r="O54" s="258"/>
      <c r="P54" s="258"/>
      <c r="Q54" s="258"/>
      <c r="R54" s="258"/>
      <c r="S54" s="258"/>
      <c r="T54" s="258"/>
      <c r="U54" s="258"/>
    </row>
    <row r="55" spans="2:22" s="258" customFormat="1">
      <c r="B55" s="32"/>
      <c r="C55" s="38"/>
      <c r="D55" s="54"/>
      <c r="E55" s="55"/>
      <c r="F55" s="56"/>
      <c r="G55" s="57"/>
      <c r="H55" s="57"/>
      <c r="I55" s="38"/>
      <c r="J55" s="37"/>
    </row>
    <row r="56" spans="2:22" s="258" customFormat="1">
      <c r="B56" s="32"/>
      <c r="C56" s="38"/>
      <c r="D56" s="49"/>
      <c r="E56" s="207" t="s">
        <v>321</v>
      </c>
      <c r="F56" s="309" t="str">
        <f>IF(ISNUMBER(F48), F48+F54, "ERROR")</f>
        <v>ERROR</v>
      </c>
      <c r="G56" s="207"/>
      <c r="H56" s="207"/>
      <c r="I56" s="38"/>
      <c r="J56" s="37"/>
    </row>
    <row r="57" spans="2:22" s="258" customFormat="1">
      <c r="B57" s="32"/>
      <c r="C57" s="38"/>
      <c r="D57" s="38"/>
      <c r="E57" s="38"/>
      <c r="F57" s="38"/>
      <c r="G57" s="38"/>
      <c r="H57" s="38"/>
      <c r="I57" s="38"/>
      <c r="J57" s="37"/>
    </row>
    <row r="58" spans="2:22" s="258" customFormat="1">
      <c r="B58" s="32"/>
      <c r="C58" s="38"/>
      <c r="D58" s="38"/>
      <c r="E58" s="38"/>
      <c r="F58" s="38"/>
      <c r="G58" s="38"/>
      <c r="H58" s="38"/>
      <c r="I58" s="38"/>
      <c r="J58" s="37"/>
    </row>
    <row r="59" spans="2:22" s="258" customFormat="1" ht="115.5">
      <c r="B59" s="32"/>
      <c r="C59" s="38"/>
      <c r="D59" s="310" t="s">
        <v>260</v>
      </c>
      <c r="E59" s="308" t="s">
        <v>303</v>
      </c>
      <c r="F59" s="38"/>
      <c r="G59" s="38"/>
      <c r="H59" s="38"/>
      <c r="I59" s="38"/>
      <c r="J59" s="37"/>
    </row>
    <row r="60" spans="2:22" ht="15.75" thickBot="1">
      <c r="B60" s="61"/>
      <c r="C60" s="63"/>
      <c r="D60" s="63"/>
      <c r="E60" s="63"/>
      <c r="F60" s="63"/>
      <c r="G60" s="63"/>
      <c r="H60" s="63"/>
      <c r="I60" s="65"/>
      <c r="J60" s="66"/>
      <c r="K60"/>
      <c r="L60" s="258"/>
      <c r="M60" s="258"/>
      <c r="N60" s="258"/>
      <c r="O60" s="258"/>
      <c r="P60" s="258"/>
      <c r="Q60" s="258"/>
      <c r="R60" s="258"/>
      <c r="S60" s="258"/>
      <c r="T60" s="258"/>
      <c r="U60" s="258"/>
    </row>
    <row r="61" spans="2:22" ht="15.75" thickBot="1">
      <c r="M61" s="258"/>
      <c r="N61" s="258"/>
      <c r="O61" s="258"/>
      <c r="P61" s="258"/>
      <c r="Q61" s="258"/>
      <c r="R61" s="258"/>
      <c r="S61" s="258"/>
      <c r="T61" s="258"/>
      <c r="U61" s="258"/>
      <c r="V61" s="258"/>
    </row>
    <row r="62" spans="2:22">
      <c r="B62" s="116"/>
      <c r="C62" s="117"/>
      <c r="D62" s="118"/>
      <c r="E62" s="118"/>
      <c r="F62" s="118"/>
      <c r="G62" s="118"/>
      <c r="H62" s="118"/>
      <c r="I62" s="118"/>
      <c r="J62" s="118"/>
      <c r="K62" s="118"/>
      <c r="L62" s="118"/>
      <c r="M62" s="118"/>
      <c r="N62" s="118"/>
      <c r="O62" s="118"/>
      <c r="P62" s="118"/>
      <c r="Q62" s="118"/>
      <c r="R62" s="119"/>
      <c r="S62" s="120"/>
    </row>
    <row r="63" spans="2:22">
      <c r="B63" s="156"/>
      <c r="C63" s="157"/>
      <c r="D63" s="168"/>
      <c r="E63" s="168"/>
      <c r="F63" s="497" t="s">
        <v>362</v>
      </c>
      <c r="G63" s="498"/>
      <c r="H63" s="498"/>
      <c r="I63" s="498"/>
      <c r="J63" s="498"/>
      <c r="K63" s="498"/>
      <c r="L63" s="498"/>
      <c r="M63" s="499"/>
      <c r="N63" s="168"/>
      <c r="O63" s="168"/>
      <c r="P63" s="168"/>
      <c r="Q63" s="168"/>
      <c r="R63" s="167"/>
      <c r="S63" s="127"/>
    </row>
    <row r="64" spans="2:22">
      <c r="B64" s="156"/>
      <c r="C64" s="157"/>
      <c r="D64" s="168"/>
      <c r="E64" s="168"/>
      <c r="F64" s="500"/>
      <c r="G64" s="443"/>
      <c r="H64" s="443"/>
      <c r="I64" s="443"/>
      <c r="J64" s="443"/>
      <c r="K64" s="443"/>
      <c r="L64" s="443"/>
      <c r="M64" s="501"/>
      <c r="N64" s="168"/>
      <c r="O64" s="168"/>
      <c r="P64" s="168"/>
      <c r="Q64" s="168"/>
      <c r="R64" s="167"/>
      <c r="S64" s="127"/>
    </row>
    <row r="65" spans="2:19">
      <c r="B65" s="156"/>
      <c r="C65" s="157"/>
      <c r="D65" s="168"/>
      <c r="E65" s="168"/>
      <c r="F65" s="500"/>
      <c r="G65" s="443"/>
      <c r="H65" s="443"/>
      <c r="I65" s="443"/>
      <c r="J65" s="443"/>
      <c r="K65" s="443"/>
      <c r="L65" s="443"/>
      <c r="M65" s="501"/>
      <c r="N65" s="168"/>
      <c r="O65" s="168"/>
      <c r="P65" s="168"/>
      <c r="Q65" s="168"/>
      <c r="R65" s="167"/>
      <c r="S65" s="127"/>
    </row>
    <row r="66" spans="2:19">
      <c r="B66" s="156"/>
      <c r="C66" s="157"/>
      <c r="D66" s="168"/>
      <c r="E66" s="168"/>
      <c r="F66" s="500"/>
      <c r="G66" s="443"/>
      <c r="H66" s="443"/>
      <c r="I66" s="443"/>
      <c r="J66" s="443"/>
      <c r="K66" s="443"/>
      <c r="L66" s="443"/>
      <c r="M66" s="501"/>
      <c r="N66" s="168"/>
      <c r="O66" s="168"/>
      <c r="P66" s="168"/>
      <c r="Q66" s="168"/>
      <c r="R66" s="167"/>
      <c r="S66" s="127"/>
    </row>
    <row r="67" spans="2:19">
      <c r="B67" s="156"/>
      <c r="C67" s="157"/>
      <c r="D67" s="168"/>
      <c r="E67" s="168"/>
      <c r="F67" s="500"/>
      <c r="G67" s="443"/>
      <c r="H67" s="443"/>
      <c r="I67" s="443"/>
      <c r="J67" s="443"/>
      <c r="K67" s="443"/>
      <c r="L67" s="443"/>
      <c r="M67" s="501"/>
      <c r="N67" s="168"/>
      <c r="O67" s="168"/>
      <c r="P67" s="168"/>
      <c r="Q67" s="168"/>
      <c r="R67" s="167"/>
      <c r="S67" s="127"/>
    </row>
    <row r="68" spans="2:19">
      <c r="B68" s="156"/>
      <c r="C68" s="157"/>
      <c r="D68" s="168"/>
      <c r="E68" s="168"/>
      <c r="F68" s="500"/>
      <c r="G68" s="443"/>
      <c r="H68" s="443"/>
      <c r="I68" s="443"/>
      <c r="J68" s="443"/>
      <c r="K68" s="443"/>
      <c r="L68" s="443"/>
      <c r="M68" s="501"/>
      <c r="N68" s="168"/>
      <c r="O68" s="168"/>
      <c r="P68" s="168"/>
      <c r="Q68" s="168"/>
      <c r="R68" s="167"/>
      <c r="S68" s="127"/>
    </row>
    <row r="69" spans="2:19">
      <c r="B69" s="156"/>
      <c r="C69" s="157"/>
      <c r="D69" s="168"/>
      <c r="E69" s="168"/>
      <c r="F69" s="500"/>
      <c r="G69" s="443"/>
      <c r="H69" s="443"/>
      <c r="I69" s="443"/>
      <c r="J69" s="443"/>
      <c r="K69" s="443"/>
      <c r="L69" s="443"/>
      <c r="M69" s="501"/>
      <c r="N69" s="168"/>
      <c r="O69" s="168"/>
      <c r="P69" s="168"/>
      <c r="Q69" s="168"/>
      <c r="R69" s="167"/>
      <c r="S69" s="127"/>
    </row>
    <row r="70" spans="2:19">
      <c r="B70" s="156"/>
      <c r="C70" s="157"/>
      <c r="D70" s="168"/>
      <c r="E70" s="168"/>
      <c r="F70" s="500"/>
      <c r="G70" s="443"/>
      <c r="H70" s="443"/>
      <c r="I70" s="443"/>
      <c r="J70" s="443"/>
      <c r="K70" s="443"/>
      <c r="L70" s="443"/>
      <c r="M70" s="501"/>
      <c r="N70" s="168"/>
      <c r="O70" s="168"/>
      <c r="P70" s="168"/>
      <c r="Q70" s="168"/>
      <c r="R70" s="167"/>
      <c r="S70" s="127"/>
    </row>
    <row r="71" spans="2:19">
      <c r="B71" s="156"/>
      <c r="C71" s="157"/>
      <c r="D71" s="168"/>
      <c r="E71" s="168"/>
      <c r="F71" s="500"/>
      <c r="G71" s="443"/>
      <c r="H71" s="443"/>
      <c r="I71" s="443"/>
      <c r="J71" s="443"/>
      <c r="K71" s="443"/>
      <c r="L71" s="443"/>
      <c r="M71" s="501"/>
      <c r="N71" s="168"/>
      <c r="O71" s="168"/>
      <c r="P71" s="168"/>
      <c r="Q71" s="168"/>
      <c r="R71" s="167"/>
      <c r="S71" s="127"/>
    </row>
    <row r="72" spans="2:19">
      <c r="B72" s="156"/>
      <c r="C72" s="157"/>
      <c r="D72" s="168"/>
      <c r="E72" s="168"/>
      <c r="F72" s="500"/>
      <c r="G72" s="443"/>
      <c r="H72" s="443"/>
      <c r="I72" s="443"/>
      <c r="J72" s="443"/>
      <c r="K72" s="443"/>
      <c r="L72" s="443"/>
      <c r="M72" s="501"/>
      <c r="N72" s="168"/>
      <c r="O72" s="168"/>
      <c r="P72" s="168"/>
      <c r="Q72" s="168"/>
      <c r="R72" s="167"/>
      <c r="S72" s="127"/>
    </row>
    <row r="73" spans="2:19" ht="40.5" customHeight="1">
      <c r="B73" s="156"/>
      <c r="C73" s="157"/>
      <c r="D73" s="168"/>
      <c r="E73" s="168"/>
      <c r="F73" s="502"/>
      <c r="G73" s="503"/>
      <c r="H73" s="503"/>
      <c r="I73" s="503"/>
      <c r="J73" s="503"/>
      <c r="K73" s="503"/>
      <c r="L73" s="503"/>
      <c r="M73" s="504"/>
      <c r="N73" s="168"/>
      <c r="O73" s="168"/>
      <c r="P73" s="168"/>
      <c r="Q73" s="168"/>
      <c r="R73" s="167"/>
      <c r="S73" s="127"/>
    </row>
    <row r="74" spans="2:19" ht="15.75" thickBot="1">
      <c r="B74" s="156"/>
      <c r="C74" s="157"/>
      <c r="D74" s="168"/>
      <c r="E74" s="168"/>
      <c r="F74" s="168"/>
      <c r="G74" s="168"/>
      <c r="H74" s="168"/>
      <c r="I74" s="168"/>
      <c r="J74" s="168"/>
      <c r="K74" s="168"/>
      <c r="L74" s="168"/>
      <c r="M74" s="168"/>
      <c r="N74" s="168"/>
      <c r="O74" s="168"/>
      <c r="P74" s="168"/>
      <c r="Q74" s="168"/>
      <c r="R74" s="167"/>
      <c r="S74" s="127"/>
    </row>
    <row r="75" spans="2:19" ht="15.75" thickBot="1">
      <c r="B75" s="156"/>
      <c r="C75" s="157"/>
      <c r="D75" s="168"/>
      <c r="E75" s="494" t="s">
        <v>181</v>
      </c>
      <c r="F75" s="495"/>
      <c r="G75" s="495"/>
      <c r="H75" s="495"/>
      <c r="I75" s="251"/>
      <c r="J75" s="251"/>
      <c r="K75" s="251"/>
      <c r="L75" s="251"/>
      <c r="M75" s="251"/>
      <c r="N75" s="251"/>
      <c r="O75" s="251"/>
      <c r="P75" s="252"/>
      <c r="Q75" s="168"/>
      <c r="R75" s="167"/>
      <c r="S75" s="127"/>
    </row>
    <row r="76" spans="2:19" ht="15.75" thickBot="1">
      <c r="B76" s="156"/>
      <c r="C76" s="157"/>
      <c r="D76" s="168"/>
      <c r="E76" s="253" t="s">
        <v>182</v>
      </c>
      <c r="F76" s="505" t="s">
        <v>183</v>
      </c>
      <c r="G76" s="506"/>
      <c r="H76" s="506"/>
      <c r="I76" s="507"/>
      <c r="J76" s="494" t="s">
        <v>185</v>
      </c>
      <c r="K76" s="495"/>
      <c r="L76" s="495"/>
      <c r="M76" s="495"/>
      <c r="N76" s="495"/>
      <c r="O76" s="495"/>
      <c r="P76" s="496"/>
      <c r="Q76" s="168"/>
      <c r="R76" s="167"/>
      <c r="S76" s="127"/>
    </row>
    <row r="77" spans="2:19" ht="15.75" customHeight="1" thickBot="1">
      <c r="B77" s="156"/>
      <c r="C77" s="157"/>
      <c r="D77" s="168"/>
      <c r="E77" s="234"/>
      <c r="F77" s="508" t="s">
        <v>184</v>
      </c>
      <c r="G77" s="509"/>
      <c r="H77" s="509"/>
      <c r="I77" s="510"/>
      <c r="J77" s="494" t="s">
        <v>186</v>
      </c>
      <c r="K77" s="495"/>
      <c r="L77" s="496"/>
      <c r="M77" s="494" t="s">
        <v>223</v>
      </c>
      <c r="N77" s="496"/>
      <c r="O77" s="494" t="s">
        <v>222</v>
      </c>
      <c r="P77" s="496"/>
      <c r="Q77" s="168"/>
      <c r="R77" s="167"/>
      <c r="S77" s="127"/>
    </row>
    <row r="78" spans="2:19" ht="23.25" thickBot="1">
      <c r="B78" s="156"/>
      <c r="C78" s="157"/>
      <c r="D78" s="168"/>
      <c r="E78" s="237"/>
      <c r="F78" s="254"/>
      <c r="G78" s="235"/>
      <c r="H78" s="235"/>
      <c r="I78" s="245"/>
      <c r="J78" s="236" t="s">
        <v>226</v>
      </c>
      <c r="K78" s="494" t="s">
        <v>187</v>
      </c>
      <c r="L78" s="495"/>
      <c r="M78" s="495"/>
      <c r="N78" s="495"/>
      <c r="O78" s="495"/>
      <c r="P78" s="496"/>
      <c r="Q78" s="168"/>
      <c r="R78" s="167"/>
      <c r="S78" s="127"/>
    </row>
    <row r="79" spans="2:19" ht="15.75" thickBot="1">
      <c r="B79" s="156"/>
      <c r="C79" s="157"/>
      <c r="D79" s="168"/>
      <c r="E79" s="237" t="s">
        <v>188</v>
      </c>
      <c r="F79" s="236" t="s">
        <v>189</v>
      </c>
      <c r="G79" s="236"/>
      <c r="H79" s="236" t="s">
        <v>190</v>
      </c>
      <c r="I79" s="236" t="s">
        <v>191</v>
      </c>
      <c r="J79" s="236" t="s">
        <v>225</v>
      </c>
      <c r="K79" s="236" t="s">
        <v>193</v>
      </c>
      <c r="L79" s="236" t="s">
        <v>191</v>
      </c>
      <c r="M79" s="236" t="s">
        <v>192</v>
      </c>
      <c r="N79" s="236" t="s">
        <v>191</v>
      </c>
      <c r="O79" s="236" t="s">
        <v>192</v>
      </c>
      <c r="P79" s="236" t="s">
        <v>191</v>
      </c>
      <c r="Q79" s="168"/>
      <c r="R79" s="167"/>
      <c r="S79" s="127"/>
    </row>
    <row r="80" spans="2:19" ht="15.75" thickBot="1">
      <c r="B80" s="156"/>
      <c r="C80" s="157"/>
      <c r="D80" s="168"/>
      <c r="E80" s="237"/>
      <c r="F80" s="250">
        <v>1</v>
      </c>
      <c r="G80" s="250"/>
      <c r="H80" s="250">
        <v>2</v>
      </c>
      <c r="I80" s="250">
        <v>3</v>
      </c>
      <c r="J80" s="250">
        <v>4</v>
      </c>
      <c r="K80" s="250">
        <v>5</v>
      </c>
      <c r="L80" s="250">
        <v>6</v>
      </c>
      <c r="M80" s="250">
        <v>7</v>
      </c>
      <c r="N80" s="250">
        <v>8</v>
      </c>
      <c r="O80" s="250">
        <v>9</v>
      </c>
      <c r="P80" s="250">
        <v>10</v>
      </c>
      <c r="Q80" s="168"/>
      <c r="R80" s="167"/>
      <c r="S80" s="127"/>
    </row>
    <row r="81" spans="2:19" ht="15.75" thickBot="1">
      <c r="B81" s="156"/>
      <c r="C81" s="157"/>
      <c r="D81" s="168"/>
      <c r="E81" s="238">
        <v>50</v>
      </c>
      <c r="F81" s="239">
        <v>50</v>
      </c>
      <c r="G81" s="239"/>
      <c r="H81" s="239">
        <v>25</v>
      </c>
      <c r="I81" s="239">
        <v>10</v>
      </c>
      <c r="J81" s="239">
        <v>25</v>
      </c>
      <c r="K81" s="239">
        <v>15</v>
      </c>
      <c r="L81" s="239">
        <v>5</v>
      </c>
      <c r="M81" s="239">
        <v>15</v>
      </c>
      <c r="N81" s="239">
        <v>5</v>
      </c>
      <c r="O81" s="239">
        <v>25</v>
      </c>
      <c r="P81" s="239">
        <v>10</v>
      </c>
      <c r="Q81" s="168"/>
      <c r="R81" s="167"/>
      <c r="S81" s="127"/>
    </row>
    <row r="82" spans="2:19" ht="15.75" thickBot="1">
      <c r="B82" s="156"/>
      <c r="C82" s="157"/>
      <c r="D82" s="168"/>
      <c r="E82" s="238">
        <v>100</v>
      </c>
      <c r="F82" s="239">
        <v>100</v>
      </c>
      <c r="G82" s="239"/>
      <c r="H82" s="239">
        <v>50</v>
      </c>
      <c r="I82" s="239">
        <v>20</v>
      </c>
      <c r="J82" s="239">
        <v>45</v>
      </c>
      <c r="K82" s="239">
        <v>30</v>
      </c>
      <c r="L82" s="239">
        <v>10</v>
      </c>
      <c r="M82" s="239">
        <v>35</v>
      </c>
      <c r="N82" s="239">
        <v>15</v>
      </c>
      <c r="O82" s="239">
        <v>50</v>
      </c>
      <c r="P82" s="239">
        <v>20</v>
      </c>
      <c r="Q82" s="168"/>
      <c r="R82" s="167"/>
      <c r="S82" s="127"/>
    </row>
    <row r="83" spans="2:19" ht="15.75" thickBot="1">
      <c r="B83" s="156"/>
      <c r="C83" s="157"/>
      <c r="D83" s="168"/>
      <c r="E83" s="238">
        <v>150</v>
      </c>
      <c r="F83" s="240">
        <v>180</v>
      </c>
      <c r="G83" s="240"/>
      <c r="H83" s="239">
        <v>90</v>
      </c>
      <c r="I83" s="239">
        <v>40</v>
      </c>
      <c r="J83" s="239">
        <v>70</v>
      </c>
      <c r="K83" s="239">
        <v>50</v>
      </c>
      <c r="L83" s="239">
        <v>20</v>
      </c>
      <c r="M83" s="239">
        <v>60</v>
      </c>
      <c r="N83" s="239">
        <v>20</v>
      </c>
      <c r="O83" s="239">
        <v>80</v>
      </c>
      <c r="P83" s="239">
        <v>30</v>
      </c>
      <c r="Q83" s="168"/>
      <c r="R83" s="167"/>
      <c r="S83" s="127"/>
    </row>
    <row r="84" spans="2:19" ht="15.75" thickBot="1">
      <c r="B84" s="156"/>
      <c r="C84" s="157"/>
      <c r="D84" s="168"/>
      <c r="E84" s="238">
        <v>200</v>
      </c>
      <c r="F84" s="240">
        <v>290</v>
      </c>
      <c r="G84" s="240"/>
      <c r="H84" s="239">
        <v>140</v>
      </c>
      <c r="I84" s="239">
        <v>60</v>
      </c>
      <c r="J84" s="239">
        <v>90</v>
      </c>
      <c r="K84" s="239">
        <v>60</v>
      </c>
      <c r="L84" s="239">
        <v>20</v>
      </c>
      <c r="M84" s="239">
        <v>90</v>
      </c>
      <c r="N84" s="239">
        <v>40</v>
      </c>
      <c r="O84" s="239">
        <v>120</v>
      </c>
      <c r="P84" s="239">
        <v>50</v>
      </c>
      <c r="Q84" s="168"/>
      <c r="R84" s="167"/>
      <c r="S84" s="127"/>
    </row>
    <row r="85" spans="2:19" s="211" customFormat="1" ht="15.75" thickBot="1">
      <c r="B85" s="156"/>
      <c r="C85" s="157"/>
      <c r="D85" s="168"/>
      <c r="E85" s="238">
        <v>250</v>
      </c>
      <c r="F85" s="240">
        <v>390</v>
      </c>
      <c r="G85" s="240"/>
      <c r="H85" s="240">
        <v>200</v>
      </c>
      <c r="I85" s="239">
        <v>80</v>
      </c>
      <c r="J85" s="239">
        <v>110</v>
      </c>
      <c r="K85" s="239">
        <v>80</v>
      </c>
      <c r="L85" s="239">
        <v>30</v>
      </c>
      <c r="M85" s="239">
        <v>130</v>
      </c>
      <c r="N85" s="239">
        <v>50</v>
      </c>
      <c r="O85" s="239">
        <v>170</v>
      </c>
      <c r="P85" s="239">
        <v>70</v>
      </c>
      <c r="Q85" s="168"/>
      <c r="R85" s="167"/>
      <c r="S85" s="127"/>
    </row>
    <row r="86" spans="2:19" s="211" customFormat="1" ht="15.75" thickBot="1">
      <c r="B86" s="156"/>
      <c r="C86" s="157"/>
      <c r="D86" s="168"/>
      <c r="E86" s="238">
        <v>300</v>
      </c>
      <c r="F86" s="240">
        <v>530</v>
      </c>
      <c r="G86" s="240"/>
      <c r="H86" s="240">
        <v>270</v>
      </c>
      <c r="I86" s="239">
        <v>110</v>
      </c>
      <c r="J86" s="239">
        <v>160</v>
      </c>
      <c r="K86" s="239">
        <v>110</v>
      </c>
      <c r="L86" s="239">
        <v>50</v>
      </c>
      <c r="M86" s="239">
        <v>210</v>
      </c>
      <c r="N86" s="239">
        <v>90</v>
      </c>
      <c r="O86" s="239">
        <v>260</v>
      </c>
      <c r="P86" s="239">
        <v>110</v>
      </c>
      <c r="Q86" s="168"/>
      <c r="R86" s="167"/>
      <c r="S86" s="127"/>
    </row>
    <row r="87" spans="2:19" s="211" customFormat="1" ht="15.75" thickBot="1">
      <c r="B87" s="156"/>
      <c r="C87" s="157"/>
      <c r="D87" s="168"/>
      <c r="E87" s="238">
        <v>400</v>
      </c>
      <c r="F87" s="240">
        <v>790</v>
      </c>
      <c r="G87" s="240"/>
      <c r="H87" s="240">
        <v>400</v>
      </c>
      <c r="I87" s="239">
        <v>160</v>
      </c>
      <c r="J87" s="239">
        <v>180</v>
      </c>
      <c r="K87" s="239">
        <v>120</v>
      </c>
      <c r="L87" s="239">
        <v>50</v>
      </c>
      <c r="M87" s="239">
        <v>230</v>
      </c>
      <c r="N87" s="239">
        <v>100</v>
      </c>
      <c r="O87" s="239">
        <v>280</v>
      </c>
      <c r="P87" s="239">
        <v>120</v>
      </c>
      <c r="Q87" s="168"/>
      <c r="R87" s="167"/>
      <c r="S87" s="127"/>
    </row>
    <row r="88" spans="2:19" s="211" customFormat="1" ht="15.75" thickBot="1">
      <c r="B88" s="156"/>
      <c r="C88" s="157"/>
      <c r="D88" s="168"/>
      <c r="E88" s="238">
        <v>500</v>
      </c>
      <c r="F88" s="241">
        <v>990</v>
      </c>
      <c r="G88" s="241"/>
      <c r="H88" s="240">
        <v>500</v>
      </c>
      <c r="I88" s="239">
        <v>200</v>
      </c>
      <c r="J88" s="239">
        <v>210</v>
      </c>
      <c r="K88" s="239">
        <v>140</v>
      </c>
      <c r="L88" s="239">
        <v>60</v>
      </c>
      <c r="M88" s="239">
        <v>250</v>
      </c>
      <c r="N88" s="239">
        <v>110</v>
      </c>
      <c r="O88" s="239">
        <v>300</v>
      </c>
      <c r="P88" s="239">
        <v>130</v>
      </c>
      <c r="Q88" s="168"/>
      <c r="R88" s="167"/>
      <c r="S88" s="127"/>
    </row>
    <row r="89" spans="2:19" s="211" customFormat="1" ht="15.75" thickBot="1">
      <c r="B89" s="156"/>
      <c r="C89" s="157"/>
      <c r="D89" s="168"/>
      <c r="E89" s="238">
        <v>600</v>
      </c>
      <c r="F89" s="242">
        <v>1190</v>
      </c>
      <c r="G89" s="242"/>
      <c r="H89" s="240">
        <v>590</v>
      </c>
      <c r="I89" s="239">
        <v>240</v>
      </c>
      <c r="J89" s="239">
        <v>240</v>
      </c>
      <c r="K89" s="239">
        <v>160</v>
      </c>
      <c r="L89" s="239">
        <v>70</v>
      </c>
      <c r="M89" s="239">
        <v>260</v>
      </c>
      <c r="N89" s="239">
        <v>110</v>
      </c>
      <c r="O89" s="239">
        <v>320</v>
      </c>
      <c r="P89" s="239">
        <v>140</v>
      </c>
      <c r="Q89" s="168"/>
      <c r="R89" s="167"/>
      <c r="S89" s="127"/>
    </row>
    <row r="90" spans="2:19" s="211" customFormat="1" ht="15.75" thickBot="1">
      <c r="B90" s="156"/>
      <c r="C90" s="157"/>
      <c r="D90" s="168"/>
      <c r="E90" s="238">
        <v>700</v>
      </c>
      <c r="F90" s="243"/>
      <c r="G90" s="243"/>
      <c r="H90" s="240">
        <v>690</v>
      </c>
      <c r="I90" s="239">
        <v>280</v>
      </c>
      <c r="J90" s="239">
        <v>260</v>
      </c>
      <c r="K90" s="239">
        <v>180</v>
      </c>
      <c r="L90" s="239">
        <v>80</v>
      </c>
      <c r="M90" s="239">
        <v>280</v>
      </c>
      <c r="N90" s="239">
        <v>120</v>
      </c>
      <c r="O90" s="239">
        <v>320</v>
      </c>
      <c r="P90" s="239">
        <v>140</v>
      </c>
      <c r="Q90" s="168"/>
      <c r="R90" s="167"/>
      <c r="S90" s="127"/>
    </row>
    <row r="91" spans="2:19" s="211" customFormat="1" ht="15.75" thickBot="1">
      <c r="B91" s="156"/>
      <c r="C91" s="157"/>
      <c r="D91" s="168"/>
      <c r="E91" s="238">
        <v>800</v>
      </c>
      <c r="F91" s="243"/>
      <c r="G91" s="243"/>
      <c r="H91" s="240">
        <v>790</v>
      </c>
      <c r="I91" s="239">
        <v>320</v>
      </c>
      <c r="J91" s="239">
        <v>290</v>
      </c>
      <c r="K91" s="239">
        <v>190</v>
      </c>
      <c r="L91" s="239">
        <v>80</v>
      </c>
      <c r="M91" s="239">
        <v>300</v>
      </c>
      <c r="N91" s="239">
        <v>130</v>
      </c>
      <c r="O91" s="239">
        <v>320</v>
      </c>
      <c r="P91" s="239">
        <v>140</v>
      </c>
      <c r="Q91" s="168"/>
      <c r="R91" s="167"/>
      <c r="S91" s="127"/>
    </row>
    <row r="92" spans="2:19" s="211" customFormat="1" ht="15.75" thickBot="1">
      <c r="B92" s="156"/>
      <c r="C92" s="157"/>
      <c r="D92" s="168"/>
      <c r="E92" s="238">
        <v>900</v>
      </c>
      <c r="F92" s="243"/>
      <c r="G92" s="243"/>
      <c r="H92" s="241">
        <v>890</v>
      </c>
      <c r="I92" s="239">
        <v>360</v>
      </c>
      <c r="J92" s="239">
        <v>320</v>
      </c>
      <c r="K92" s="239">
        <v>210</v>
      </c>
      <c r="L92" s="239">
        <v>90</v>
      </c>
      <c r="M92" s="239">
        <v>320</v>
      </c>
      <c r="N92" s="239">
        <v>140</v>
      </c>
      <c r="O92" s="239">
        <v>320</v>
      </c>
      <c r="P92" s="239">
        <v>140</v>
      </c>
      <c r="Q92" s="168"/>
      <c r="R92" s="167"/>
      <c r="S92" s="127"/>
    </row>
    <row r="93" spans="2:19" s="211" customFormat="1" ht="15.75" thickBot="1">
      <c r="B93" s="156"/>
      <c r="C93" s="157"/>
      <c r="D93" s="168"/>
      <c r="E93" s="244">
        <v>1000</v>
      </c>
      <c r="F93" s="243"/>
      <c r="G93" s="243"/>
      <c r="H93" s="241">
        <v>990</v>
      </c>
      <c r="I93" s="239">
        <v>400</v>
      </c>
      <c r="J93" s="239">
        <v>340</v>
      </c>
      <c r="K93" s="239">
        <v>230</v>
      </c>
      <c r="L93" s="239">
        <v>100</v>
      </c>
      <c r="M93" s="239">
        <v>320</v>
      </c>
      <c r="N93" s="239">
        <v>140</v>
      </c>
      <c r="O93" s="239">
        <v>320</v>
      </c>
      <c r="P93" s="239">
        <v>140</v>
      </c>
      <c r="Q93" s="168"/>
      <c r="R93" s="167"/>
      <c r="S93" s="127"/>
    </row>
    <row r="94" spans="2:19" s="211" customFormat="1" ht="15.75" thickBot="1">
      <c r="B94" s="156"/>
      <c r="C94" s="157"/>
      <c r="D94" s="168"/>
      <c r="E94" s="244">
        <v>1100</v>
      </c>
      <c r="F94" s="243"/>
      <c r="G94" s="243"/>
      <c r="H94" s="242">
        <v>1090</v>
      </c>
      <c r="I94" s="239">
        <v>440</v>
      </c>
      <c r="J94" s="239">
        <v>370</v>
      </c>
      <c r="K94" s="239">
        <v>250</v>
      </c>
      <c r="L94" s="239">
        <v>110</v>
      </c>
      <c r="M94" s="239">
        <v>320</v>
      </c>
      <c r="N94" s="239">
        <v>140</v>
      </c>
      <c r="O94" s="239">
        <v>320</v>
      </c>
      <c r="P94" s="239">
        <v>140</v>
      </c>
      <c r="Q94" s="168"/>
      <c r="R94" s="167"/>
      <c r="S94" s="127"/>
    </row>
    <row r="95" spans="2:19" s="211" customFormat="1" ht="15.75" thickBot="1">
      <c r="B95" s="156"/>
      <c r="C95" s="157"/>
      <c r="D95" s="168"/>
      <c r="E95" s="244">
        <v>1200</v>
      </c>
      <c r="F95" s="243"/>
      <c r="G95" s="243"/>
      <c r="H95" s="242">
        <v>1190</v>
      </c>
      <c r="I95" s="239">
        <v>480</v>
      </c>
      <c r="J95" s="239">
        <v>390</v>
      </c>
      <c r="K95" s="239">
        <v>260</v>
      </c>
      <c r="L95" s="239">
        <v>110</v>
      </c>
      <c r="M95" s="239">
        <v>320</v>
      </c>
      <c r="N95" s="239">
        <v>140</v>
      </c>
      <c r="O95" s="239">
        <v>320</v>
      </c>
      <c r="P95" s="239">
        <v>140</v>
      </c>
      <c r="Q95" s="168"/>
      <c r="R95" s="167"/>
      <c r="S95" s="127"/>
    </row>
    <row r="96" spans="2:19" ht="15.75" thickBot="1">
      <c r="B96" s="156"/>
      <c r="C96" s="157"/>
      <c r="D96" s="168"/>
      <c r="E96" s="244">
        <v>1300</v>
      </c>
      <c r="F96" s="243"/>
      <c r="G96" s="243"/>
      <c r="H96" s="242">
        <v>1290</v>
      </c>
      <c r="I96" s="239">
        <v>510</v>
      </c>
      <c r="J96" s="241">
        <v>390</v>
      </c>
      <c r="K96" s="239">
        <v>260</v>
      </c>
      <c r="L96" s="239">
        <v>110</v>
      </c>
      <c r="M96" s="239">
        <v>320</v>
      </c>
      <c r="N96" s="239">
        <v>140</v>
      </c>
      <c r="O96" s="239">
        <v>320</v>
      </c>
      <c r="P96" s="239">
        <v>140</v>
      </c>
      <c r="Q96" s="168"/>
      <c r="R96" s="167"/>
      <c r="S96" s="127"/>
    </row>
    <row r="97" spans="2:19" ht="15.75" thickBot="1">
      <c r="B97" s="156"/>
      <c r="C97" s="157"/>
      <c r="D97" s="168"/>
      <c r="E97" s="244">
        <v>1400</v>
      </c>
      <c r="F97" s="243"/>
      <c r="G97" s="243"/>
      <c r="H97" s="242">
        <v>1390</v>
      </c>
      <c r="I97" s="239">
        <v>550</v>
      </c>
      <c r="J97" s="241">
        <v>390</v>
      </c>
      <c r="K97" s="239">
        <v>260</v>
      </c>
      <c r="L97" s="239">
        <v>110</v>
      </c>
      <c r="M97" s="239">
        <v>320</v>
      </c>
      <c r="N97" s="239">
        <v>140</v>
      </c>
      <c r="O97" s="239">
        <v>320</v>
      </c>
      <c r="P97" s="239">
        <v>140</v>
      </c>
      <c r="Q97" s="168"/>
      <c r="R97" s="167"/>
      <c r="S97" s="127"/>
    </row>
    <row r="98" spans="2:19" s="211" customFormat="1" ht="15.75" thickBot="1">
      <c r="B98" s="156"/>
      <c r="C98" s="157"/>
      <c r="D98" s="168"/>
      <c r="E98" s="244">
        <v>1500</v>
      </c>
      <c r="F98" s="243"/>
      <c r="G98" s="243"/>
      <c r="H98" s="242">
        <v>1490</v>
      </c>
      <c r="I98" s="239">
        <v>590</v>
      </c>
      <c r="J98" s="241">
        <v>390</v>
      </c>
      <c r="K98" s="239">
        <v>260</v>
      </c>
      <c r="L98" s="239">
        <v>110</v>
      </c>
      <c r="M98" s="239">
        <v>320</v>
      </c>
      <c r="N98" s="239">
        <v>140</v>
      </c>
      <c r="O98" s="239">
        <v>320</v>
      </c>
      <c r="P98" s="239">
        <v>140</v>
      </c>
      <c r="Q98" s="168"/>
      <c r="R98" s="167"/>
      <c r="S98" s="127"/>
    </row>
    <row r="99" spans="2:19" s="211" customFormat="1" ht="15.75" thickBot="1">
      <c r="B99" s="156"/>
      <c r="C99" s="157"/>
      <c r="D99" s="168"/>
      <c r="E99" s="244">
        <v>1600</v>
      </c>
      <c r="F99" s="243"/>
      <c r="G99" s="243"/>
      <c r="H99" s="242">
        <v>1580</v>
      </c>
      <c r="I99" s="239">
        <v>630</v>
      </c>
      <c r="J99" s="241">
        <v>390</v>
      </c>
      <c r="K99" s="239">
        <v>260</v>
      </c>
      <c r="L99" s="239">
        <v>110</v>
      </c>
      <c r="M99" s="239">
        <v>320</v>
      </c>
      <c r="N99" s="239">
        <v>140</v>
      </c>
      <c r="O99" s="239">
        <v>320</v>
      </c>
      <c r="P99" s="239">
        <v>140</v>
      </c>
      <c r="Q99" s="168"/>
      <c r="R99" s="167"/>
      <c r="S99" s="127"/>
    </row>
    <row r="100" spans="2:19" s="211" customFormat="1" ht="15.75" thickBot="1">
      <c r="B100" s="156"/>
      <c r="C100" s="157"/>
      <c r="D100" s="168"/>
      <c r="E100" s="244">
        <v>1700</v>
      </c>
      <c r="F100" s="243"/>
      <c r="G100" s="243"/>
      <c r="H100" s="242">
        <v>1680</v>
      </c>
      <c r="I100" s="239">
        <v>670</v>
      </c>
      <c r="J100" s="241">
        <v>390</v>
      </c>
      <c r="K100" s="239">
        <v>260</v>
      </c>
      <c r="L100" s="239">
        <v>110</v>
      </c>
      <c r="M100" s="239">
        <v>320</v>
      </c>
      <c r="N100" s="239">
        <v>140</v>
      </c>
      <c r="O100" s="239">
        <v>320</v>
      </c>
      <c r="P100" s="239">
        <v>140</v>
      </c>
      <c r="Q100" s="168"/>
      <c r="R100" s="167"/>
      <c r="S100" s="127"/>
    </row>
    <row r="101" spans="2:19" s="211" customFormat="1" ht="15.75" thickBot="1">
      <c r="B101" s="156"/>
      <c r="C101" s="157"/>
      <c r="D101" s="168"/>
      <c r="E101" s="244">
        <v>1800</v>
      </c>
      <c r="F101" s="243"/>
      <c r="G101" s="243"/>
      <c r="H101" s="242">
        <v>1780</v>
      </c>
      <c r="I101" s="239">
        <v>710</v>
      </c>
      <c r="J101" s="241">
        <v>390</v>
      </c>
      <c r="K101" s="239">
        <v>260</v>
      </c>
      <c r="L101" s="239">
        <v>110</v>
      </c>
      <c r="M101" s="239">
        <v>320</v>
      </c>
      <c r="N101" s="239">
        <v>140</v>
      </c>
      <c r="O101" s="239">
        <v>320</v>
      </c>
      <c r="P101" s="239">
        <v>140</v>
      </c>
      <c r="Q101" s="168"/>
      <c r="R101" s="167"/>
      <c r="S101" s="127"/>
    </row>
    <row r="102" spans="2:19" s="211" customFormat="1" ht="15.75" thickBot="1">
      <c r="B102" s="156"/>
      <c r="C102" s="157"/>
      <c r="D102" s="168"/>
      <c r="E102" s="244">
        <v>1900</v>
      </c>
      <c r="F102" s="243"/>
      <c r="G102" s="243"/>
      <c r="H102" s="242">
        <v>1880</v>
      </c>
      <c r="I102" s="239">
        <v>750</v>
      </c>
      <c r="J102" s="241">
        <v>390</v>
      </c>
      <c r="K102" s="239">
        <v>260</v>
      </c>
      <c r="L102" s="239">
        <v>110</v>
      </c>
      <c r="M102" s="239">
        <v>320</v>
      </c>
      <c r="N102" s="239">
        <v>140</v>
      </c>
      <c r="O102" s="239">
        <v>320</v>
      </c>
      <c r="P102" s="239">
        <v>140</v>
      </c>
      <c r="Q102" s="168"/>
      <c r="R102" s="167"/>
      <c r="S102" s="127"/>
    </row>
    <row r="103" spans="2:19" s="211" customFormat="1" ht="15.75" thickBot="1">
      <c r="B103" s="156"/>
      <c r="C103" s="157"/>
      <c r="D103" s="168"/>
      <c r="E103" s="244">
        <v>2000</v>
      </c>
      <c r="F103" s="243"/>
      <c r="G103" s="243"/>
      <c r="H103" s="242">
        <v>1980</v>
      </c>
      <c r="I103" s="239">
        <v>790</v>
      </c>
      <c r="J103" s="241">
        <v>390</v>
      </c>
      <c r="K103" s="239">
        <v>260</v>
      </c>
      <c r="L103" s="239">
        <v>110</v>
      </c>
      <c r="M103" s="239">
        <v>320</v>
      </c>
      <c r="N103" s="239">
        <v>140</v>
      </c>
      <c r="O103" s="239">
        <v>320</v>
      </c>
      <c r="P103" s="239">
        <v>140</v>
      </c>
      <c r="Q103" s="168"/>
      <c r="R103" s="167"/>
      <c r="S103" s="127"/>
    </row>
    <row r="104" spans="2:19" s="211" customFormat="1" ht="15.75" thickBot="1">
      <c r="B104" s="156"/>
      <c r="C104" s="157"/>
      <c r="D104" s="168"/>
      <c r="E104" s="244">
        <v>2100</v>
      </c>
      <c r="F104" s="243"/>
      <c r="G104" s="243"/>
      <c r="H104" s="242">
        <v>2080</v>
      </c>
      <c r="I104" s="239">
        <v>830</v>
      </c>
      <c r="J104" s="241">
        <v>390</v>
      </c>
      <c r="K104" s="239">
        <v>260</v>
      </c>
      <c r="L104" s="239">
        <v>110</v>
      </c>
      <c r="M104" s="239">
        <v>320</v>
      </c>
      <c r="N104" s="239">
        <v>140</v>
      </c>
      <c r="O104" s="239">
        <v>320</v>
      </c>
      <c r="P104" s="239">
        <v>140</v>
      </c>
      <c r="Q104" s="168"/>
      <c r="R104" s="167"/>
      <c r="S104" s="127"/>
    </row>
    <row r="105" spans="2:19" s="211" customFormat="1" ht="15.75" thickBot="1">
      <c r="B105" s="156"/>
      <c r="C105" s="157"/>
      <c r="D105" s="168"/>
      <c r="E105" s="244">
        <v>2200</v>
      </c>
      <c r="F105" s="243"/>
      <c r="G105" s="243"/>
      <c r="H105" s="242">
        <v>2180</v>
      </c>
      <c r="I105" s="239">
        <v>870</v>
      </c>
      <c r="J105" s="241">
        <v>390</v>
      </c>
      <c r="K105" s="239">
        <v>260</v>
      </c>
      <c r="L105" s="239">
        <v>110</v>
      </c>
      <c r="M105" s="239">
        <v>320</v>
      </c>
      <c r="N105" s="239">
        <v>140</v>
      </c>
      <c r="O105" s="239">
        <v>320</v>
      </c>
      <c r="P105" s="239">
        <v>140</v>
      </c>
      <c r="Q105" s="168"/>
      <c r="R105" s="167"/>
      <c r="S105" s="127"/>
    </row>
    <row r="106" spans="2:19" s="211" customFormat="1" ht="15.75" thickBot="1">
      <c r="B106" s="156"/>
      <c r="C106" s="157"/>
      <c r="D106" s="168"/>
      <c r="E106" s="244">
        <v>2300</v>
      </c>
      <c r="F106" s="243"/>
      <c r="G106" s="243"/>
      <c r="H106" s="242">
        <v>2280</v>
      </c>
      <c r="I106" s="239">
        <v>910</v>
      </c>
      <c r="J106" s="241">
        <v>390</v>
      </c>
      <c r="K106" s="239">
        <v>260</v>
      </c>
      <c r="L106" s="239">
        <v>110</v>
      </c>
      <c r="M106" s="239">
        <v>320</v>
      </c>
      <c r="N106" s="239">
        <v>140</v>
      </c>
      <c r="O106" s="239">
        <v>320</v>
      </c>
      <c r="P106" s="239">
        <v>140</v>
      </c>
      <c r="Q106" s="168"/>
      <c r="R106" s="167"/>
      <c r="S106" s="127"/>
    </row>
    <row r="107" spans="2:19" s="211" customFormat="1" ht="15.75" thickBot="1">
      <c r="B107" s="156"/>
      <c r="C107" s="157"/>
      <c r="D107" s="168"/>
      <c r="E107" s="244">
        <v>2400</v>
      </c>
      <c r="F107" s="243"/>
      <c r="G107" s="243"/>
      <c r="H107" s="242">
        <v>2380</v>
      </c>
      <c r="I107" s="239">
        <v>950</v>
      </c>
      <c r="J107" s="241">
        <v>390</v>
      </c>
      <c r="K107" s="239">
        <v>260</v>
      </c>
      <c r="L107" s="239">
        <v>110</v>
      </c>
      <c r="M107" s="239">
        <v>320</v>
      </c>
      <c r="N107" s="239">
        <v>140</v>
      </c>
      <c r="O107" s="239">
        <v>320</v>
      </c>
      <c r="P107" s="239">
        <v>140</v>
      </c>
      <c r="Q107" s="168"/>
      <c r="R107" s="167"/>
      <c r="S107" s="127"/>
    </row>
    <row r="108" spans="2:19" ht="15.75" thickBot="1">
      <c r="B108" s="156"/>
      <c r="C108" s="157"/>
      <c r="D108" s="168"/>
      <c r="E108" s="244">
        <f t="shared" ref="E108:E118" si="0">E107+100</f>
        <v>2500</v>
      </c>
      <c r="F108" s="243"/>
      <c r="G108" s="243"/>
      <c r="H108" s="242">
        <f>E108-20</f>
        <v>2480</v>
      </c>
      <c r="I108" s="239">
        <f t="shared" ref="I108:I118" si="1">I107+40</f>
        <v>990</v>
      </c>
      <c r="J108" s="241">
        <v>390</v>
      </c>
      <c r="K108" s="239">
        <v>260</v>
      </c>
      <c r="L108" s="239">
        <v>110</v>
      </c>
      <c r="M108" s="239">
        <v>320</v>
      </c>
      <c r="N108" s="239">
        <v>140</v>
      </c>
      <c r="O108" s="239">
        <v>320</v>
      </c>
      <c r="P108" s="239">
        <v>140</v>
      </c>
      <c r="Q108" s="168"/>
      <c r="R108" s="167"/>
      <c r="S108" s="127"/>
    </row>
    <row r="109" spans="2:19" ht="15.75" thickBot="1">
      <c r="B109" s="156"/>
      <c r="C109" s="157"/>
      <c r="D109" s="168"/>
      <c r="E109" s="244">
        <f t="shared" si="0"/>
        <v>2600</v>
      </c>
      <c r="F109" s="243"/>
      <c r="G109" s="243"/>
      <c r="H109" s="242">
        <f>E109-20</f>
        <v>2580</v>
      </c>
      <c r="I109" s="239">
        <f t="shared" si="1"/>
        <v>1030</v>
      </c>
      <c r="J109" s="241">
        <v>390</v>
      </c>
      <c r="K109" s="239">
        <v>260</v>
      </c>
      <c r="L109" s="239">
        <v>110</v>
      </c>
      <c r="M109" s="239">
        <v>320</v>
      </c>
      <c r="N109" s="239">
        <v>140</v>
      </c>
      <c r="O109" s="239">
        <v>320</v>
      </c>
      <c r="P109" s="239">
        <v>140</v>
      </c>
      <c r="Q109" s="168"/>
      <c r="R109" s="167"/>
      <c r="S109" s="127"/>
    </row>
    <row r="110" spans="2:19" ht="15.75" thickBot="1">
      <c r="B110" s="156"/>
      <c r="C110" s="157"/>
      <c r="D110" s="168"/>
      <c r="E110" s="244">
        <f t="shared" si="0"/>
        <v>2700</v>
      </c>
      <c r="F110" s="243"/>
      <c r="G110" s="243"/>
      <c r="H110" s="242">
        <f>E110-20</f>
        <v>2680</v>
      </c>
      <c r="I110" s="239">
        <f t="shared" si="1"/>
        <v>1070</v>
      </c>
      <c r="J110" s="241">
        <v>390</v>
      </c>
      <c r="K110" s="239">
        <v>260</v>
      </c>
      <c r="L110" s="239">
        <v>110</v>
      </c>
      <c r="M110" s="239">
        <v>320</v>
      </c>
      <c r="N110" s="239">
        <v>140</v>
      </c>
      <c r="O110" s="239">
        <v>320</v>
      </c>
      <c r="P110" s="239">
        <v>140</v>
      </c>
      <c r="Q110" s="168"/>
      <c r="R110" s="167"/>
      <c r="S110" s="127"/>
    </row>
    <row r="111" spans="2:19" ht="15.75" thickBot="1">
      <c r="B111" s="156"/>
      <c r="C111" s="157"/>
      <c r="D111" s="168"/>
      <c r="E111" s="244">
        <f t="shared" si="0"/>
        <v>2800</v>
      </c>
      <c r="F111" s="243"/>
      <c r="G111" s="243"/>
      <c r="H111" s="242">
        <f>E111-20</f>
        <v>2780</v>
      </c>
      <c r="I111" s="239">
        <f t="shared" si="1"/>
        <v>1110</v>
      </c>
      <c r="J111" s="241">
        <v>390</v>
      </c>
      <c r="K111" s="239">
        <v>260</v>
      </c>
      <c r="L111" s="239">
        <v>110</v>
      </c>
      <c r="M111" s="239">
        <v>320</v>
      </c>
      <c r="N111" s="239">
        <v>140</v>
      </c>
      <c r="O111" s="239">
        <v>320</v>
      </c>
      <c r="P111" s="239">
        <v>140</v>
      </c>
      <c r="Q111" s="168"/>
      <c r="R111" s="167"/>
      <c r="S111" s="127"/>
    </row>
    <row r="112" spans="2:19" ht="15.75" thickBot="1">
      <c r="B112" s="156"/>
      <c r="C112" s="157"/>
      <c r="D112" s="168"/>
      <c r="E112" s="244">
        <f t="shared" si="0"/>
        <v>2900</v>
      </c>
      <c r="F112" s="243"/>
      <c r="G112" s="243"/>
      <c r="H112" s="242">
        <f>E112-20</f>
        <v>2880</v>
      </c>
      <c r="I112" s="239">
        <f t="shared" si="1"/>
        <v>1150</v>
      </c>
      <c r="J112" s="241">
        <v>390</v>
      </c>
      <c r="K112" s="239">
        <v>260</v>
      </c>
      <c r="L112" s="239">
        <v>110</v>
      </c>
      <c r="M112" s="239">
        <v>320</v>
      </c>
      <c r="N112" s="239">
        <v>140</v>
      </c>
      <c r="O112" s="239">
        <v>320</v>
      </c>
      <c r="P112" s="239">
        <v>140</v>
      </c>
      <c r="Q112" s="168"/>
      <c r="R112" s="167"/>
      <c r="S112" s="127"/>
    </row>
    <row r="113" spans="2:19" ht="15.75" thickBot="1">
      <c r="B113" s="156"/>
      <c r="C113" s="157"/>
      <c r="D113" s="168"/>
      <c r="E113" s="244">
        <f t="shared" si="0"/>
        <v>3000</v>
      </c>
      <c r="F113" s="243"/>
      <c r="G113" s="243"/>
      <c r="H113" s="242">
        <f t="shared" ref="H113:H118" si="2">E113-40</f>
        <v>2960</v>
      </c>
      <c r="I113" s="239">
        <f t="shared" si="1"/>
        <v>1190</v>
      </c>
      <c r="J113" s="241">
        <v>390</v>
      </c>
      <c r="K113" s="239">
        <v>260</v>
      </c>
      <c r="L113" s="239">
        <v>110</v>
      </c>
      <c r="M113" s="239">
        <v>320</v>
      </c>
      <c r="N113" s="239">
        <v>140</v>
      </c>
      <c r="O113" s="239">
        <v>320</v>
      </c>
      <c r="P113" s="239">
        <v>140</v>
      </c>
      <c r="Q113" s="168"/>
      <c r="R113" s="167"/>
      <c r="S113" s="127"/>
    </row>
    <row r="114" spans="2:19" ht="15.75" thickBot="1">
      <c r="B114" s="156"/>
      <c r="C114" s="157"/>
      <c r="D114" s="168"/>
      <c r="E114" s="244">
        <f t="shared" si="0"/>
        <v>3100</v>
      </c>
      <c r="F114" s="243"/>
      <c r="G114" s="243"/>
      <c r="H114" s="242">
        <f t="shared" si="2"/>
        <v>3060</v>
      </c>
      <c r="I114" s="239">
        <f t="shared" si="1"/>
        <v>1230</v>
      </c>
      <c r="J114" s="241">
        <v>390</v>
      </c>
      <c r="K114" s="239">
        <v>260</v>
      </c>
      <c r="L114" s="239">
        <v>110</v>
      </c>
      <c r="M114" s="239">
        <v>320</v>
      </c>
      <c r="N114" s="239">
        <v>140</v>
      </c>
      <c r="O114" s="239">
        <v>320</v>
      </c>
      <c r="P114" s="239">
        <v>140</v>
      </c>
      <c r="Q114" s="168"/>
      <c r="R114" s="167"/>
      <c r="S114" s="127"/>
    </row>
    <row r="115" spans="2:19" ht="15.75" thickBot="1">
      <c r="B115" s="156"/>
      <c r="C115" s="157"/>
      <c r="D115" s="168"/>
      <c r="E115" s="244">
        <f t="shared" si="0"/>
        <v>3200</v>
      </c>
      <c r="F115" s="243"/>
      <c r="G115" s="243"/>
      <c r="H115" s="242">
        <f t="shared" si="2"/>
        <v>3160</v>
      </c>
      <c r="I115" s="239">
        <f t="shared" si="1"/>
        <v>1270</v>
      </c>
      <c r="J115" s="241">
        <v>390</v>
      </c>
      <c r="K115" s="239">
        <v>260</v>
      </c>
      <c r="L115" s="239">
        <v>110</v>
      </c>
      <c r="M115" s="239">
        <v>320</v>
      </c>
      <c r="N115" s="239">
        <v>140</v>
      </c>
      <c r="O115" s="239">
        <v>320</v>
      </c>
      <c r="P115" s="239">
        <v>140</v>
      </c>
      <c r="Q115" s="168"/>
      <c r="R115" s="167"/>
      <c r="S115" s="127"/>
    </row>
    <row r="116" spans="2:19" ht="15.75" thickBot="1">
      <c r="B116" s="156"/>
      <c r="C116" s="157"/>
      <c r="D116" s="168"/>
      <c r="E116" s="244">
        <f t="shared" si="0"/>
        <v>3300</v>
      </c>
      <c r="F116" s="243"/>
      <c r="G116" s="243"/>
      <c r="H116" s="242">
        <f t="shared" si="2"/>
        <v>3260</v>
      </c>
      <c r="I116" s="239">
        <f t="shared" si="1"/>
        <v>1310</v>
      </c>
      <c r="J116" s="241">
        <v>390</v>
      </c>
      <c r="K116" s="239">
        <v>260</v>
      </c>
      <c r="L116" s="239">
        <v>110</v>
      </c>
      <c r="M116" s="239">
        <v>320</v>
      </c>
      <c r="N116" s="239">
        <v>140</v>
      </c>
      <c r="O116" s="239">
        <v>320</v>
      </c>
      <c r="P116" s="239">
        <v>140</v>
      </c>
      <c r="Q116" s="168"/>
      <c r="R116" s="167"/>
      <c r="S116" s="127"/>
    </row>
    <row r="117" spans="2:19" ht="15.75" thickBot="1">
      <c r="B117" s="156"/>
      <c r="C117" s="157"/>
      <c r="D117" s="168"/>
      <c r="E117" s="244">
        <f t="shared" si="0"/>
        <v>3400</v>
      </c>
      <c r="F117" s="243"/>
      <c r="G117" s="243"/>
      <c r="H117" s="242">
        <f t="shared" si="2"/>
        <v>3360</v>
      </c>
      <c r="I117" s="239">
        <f t="shared" si="1"/>
        <v>1350</v>
      </c>
      <c r="J117" s="241">
        <v>390</v>
      </c>
      <c r="K117" s="239">
        <v>260</v>
      </c>
      <c r="L117" s="239">
        <v>110</v>
      </c>
      <c r="M117" s="239">
        <v>320</v>
      </c>
      <c r="N117" s="239">
        <v>140</v>
      </c>
      <c r="O117" s="239">
        <v>320</v>
      </c>
      <c r="P117" s="239">
        <v>140</v>
      </c>
      <c r="Q117" s="168"/>
      <c r="R117" s="167"/>
      <c r="S117" s="127"/>
    </row>
    <row r="118" spans="2:19" ht="15.75" thickBot="1">
      <c r="B118" s="156"/>
      <c r="C118" s="157"/>
      <c r="D118" s="168"/>
      <c r="E118" s="244">
        <f t="shared" si="0"/>
        <v>3500</v>
      </c>
      <c r="F118" s="243"/>
      <c r="G118" s="243"/>
      <c r="H118" s="242">
        <f t="shared" si="2"/>
        <v>3460</v>
      </c>
      <c r="I118" s="239">
        <f t="shared" si="1"/>
        <v>1390</v>
      </c>
      <c r="J118" s="241">
        <v>390</v>
      </c>
      <c r="K118" s="239">
        <v>260</v>
      </c>
      <c r="L118" s="239">
        <v>110</v>
      </c>
      <c r="M118" s="239">
        <v>320</v>
      </c>
      <c r="N118" s="239">
        <v>140</v>
      </c>
      <c r="O118" s="239">
        <v>320</v>
      </c>
      <c r="P118" s="239">
        <v>140</v>
      </c>
      <c r="Q118" s="168"/>
      <c r="R118" s="167"/>
      <c r="S118" s="127"/>
    </row>
    <row r="119" spans="2:19" ht="15.75" thickBot="1">
      <c r="B119" s="156"/>
      <c r="C119" s="157"/>
      <c r="D119" s="168"/>
      <c r="E119" s="244">
        <v>3600</v>
      </c>
      <c r="F119" s="243"/>
      <c r="G119" s="243"/>
      <c r="H119" s="242">
        <v>3560</v>
      </c>
      <c r="I119" s="239">
        <v>1430</v>
      </c>
      <c r="J119" s="241">
        <v>390</v>
      </c>
      <c r="K119" s="239">
        <v>260</v>
      </c>
      <c r="L119" s="239">
        <v>110</v>
      </c>
      <c r="M119" s="239">
        <v>320</v>
      </c>
      <c r="N119" s="239">
        <v>140</v>
      </c>
      <c r="O119" s="239">
        <v>320</v>
      </c>
      <c r="P119" s="239">
        <v>140</v>
      </c>
      <c r="Q119" s="168"/>
      <c r="R119" s="167"/>
      <c r="S119" s="127"/>
    </row>
    <row r="120" spans="2:19" ht="15.75" thickBot="1">
      <c r="B120" s="156"/>
      <c r="C120" s="157"/>
      <c r="D120" s="168"/>
      <c r="E120" s="244">
        <v>3700</v>
      </c>
      <c r="F120" s="243"/>
      <c r="G120" s="243"/>
      <c r="H120" s="242">
        <v>3660</v>
      </c>
      <c r="I120" s="242">
        <v>1470</v>
      </c>
      <c r="J120" s="241">
        <v>390</v>
      </c>
      <c r="K120" s="239">
        <v>260</v>
      </c>
      <c r="L120" s="239">
        <v>110</v>
      </c>
      <c r="M120" s="239">
        <v>320</v>
      </c>
      <c r="N120" s="239">
        <v>140</v>
      </c>
      <c r="O120" s="239">
        <v>320</v>
      </c>
      <c r="P120" s="239">
        <v>140</v>
      </c>
      <c r="Q120" s="168"/>
      <c r="R120" s="167"/>
      <c r="S120" s="127"/>
    </row>
    <row r="121" spans="2:19" ht="15.75" thickBot="1">
      <c r="B121" s="156"/>
      <c r="C121" s="157"/>
      <c r="D121" s="168"/>
      <c r="E121" s="244">
        <f t="shared" ref="E121:E130" si="3">E120+100</f>
        <v>3800</v>
      </c>
      <c r="F121" s="243"/>
      <c r="G121" s="243"/>
      <c r="H121" s="243"/>
      <c r="I121" s="243"/>
      <c r="J121" s="241">
        <v>390</v>
      </c>
      <c r="K121" s="239">
        <v>260</v>
      </c>
      <c r="L121" s="239">
        <v>110</v>
      </c>
      <c r="M121" s="239">
        <v>320</v>
      </c>
      <c r="N121" s="239">
        <v>140</v>
      </c>
      <c r="O121" s="239">
        <v>320</v>
      </c>
      <c r="P121" s="239">
        <v>140</v>
      </c>
      <c r="Q121" s="168"/>
      <c r="R121" s="167"/>
      <c r="S121" s="127"/>
    </row>
    <row r="122" spans="2:19" ht="15.75" thickBot="1">
      <c r="B122" s="156"/>
      <c r="C122" s="157"/>
      <c r="D122" s="168"/>
      <c r="E122" s="244">
        <f t="shared" si="3"/>
        <v>3900</v>
      </c>
      <c r="F122" s="243"/>
      <c r="G122" s="243"/>
      <c r="H122" s="243"/>
      <c r="I122" s="243"/>
      <c r="J122" s="241">
        <v>390</v>
      </c>
      <c r="K122" s="239">
        <v>260</v>
      </c>
      <c r="L122" s="239">
        <v>110</v>
      </c>
      <c r="M122" s="239">
        <v>320</v>
      </c>
      <c r="N122" s="239">
        <v>140</v>
      </c>
      <c r="O122" s="239">
        <v>320</v>
      </c>
      <c r="P122" s="239">
        <v>140</v>
      </c>
      <c r="Q122" s="168"/>
      <c r="R122" s="167"/>
      <c r="S122" s="127"/>
    </row>
    <row r="123" spans="2:19" ht="15.75" thickBot="1">
      <c r="B123" s="156"/>
      <c r="C123" s="157"/>
      <c r="D123" s="168"/>
      <c r="E123" s="244">
        <f t="shared" si="3"/>
        <v>4000</v>
      </c>
      <c r="F123" s="243"/>
      <c r="G123" s="243"/>
      <c r="H123" s="243"/>
      <c r="I123" s="243"/>
      <c r="J123" s="241">
        <v>390</v>
      </c>
      <c r="K123" s="239">
        <v>260</v>
      </c>
      <c r="L123" s="239">
        <v>110</v>
      </c>
      <c r="M123" s="239">
        <v>320</v>
      </c>
      <c r="N123" s="239">
        <v>140</v>
      </c>
      <c r="O123" s="239">
        <v>320</v>
      </c>
      <c r="P123" s="239">
        <v>140</v>
      </c>
      <c r="Q123" s="168"/>
      <c r="R123" s="167"/>
      <c r="S123" s="127"/>
    </row>
    <row r="124" spans="2:19" ht="15.75" thickBot="1">
      <c r="B124" s="156"/>
      <c r="C124" s="157"/>
      <c r="D124" s="168"/>
      <c r="E124" s="244">
        <f t="shared" si="3"/>
        <v>4100</v>
      </c>
      <c r="F124" s="243"/>
      <c r="G124" s="243"/>
      <c r="H124" s="243"/>
      <c r="I124" s="243"/>
      <c r="J124" s="241">
        <v>390</v>
      </c>
      <c r="K124" s="239">
        <v>260</v>
      </c>
      <c r="L124" s="239">
        <v>110</v>
      </c>
      <c r="M124" s="239">
        <v>320</v>
      </c>
      <c r="N124" s="239">
        <v>140</v>
      </c>
      <c r="O124" s="239">
        <v>320</v>
      </c>
      <c r="P124" s="239">
        <v>140</v>
      </c>
      <c r="Q124" s="168"/>
      <c r="R124" s="167"/>
      <c r="S124" s="127"/>
    </row>
    <row r="125" spans="2:19" ht="15.75" thickBot="1">
      <c r="B125" s="156"/>
      <c r="C125" s="157"/>
      <c r="D125" s="168"/>
      <c r="E125" s="244">
        <f t="shared" si="3"/>
        <v>4200</v>
      </c>
      <c r="F125" s="243"/>
      <c r="G125" s="243"/>
      <c r="H125" s="243"/>
      <c r="I125" s="243"/>
      <c r="J125" s="241">
        <v>390</v>
      </c>
      <c r="K125" s="239">
        <v>260</v>
      </c>
      <c r="L125" s="239">
        <v>110</v>
      </c>
      <c r="M125" s="239">
        <v>320</v>
      </c>
      <c r="N125" s="239">
        <v>140</v>
      </c>
      <c r="O125" s="239">
        <v>320</v>
      </c>
      <c r="P125" s="239">
        <v>140</v>
      </c>
      <c r="Q125" s="168"/>
      <c r="R125" s="167"/>
      <c r="S125" s="127"/>
    </row>
    <row r="126" spans="2:19" ht="15.75" thickBot="1">
      <c r="B126" s="156"/>
      <c r="C126" s="157"/>
      <c r="D126" s="168"/>
      <c r="E126" s="244">
        <f t="shared" si="3"/>
        <v>4300</v>
      </c>
      <c r="F126" s="243"/>
      <c r="G126" s="243"/>
      <c r="H126" s="243"/>
      <c r="I126" s="243"/>
      <c r="J126" s="241">
        <v>390</v>
      </c>
      <c r="K126" s="239">
        <v>260</v>
      </c>
      <c r="L126" s="239">
        <v>110</v>
      </c>
      <c r="M126" s="239">
        <v>320</v>
      </c>
      <c r="N126" s="239">
        <v>140</v>
      </c>
      <c r="O126" s="239">
        <v>320</v>
      </c>
      <c r="P126" s="239">
        <v>140</v>
      </c>
      <c r="Q126" s="168"/>
      <c r="R126" s="167"/>
      <c r="S126" s="127"/>
    </row>
    <row r="127" spans="2:19" ht="15.75" thickBot="1">
      <c r="B127" s="156"/>
      <c r="C127" s="157"/>
      <c r="D127" s="168"/>
      <c r="E127" s="244">
        <f t="shared" si="3"/>
        <v>4400</v>
      </c>
      <c r="F127" s="243"/>
      <c r="G127" s="243"/>
      <c r="H127" s="243"/>
      <c r="I127" s="243"/>
      <c r="J127" s="241">
        <v>390</v>
      </c>
      <c r="K127" s="239">
        <v>260</v>
      </c>
      <c r="L127" s="239">
        <v>110</v>
      </c>
      <c r="M127" s="239">
        <v>320</v>
      </c>
      <c r="N127" s="239">
        <v>140</v>
      </c>
      <c r="O127" s="239">
        <v>320</v>
      </c>
      <c r="P127" s="239">
        <v>140</v>
      </c>
      <c r="Q127" s="168"/>
      <c r="R127" s="167"/>
      <c r="S127" s="127"/>
    </row>
    <row r="128" spans="2:19" ht="15.75" thickBot="1">
      <c r="B128" s="156"/>
      <c r="C128" s="157"/>
      <c r="D128" s="168"/>
      <c r="E128" s="244">
        <f t="shared" si="3"/>
        <v>4500</v>
      </c>
      <c r="F128" s="243"/>
      <c r="G128" s="243"/>
      <c r="H128" s="243"/>
      <c r="I128" s="243"/>
      <c r="J128" s="241">
        <v>390</v>
      </c>
      <c r="K128" s="239">
        <v>260</v>
      </c>
      <c r="L128" s="239">
        <v>110</v>
      </c>
      <c r="M128" s="239">
        <v>320</v>
      </c>
      <c r="N128" s="239">
        <v>140</v>
      </c>
      <c r="O128" s="239">
        <v>320</v>
      </c>
      <c r="P128" s="239">
        <v>140</v>
      </c>
      <c r="Q128" s="168"/>
      <c r="R128" s="167"/>
      <c r="S128" s="127"/>
    </row>
    <row r="129" spans="2:19" ht="15.75" thickBot="1">
      <c r="B129" s="156"/>
      <c r="C129" s="157"/>
      <c r="D129" s="168"/>
      <c r="E129" s="244">
        <f t="shared" si="3"/>
        <v>4600</v>
      </c>
      <c r="F129" s="243"/>
      <c r="G129" s="243"/>
      <c r="H129" s="243"/>
      <c r="I129" s="243"/>
      <c r="J129" s="241">
        <v>390</v>
      </c>
      <c r="K129" s="239">
        <v>260</v>
      </c>
      <c r="L129" s="239">
        <v>110</v>
      </c>
      <c r="M129" s="239">
        <v>320</v>
      </c>
      <c r="N129" s="239">
        <v>140</v>
      </c>
      <c r="O129" s="239">
        <v>320</v>
      </c>
      <c r="P129" s="239">
        <v>140</v>
      </c>
      <c r="Q129" s="168"/>
      <c r="R129" s="167"/>
      <c r="S129" s="127"/>
    </row>
    <row r="130" spans="2:19" ht="15.75" thickBot="1">
      <c r="B130" s="156"/>
      <c r="C130" s="157"/>
      <c r="D130" s="168"/>
      <c r="E130" s="244">
        <f t="shared" si="3"/>
        <v>4700</v>
      </c>
      <c r="F130" s="243"/>
      <c r="G130" s="243"/>
      <c r="H130" s="243"/>
      <c r="I130" s="243"/>
      <c r="J130" s="241">
        <v>390</v>
      </c>
      <c r="K130" s="239">
        <v>260</v>
      </c>
      <c r="L130" s="239">
        <v>110</v>
      </c>
      <c r="M130" s="239">
        <v>320</v>
      </c>
      <c r="N130" s="239">
        <v>140</v>
      </c>
      <c r="O130" s="239">
        <v>320</v>
      </c>
      <c r="P130" s="239">
        <v>140</v>
      </c>
      <c r="Q130" s="168"/>
      <c r="R130" s="167"/>
      <c r="S130" s="127"/>
    </row>
    <row r="131" spans="2:19" ht="15.75" thickBot="1">
      <c r="B131" s="156"/>
      <c r="C131" s="157"/>
      <c r="D131" s="168"/>
      <c r="E131" s="244">
        <v>4800</v>
      </c>
      <c r="F131" s="243"/>
      <c r="G131" s="243"/>
      <c r="H131" s="243"/>
      <c r="I131" s="243"/>
      <c r="J131" s="241">
        <v>390</v>
      </c>
      <c r="K131" s="239">
        <v>260</v>
      </c>
      <c r="L131" s="239">
        <v>110</v>
      </c>
      <c r="M131" s="239">
        <v>320</v>
      </c>
      <c r="N131" s="239">
        <v>140</v>
      </c>
      <c r="O131" s="239">
        <v>320</v>
      </c>
      <c r="P131" s="239">
        <v>140</v>
      </c>
      <c r="Q131" s="168"/>
      <c r="R131" s="167"/>
      <c r="S131" s="127"/>
    </row>
    <row r="132" spans="2:19" ht="15.75" thickBot="1">
      <c r="B132" s="156"/>
      <c r="C132" s="157"/>
      <c r="D132" s="168"/>
      <c r="E132" s="244">
        <v>4900</v>
      </c>
      <c r="F132" s="243"/>
      <c r="G132" s="243"/>
      <c r="H132" s="243"/>
      <c r="I132" s="243"/>
      <c r="J132" s="241">
        <v>390</v>
      </c>
      <c r="K132" s="241">
        <v>260</v>
      </c>
      <c r="L132" s="241">
        <v>110</v>
      </c>
      <c r="M132" s="241">
        <v>320</v>
      </c>
      <c r="N132" s="241">
        <v>140</v>
      </c>
      <c r="O132" s="241">
        <v>320</v>
      </c>
      <c r="P132" s="241">
        <v>140</v>
      </c>
      <c r="Q132" s="168"/>
      <c r="R132" s="167"/>
      <c r="S132" s="127"/>
    </row>
    <row r="133" spans="2:19">
      <c r="B133" s="156"/>
      <c r="C133" s="157"/>
      <c r="D133" s="168"/>
      <c r="E133" s="168"/>
      <c r="F133" s="168"/>
      <c r="G133" s="168"/>
      <c r="H133" s="168"/>
      <c r="I133" s="168"/>
      <c r="J133" s="168"/>
      <c r="K133" s="168"/>
      <c r="L133" s="168"/>
      <c r="M133" s="168"/>
      <c r="N133" s="168"/>
      <c r="O133" s="168"/>
      <c r="P133" s="168"/>
      <c r="Q133" s="168"/>
      <c r="R133" s="167"/>
      <c r="S133" s="127"/>
    </row>
    <row r="134" spans="2:19" ht="15.75" thickBot="1">
      <c r="B134" s="277"/>
      <c r="C134" s="278"/>
      <c r="D134" s="279"/>
      <c r="E134" s="279"/>
      <c r="F134" s="279"/>
      <c r="G134" s="279"/>
      <c r="H134" s="279"/>
      <c r="I134" s="279"/>
      <c r="J134" s="279"/>
      <c r="K134" s="279"/>
      <c r="L134" s="279"/>
      <c r="M134" s="279"/>
      <c r="N134" s="279"/>
      <c r="O134" s="279"/>
      <c r="P134" s="279"/>
      <c r="Q134" s="279"/>
      <c r="R134" s="280"/>
      <c r="S134" s="175"/>
    </row>
  </sheetData>
  <mergeCells count="9">
    <mergeCell ref="K78:P78"/>
    <mergeCell ref="F63:M73"/>
    <mergeCell ref="E75:H75"/>
    <mergeCell ref="F76:I76"/>
    <mergeCell ref="J76:P76"/>
    <mergeCell ref="F77:I77"/>
    <mergeCell ref="J77:L77"/>
    <mergeCell ref="M77:N77"/>
    <mergeCell ref="O77:P77"/>
  </mergeCells>
  <dataValidations count="1">
    <dataValidation errorStyle="warning" allowBlank="1" sqref="F38:F40 F22 F28 F10 F32 F34 F14 F12 F54 F50 F52 F56 F16 F18 F24 F26 F20" xr:uid="{00000000-0002-0000-0700-000000000000}"/>
  </dataValidations>
  <pageMargins left="0.7" right="0.7" top="0.75" bottom="0.75" header="0.3" footer="0.3"/>
  <pageSetup paperSize="9" scale="35" orientation="portrait" r:id="rId1"/>
  <drawing r:id="rId2"/>
  <extLst>
    <ext xmlns:x14="http://schemas.microsoft.com/office/spreadsheetml/2009/9/main" uri="{CCE6A557-97BC-4b89-ADB6-D9C93CAAB3DF}">
      <x14:dataValidations xmlns:xm="http://schemas.microsoft.com/office/excel/2006/main" count="1">
        <x14:dataValidation type="list" errorStyle="warning" allowBlank="1" xr:uid="{00000000-0002-0000-0700-000001000000}">
          <x14:formula1>
            <xm:f>Data!$L$3:$L$6</xm:f>
          </x14:formula1>
          <xm:sqref>F36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O42"/>
  <sheetViews>
    <sheetView topLeftCell="A22" workbookViewId="0">
      <selection activeCell="F36" sqref="F36:F40"/>
    </sheetView>
  </sheetViews>
  <sheetFormatPr defaultColWidth="9.140625" defaultRowHeight="15"/>
  <cols>
    <col min="1" max="2" width="9.140625" style="258"/>
    <col min="3" max="3" width="5.85546875" style="258" customWidth="1"/>
    <col min="4" max="4" width="10.5703125" style="258" bestFit="1" customWidth="1"/>
    <col min="5" max="5" width="66.42578125" style="258" customWidth="1"/>
    <col min="6" max="6" width="8.85546875" style="258" customWidth="1"/>
    <col min="7" max="7" width="9.28515625" style="258" customWidth="1"/>
    <col min="8" max="8" width="33.7109375" style="258" customWidth="1"/>
    <col min="9" max="9" width="10.42578125" style="258" customWidth="1"/>
    <col min="10" max="10" width="5.5703125" style="258" customWidth="1"/>
    <col min="11" max="15" width="9.140625" style="258"/>
    <col min="16" max="16" width="29.28515625" style="258" customWidth="1"/>
    <col min="17" max="17" width="16.28515625" style="258" bestFit="1" customWidth="1"/>
    <col min="18" max="18" width="7.5703125" style="258" customWidth="1"/>
    <col min="19" max="19" width="15.42578125" style="258" customWidth="1"/>
    <col min="20" max="20" width="12.85546875" style="258" customWidth="1"/>
    <col min="21" max="16384" width="9.140625" style="258"/>
  </cols>
  <sheetData>
    <row r="1" spans="2:15" ht="15.75" thickBot="1"/>
    <row r="2" spans="2:15">
      <c r="B2" s="27"/>
      <c r="C2" s="28"/>
      <c r="D2" s="28"/>
      <c r="E2" s="29"/>
      <c r="F2" s="28"/>
      <c r="G2" s="28"/>
      <c r="H2" s="30"/>
      <c r="I2" s="30"/>
      <c r="J2" s="30"/>
      <c r="K2" s="31"/>
    </row>
    <row r="3" spans="2:15">
      <c r="B3" s="32"/>
      <c r="C3" s="33"/>
      <c r="D3" s="34"/>
      <c r="E3" s="35"/>
      <c r="F3" s="33"/>
      <c r="G3" s="33"/>
      <c r="H3" s="36"/>
      <c r="I3" s="36"/>
      <c r="J3" s="36"/>
      <c r="K3" s="37"/>
    </row>
    <row r="4" spans="2:15">
      <c r="B4" s="32"/>
      <c r="C4" s="38"/>
      <c r="D4" s="34"/>
      <c r="E4" s="35"/>
      <c r="F4" s="33"/>
      <c r="G4" s="33"/>
      <c r="H4" s="36"/>
      <c r="I4" s="36"/>
      <c r="J4" s="36"/>
      <c r="K4" s="37"/>
    </row>
    <row r="5" spans="2:15">
      <c r="B5" s="32"/>
      <c r="C5" s="35"/>
      <c r="D5" s="35"/>
      <c r="E5" s="35"/>
      <c r="F5" s="35"/>
      <c r="G5" s="35"/>
      <c r="H5" s="35"/>
      <c r="I5" s="35"/>
      <c r="J5" s="35"/>
      <c r="K5" s="37"/>
    </row>
    <row r="6" spans="2:15" ht="18.75">
      <c r="B6" s="32"/>
      <c r="C6" s="35"/>
      <c r="D6" s="246" t="s">
        <v>300</v>
      </c>
      <c r="E6" s="35"/>
      <c r="F6" s="35"/>
      <c r="G6" s="35"/>
      <c r="H6" s="35"/>
      <c r="I6" s="35"/>
      <c r="J6" s="35"/>
      <c r="K6" s="37"/>
    </row>
    <row r="7" spans="2:15">
      <c r="B7" s="32"/>
      <c r="C7" s="35"/>
      <c r="D7" s="516" t="s">
        <v>302</v>
      </c>
      <c r="E7" s="516"/>
      <c r="F7" s="516"/>
      <c r="G7" s="516"/>
      <c r="H7" s="516"/>
      <c r="I7" s="35"/>
      <c r="J7" s="35"/>
      <c r="K7" s="37"/>
    </row>
    <row r="8" spans="2:15">
      <c r="B8" s="32"/>
      <c r="C8" s="35"/>
      <c r="D8" s="301"/>
      <c r="E8" s="301"/>
      <c r="F8" s="301"/>
      <c r="G8" s="301"/>
      <c r="H8" s="301"/>
      <c r="I8" s="35"/>
      <c r="J8" s="35"/>
      <c r="K8" s="37"/>
    </row>
    <row r="9" spans="2:15" ht="16.5" customHeight="1">
      <c r="B9" s="32"/>
      <c r="C9" s="35"/>
      <c r="D9" s="516" t="s">
        <v>285</v>
      </c>
      <c r="E9" s="516"/>
      <c r="F9" s="516"/>
      <c r="G9" s="516"/>
      <c r="H9" s="516"/>
      <c r="I9" s="35"/>
      <c r="J9" s="35"/>
      <c r="K9" s="37"/>
    </row>
    <row r="10" spans="2:15" ht="15" customHeight="1">
      <c r="B10" s="32"/>
      <c r="C10" s="35"/>
      <c r="D10" s="516"/>
      <c r="E10" s="516"/>
      <c r="F10" s="516"/>
      <c r="G10" s="516"/>
      <c r="H10" s="516"/>
      <c r="I10" s="35"/>
      <c r="J10" s="35"/>
      <c r="K10" s="37"/>
    </row>
    <row r="11" spans="2:15" ht="15.75" customHeight="1">
      <c r="B11" s="32"/>
      <c r="C11" s="35"/>
      <c r="D11" s="516"/>
      <c r="E11" s="516"/>
      <c r="F11" s="516"/>
      <c r="G11" s="516"/>
      <c r="H11" s="516"/>
      <c r="I11" s="35"/>
      <c r="J11" s="35"/>
      <c r="K11" s="37"/>
    </row>
    <row r="12" spans="2:15" ht="15.75" customHeight="1">
      <c r="B12" s="32"/>
      <c r="C12" s="35"/>
      <c r="D12" s="522" t="s">
        <v>280</v>
      </c>
      <c r="E12" s="522"/>
      <c r="F12" s="522"/>
      <c r="G12" s="522"/>
      <c r="H12" s="522"/>
      <c r="I12" s="35"/>
      <c r="J12" s="35"/>
      <c r="K12" s="37"/>
    </row>
    <row r="13" spans="2:15" ht="15.75" customHeight="1">
      <c r="B13" s="32"/>
      <c r="C13" s="35"/>
      <c r="D13" s="523" t="s">
        <v>281</v>
      </c>
      <c r="E13" s="523"/>
      <c r="F13" s="523"/>
      <c r="G13" s="523"/>
      <c r="H13" s="523"/>
      <c r="I13" s="35"/>
      <c r="J13" s="35"/>
      <c r="K13" s="37"/>
    </row>
    <row r="14" spans="2:15">
      <c r="B14" s="32"/>
      <c r="C14" s="35"/>
      <c r="D14" s="521" t="s">
        <v>278</v>
      </c>
      <c r="E14" s="521"/>
      <c r="F14" s="521"/>
      <c r="G14" s="521"/>
      <c r="H14" s="521"/>
      <c r="I14" s="35"/>
      <c r="J14" s="35"/>
      <c r="K14" s="37"/>
      <c r="M14" s="225"/>
      <c r="O14" s="297"/>
    </row>
    <row r="15" spans="2:15">
      <c r="B15" s="32"/>
      <c r="C15" s="35"/>
      <c r="D15" s="521" t="s">
        <v>279</v>
      </c>
      <c r="E15" s="521"/>
      <c r="F15" s="521"/>
      <c r="G15" s="521"/>
      <c r="H15" s="521"/>
      <c r="I15" s="35"/>
      <c r="J15" s="35"/>
      <c r="K15" s="37"/>
      <c r="O15" s="297"/>
    </row>
    <row r="16" spans="2:15" ht="18" customHeight="1">
      <c r="B16" s="32"/>
      <c r="C16" s="35"/>
      <c r="D16" s="519" t="s">
        <v>284</v>
      </c>
      <c r="E16" s="519"/>
      <c r="F16" s="519"/>
      <c r="G16" s="519"/>
      <c r="H16" s="519"/>
      <c r="I16" s="35"/>
      <c r="J16" s="35"/>
      <c r="K16" s="37"/>
    </row>
    <row r="17" spans="2:11" ht="29.25" customHeight="1">
      <c r="B17" s="32"/>
      <c r="C17" s="35"/>
      <c r="D17" s="520" t="s">
        <v>283</v>
      </c>
      <c r="E17" s="520"/>
      <c r="F17" s="520"/>
      <c r="G17" s="520"/>
      <c r="H17" s="520"/>
      <c r="I17" s="35"/>
      <c r="J17" s="35"/>
      <c r="K17" s="37"/>
    </row>
    <row r="18" spans="2:11" ht="49.5" customHeight="1">
      <c r="B18" s="32"/>
      <c r="C18" s="35"/>
      <c r="D18" s="520" t="s">
        <v>365</v>
      </c>
      <c r="E18" s="520"/>
      <c r="F18" s="520"/>
      <c r="G18" s="520"/>
      <c r="H18" s="520"/>
      <c r="I18" s="35"/>
      <c r="J18" s="35"/>
      <c r="K18" s="37"/>
    </row>
    <row r="19" spans="2:11" ht="15.75" customHeight="1">
      <c r="B19" s="32"/>
      <c r="C19" s="35"/>
      <c r="D19" s="519" t="s">
        <v>320</v>
      </c>
      <c r="E19" s="519"/>
      <c r="F19" s="519"/>
      <c r="G19" s="519"/>
      <c r="H19" s="519"/>
      <c r="I19" s="35"/>
      <c r="J19" s="35"/>
      <c r="K19" s="37"/>
    </row>
    <row r="20" spans="2:11" ht="26.25" customHeight="1">
      <c r="B20" s="32"/>
      <c r="C20" s="35"/>
      <c r="D20" s="518" t="s">
        <v>301</v>
      </c>
      <c r="E20" s="518"/>
      <c r="F20" s="518"/>
      <c r="G20" s="518"/>
      <c r="H20" s="518"/>
      <c r="I20" s="35"/>
      <c r="J20" s="35"/>
      <c r="K20" s="37"/>
    </row>
    <row r="21" spans="2:11" ht="33" customHeight="1">
      <c r="B21" s="32"/>
      <c r="C21" s="35"/>
      <c r="D21" s="518"/>
      <c r="E21" s="518"/>
      <c r="F21" s="518"/>
      <c r="G21" s="518"/>
      <c r="H21" s="518"/>
      <c r="I21" s="35"/>
      <c r="J21" s="35"/>
      <c r="K21" s="37"/>
    </row>
    <row r="22" spans="2:11" ht="15" customHeight="1">
      <c r="B22" s="32"/>
      <c r="C22" s="35"/>
      <c r="D22" s="518"/>
      <c r="E22" s="518"/>
      <c r="F22" s="518"/>
      <c r="G22" s="518"/>
      <c r="H22" s="518"/>
      <c r="I22" s="35"/>
      <c r="J22" s="35"/>
      <c r="K22" s="37"/>
    </row>
    <row r="23" spans="2:11">
      <c r="B23" s="32"/>
      <c r="C23" s="35"/>
      <c r="D23" s="518"/>
      <c r="E23" s="518"/>
      <c r="F23" s="518"/>
      <c r="G23" s="518"/>
      <c r="H23" s="518"/>
      <c r="I23" s="35"/>
      <c r="J23" s="35"/>
      <c r="K23" s="37"/>
    </row>
    <row r="24" spans="2:11">
      <c r="B24" s="32"/>
      <c r="C24" s="35"/>
      <c r="D24" s="518"/>
      <c r="E24" s="518"/>
      <c r="F24" s="518"/>
      <c r="G24" s="518"/>
      <c r="H24" s="518"/>
      <c r="I24" s="35"/>
      <c r="J24" s="35"/>
      <c r="K24" s="37"/>
    </row>
    <row r="25" spans="2:11">
      <c r="B25" s="32"/>
      <c r="C25" s="35"/>
      <c r="I25" s="35"/>
      <c r="J25" s="35"/>
      <c r="K25" s="37"/>
    </row>
    <row r="26" spans="2:11" ht="18" customHeight="1">
      <c r="B26" s="32"/>
      <c r="C26" s="35"/>
      <c r="D26" s="517" t="s">
        <v>310</v>
      </c>
      <c r="E26" s="517"/>
      <c r="F26" s="517"/>
      <c r="G26" s="517"/>
      <c r="H26" s="517"/>
      <c r="I26" s="35"/>
      <c r="J26" s="35"/>
      <c r="K26" s="37"/>
    </row>
    <row r="27" spans="2:11" ht="18.75" customHeight="1">
      <c r="B27" s="32"/>
      <c r="C27" s="35"/>
      <c r="D27" s="517"/>
      <c r="E27" s="517"/>
      <c r="F27" s="517"/>
      <c r="G27" s="517"/>
      <c r="H27" s="517"/>
      <c r="I27" s="35"/>
      <c r="J27" s="35"/>
      <c r="K27" s="37"/>
    </row>
    <row r="28" spans="2:11">
      <c r="B28" s="32"/>
      <c r="C28" s="35"/>
      <c r="D28" s="517"/>
      <c r="E28" s="517"/>
      <c r="F28" s="517"/>
      <c r="G28" s="517"/>
      <c r="H28" s="517"/>
      <c r="I28" s="35"/>
      <c r="J28" s="35"/>
      <c r="K28" s="37"/>
    </row>
    <row r="29" spans="2:11">
      <c r="B29" s="32"/>
      <c r="C29" s="35"/>
      <c r="D29" s="517"/>
      <c r="E29" s="517"/>
      <c r="F29" s="517"/>
      <c r="G29" s="517"/>
      <c r="H29" s="517"/>
      <c r="I29" s="35"/>
      <c r="J29" s="35"/>
      <c r="K29" s="37"/>
    </row>
    <row r="30" spans="2:11">
      <c r="B30" s="32"/>
      <c r="C30" s="35"/>
      <c r="D30" s="517"/>
      <c r="E30" s="517"/>
      <c r="F30" s="517"/>
      <c r="G30" s="517"/>
      <c r="H30" s="517"/>
      <c r="I30" s="35"/>
      <c r="J30" s="35"/>
      <c r="K30" s="37"/>
    </row>
    <row r="31" spans="2:11">
      <c r="B31" s="32"/>
      <c r="C31" s="35"/>
      <c r="D31" s="517"/>
      <c r="E31" s="517"/>
      <c r="F31" s="517"/>
      <c r="G31" s="517"/>
      <c r="H31" s="517"/>
      <c r="I31" s="35"/>
      <c r="J31" s="35"/>
      <c r="K31" s="37"/>
    </row>
    <row r="32" spans="2:11">
      <c r="B32" s="32"/>
      <c r="C32" s="35"/>
      <c r="D32" s="517"/>
      <c r="E32" s="517"/>
      <c r="F32" s="517"/>
      <c r="G32" s="517"/>
      <c r="H32" s="517"/>
      <c r="I32" s="35"/>
      <c r="J32" s="35"/>
      <c r="K32" s="37"/>
    </row>
    <row r="33" spans="2:11">
      <c r="B33" s="32"/>
      <c r="C33" s="35"/>
      <c r="D33" s="517"/>
      <c r="E33" s="517"/>
      <c r="F33" s="517"/>
      <c r="G33" s="517"/>
      <c r="H33" s="517"/>
      <c r="I33" s="35"/>
      <c r="J33" s="35"/>
      <c r="K33" s="37"/>
    </row>
    <row r="34" spans="2:11">
      <c r="B34" s="32"/>
      <c r="C34" s="35"/>
      <c r="D34" s="35"/>
      <c r="E34" s="35"/>
      <c r="F34" s="35"/>
      <c r="G34" s="35"/>
      <c r="H34" s="35"/>
      <c r="I34" s="35"/>
      <c r="J34" s="35"/>
      <c r="K34" s="37"/>
    </row>
    <row r="35" spans="2:11" ht="15.75">
      <c r="B35" s="32"/>
      <c r="C35" s="35"/>
      <c r="D35" s="35"/>
      <c r="E35" s="347"/>
      <c r="F35" s="348" t="s">
        <v>379</v>
      </c>
      <c r="G35" s="35"/>
      <c r="H35" s="35"/>
      <c r="I35" s="35"/>
      <c r="J35" s="35"/>
      <c r="K35" s="37"/>
    </row>
    <row r="36" spans="2:11">
      <c r="B36" s="32"/>
      <c r="C36" s="35"/>
      <c r="D36" s="38"/>
      <c r="E36" s="349" t="s">
        <v>374</v>
      </c>
      <c r="F36" s="350"/>
      <c r="G36" s="38"/>
      <c r="H36" s="38"/>
      <c r="I36" s="35"/>
      <c r="J36" s="35"/>
      <c r="K36" s="37"/>
    </row>
    <row r="37" spans="2:11" ht="30">
      <c r="B37" s="32"/>
      <c r="C37" s="35"/>
      <c r="D37" s="38"/>
      <c r="E37" s="349" t="s">
        <v>375</v>
      </c>
      <c r="F37" s="350"/>
      <c r="G37" s="38"/>
      <c r="H37" s="38"/>
      <c r="I37" s="35"/>
      <c r="J37" s="35"/>
      <c r="K37" s="37"/>
    </row>
    <row r="38" spans="2:11" ht="15.75" thickBot="1">
      <c r="B38" s="32"/>
      <c r="C38" s="38"/>
      <c r="D38" s="38"/>
      <c r="E38" s="349" t="s">
        <v>376</v>
      </c>
      <c r="F38" s="350"/>
      <c r="G38" s="38"/>
      <c r="H38" s="38"/>
      <c r="J38" s="60"/>
      <c r="K38" s="37"/>
    </row>
    <row r="39" spans="2:11" ht="15" customHeight="1">
      <c r="B39" s="32"/>
      <c r="C39" s="38"/>
      <c r="D39" s="227"/>
      <c r="E39" s="349" t="s">
        <v>381</v>
      </c>
      <c r="F39" s="350"/>
      <c r="G39" s="227"/>
      <c r="H39" s="511" t="s">
        <v>377</v>
      </c>
      <c r="I39" s="512">
        <f>F36+F37+F38+F39-F40</f>
        <v>0</v>
      </c>
      <c r="J39" s="514" t="s">
        <v>378</v>
      </c>
      <c r="K39" s="37"/>
    </row>
    <row r="40" spans="2:11" ht="15.75" thickBot="1">
      <c r="B40" s="32"/>
      <c r="C40" s="38"/>
      <c r="D40" s="225"/>
      <c r="E40" s="349" t="s">
        <v>385</v>
      </c>
      <c r="F40" s="350"/>
      <c r="G40" s="225"/>
      <c r="H40" s="511"/>
      <c r="I40" s="513"/>
      <c r="J40" s="515"/>
      <c r="K40" s="37"/>
    </row>
    <row r="41" spans="2:11" ht="15.75" thickBot="1">
      <c r="B41" s="61"/>
      <c r="C41" s="63"/>
      <c r="D41" s="320"/>
      <c r="E41" s="346"/>
      <c r="F41" s="320"/>
      <c r="G41" s="320"/>
      <c r="H41" s="320"/>
      <c r="I41" s="65"/>
      <c r="J41" s="65"/>
      <c r="K41" s="66"/>
    </row>
    <row r="42" spans="2:11">
      <c r="C42" s="225"/>
      <c r="D42" s="225"/>
      <c r="E42" s="225"/>
      <c r="F42" s="225"/>
      <c r="G42" s="225"/>
      <c r="H42" s="225"/>
      <c r="I42" s="225"/>
      <c r="J42" s="225"/>
      <c r="K42" s="225"/>
    </row>
  </sheetData>
  <mergeCells count="15">
    <mergeCell ref="H39:H40"/>
    <mergeCell ref="I39:I40"/>
    <mergeCell ref="J39:J40"/>
    <mergeCell ref="D7:H7"/>
    <mergeCell ref="D26:H33"/>
    <mergeCell ref="D9:H11"/>
    <mergeCell ref="D20:H24"/>
    <mergeCell ref="D16:H16"/>
    <mergeCell ref="D17:H17"/>
    <mergeCell ref="D18:H18"/>
    <mergeCell ref="D19:H19"/>
    <mergeCell ref="D15:H15"/>
    <mergeCell ref="D14:H14"/>
    <mergeCell ref="D12:H12"/>
    <mergeCell ref="D13:H13"/>
  </mergeCells>
  <pageMargins left="0.7" right="0.7"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Significance of Fire Event</vt:lpstr>
      <vt:lpstr>Pathways</vt:lpstr>
      <vt:lpstr>Environmental Consequences</vt:lpstr>
      <vt:lpstr>Hazard Potential</vt:lpstr>
      <vt:lpstr>Firewater Run-Off Risk</vt:lpstr>
      <vt:lpstr>Data</vt:lpstr>
      <vt:lpstr>Method 1 Warehouse Calculation</vt:lpstr>
      <vt:lpstr>Method 2 TF PP Area Calculation</vt:lpstr>
      <vt:lpstr>Method 3 General Calculation</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2021-04-06T08:56:14Z</dcterms:modified>
</cp:coreProperties>
</file>