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FCCC Reports\NID 2026\Annexes\Website Annexes\"/>
    </mc:Choice>
  </mc:AlternateContent>
  <xr:revisionPtr revIDLastSave="0" documentId="13_ncr:1_{9F36D17C-AD4A-43CD-9F6E-EC64510B2F8D}" xr6:coauthVersionLast="47" xr6:coauthVersionMax="47" xr10:uidLastSave="{00000000-0000-0000-0000-000000000000}"/>
  <bookViews>
    <workbookView xWindow="28680" yWindow="-120" windowWidth="29040" windowHeight="16440" tabRatio="857" firstSheet="1" activeTab="1" xr2:uid="{00000000-000D-0000-FFFF-FFFF00000000}"/>
  </bookViews>
  <sheets>
    <sheet name="For Repoting" sheetId="20" state="hidden" r:id="rId1"/>
    <sheet name="2.A Annex-Without LULUCF" sheetId="33" r:id="rId2"/>
    <sheet name="2.B Annex-With LULUCF" sheetId="40" r:id="rId3"/>
    <sheet name="2.C Method" sheetId="42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0" l="1"/>
  <c r="I36" i="20"/>
  <c r="I37" i="20"/>
  <c r="I38" i="20"/>
  <c r="I39" i="20"/>
  <c r="I24" i="20"/>
  <c r="I25" i="20"/>
  <c r="I26" i="20"/>
  <c r="I27" i="20"/>
  <c r="I28" i="20"/>
  <c r="I29" i="20"/>
  <c r="I30" i="20"/>
  <c r="I31" i="20"/>
  <c r="I32" i="20"/>
  <c r="I33" i="20"/>
  <c r="H38" i="20"/>
  <c r="H39" i="20"/>
  <c r="J39" i="20" s="1"/>
  <c r="H37" i="20"/>
  <c r="H36" i="20"/>
  <c r="H35" i="20"/>
  <c r="H33" i="20"/>
  <c r="H32" i="20"/>
  <c r="H27" i="20"/>
  <c r="H28" i="20"/>
  <c r="H29" i="20"/>
  <c r="H30" i="20"/>
  <c r="H31" i="20"/>
  <c r="H26" i="20"/>
  <c r="H25" i="20"/>
  <c r="H24" i="20"/>
  <c r="I23" i="20"/>
  <c r="H23" i="20"/>
  <c r="I16" i="20"/>
  <c r="I17" i="20"/>
  <c r="I18" i="20"/>
  <c r="I19" i="20"/>
  <c r="I20" i="20"/>
  <c r="I21" i="20"/>
  <c r="H21" i="20"/>
  <c r="H20" i="20"/>
  <c r="H19" i="20"/>
  <c r="H18" i="20"/>
  <c r="H17" i="20"/>
  <c r="H16" i="20"/>
  <c r="I15" i="20"/>
  <c r="H15" i="20"/>
  <c r="I13" i="20"/>
  <c r="H13" i="20"/>
  <c r="I12" i="20"/>
  <c r="H12" i="20"/>
  <c r="I11" i="20"/>
  <c r="H11" i="20"/>
  <c r="J26" i="20" l="1"/>
  <c r="J38" i="20"/>
  <c r="J32" i="20"/>
  <c r="J24" i="20"/>
  <c r="J37" i="20"/>
  <c r="J36" i="20"/>
  <c r="J12" i="20"/>
  <c r="J15" i="20"/>
  <c r="J18" i="20"/>
  <c r="J25" i="20"/>
  <c r="J29" i="20"/>
  <c r="J33" i="20"/>
  <c r="J30" i="20"/>
  <c r="J19" i="20"/>
  <c r="J13" i="20"/>
  <c r="J16" i="20"/>
  <c r="J20" i="20"/>
  <c r="J23" i="20"/>
  <c r="J28" i="20"/>
  <c r="J21" i="20"/>
  <c r="J27" i="20"/>
  <c r="J35" i="20"/>
  <c r="J11" i="20"/>
  <c r="J31" i="20"/>
  <c r="J17" i="20"/>
  <c r="K80" i="20" l="1"/>
  <c r="K119" i="20"/>
  <c r="J80" i="20" l="1"/>
  <c r="J119" i="20"/>
  <c r="R80" i="20" l="1"/>
  <c r="R119" i="20"/>
  <c r="Q119" i="20" l="1"/>
  <c r="Q80" i="20"/>
  <c r="G102" i="20" l="1"/>
  <c r="G110" i="20"/>
  <c r="G108" i="20"/>
  <c r="G116" i="20"/>
  <c r="G105" i="20"/>
  <c r="G109" i="20"/>
  <c r="G117" i="20"/>
  <c r="G106" i="20"/>
  <c r="G118" i="20"/>
  <c r="G107" i="20"/>
  <c r="G103" i="20"/>
  <c r="G104" i="20"/>
  <c r="G97" i="20" l="1"/>
  <c r="G100" i="20"/>
  <c r="G99" i="20"/>
  <c r="G98" i="20"/>
  <c r="G96" i="20"/>
  <c r="G111" i="20"/>
  <c r="G92" i="20"/>
  <c r="G95" i="20"/>
  <c r="G115" i="20"/>
  <c r="F118" i="20"/>
  <c r="G94" i="20"/>
  <c r="F116" i="20"/>
  <c r="G114" i="20"/>
  <c r="F117" i="20"/>
  <c r="G30" i="20"/>
  <c r="F30" i="20"/>
  <c r="G29" i="20"/>
  <c r="F29" i="20"/>
  <c r="G28" i="20"/>
  <c r="F28" i="20"/>
  <c r="G27" i="20"/>
  <c r="F27" i="20"/>
  <c r="G26" i="20"/>
  <c r="F26" i="20"/>
  <c r="F23" i="20" l="1"/>
  <c r="F92" i="20"/>
  <c r="F69" i="20"/>
  <c r="G31" i="20"/>
  <c r="G69" i="20"/>
  <c r="G32" i="20"/>
  <c r="G68" i="20"/>
  <c r="F60" i="20"/>
  <c r="F11" i="20"/>
  <c r="F99" i="20"/>
  <c r="F115" i="20"/>
  <c r="F100" i="20"/>
  <c r="F97" i="20"/>
  <c r="F98" i="20"/>
  <c r="F95" i="20"/>
  <c r="F96" i="20"/>
  <c r="F111" i="20"/>
  <c r="F25" i="20"/>
  <c r="G61" i="20"/>
  <c r="F107" i="20"/>
  <c r="F108" i="20"/>
  <c r="F105" i="20"/>
  <c r="F109" i="20"/>
  <c r="F94" i="20"/>
  <c r="F61" i="20"/>
  <c r="F106" i="20"/>
  <c r="F114" i="20"/>
  <c r="F65" i="20"/>
  <c r="F67" i="20"/>
  <c r="F75" i="20"/>
  <c r="F79" i="20"/>
  <c r="G63" i="20"/>
  <c r="G65" i="20"/>
  <c r="G67" i="20"/>
  <c r="G75" i="20"/>
  <c r="F62" i="20"/>
  <c r="F64" i="20"/>
  <c r="F66" i="20"/>
  <c r="F74" i="20"/>
  <c r="F76" i="20"/>
  <c r="F63" i="20"/>
  <c r="G64" i="20"/>
  <c r="G66" i="20"/>
  <c r="G74" i="20"/>
  <c r="G76" i="20"/>
  <c r="G25" i="20"/>
  <c r="G62" i="20"/>
  <c r="G79" i="20"/>
  <c r="F104" i="20"/>
  <c r="G24" i="20"/>
  <c r="G37" i="20"/>
  <c r="G39" i="20"/>
  <c r="F50" i="20"/>
  <c r="F13" i="20"/>
  <c r="F38" i="20"/>
  <c r="G38" i="20"/>
  <c r="F24" i="20"/>
  <c r="F37" i="20"/>
  <c r="F39" i="20"/>
  <c r="F103" i="20"/>
  <c r="G12" i="20"/>
  <c r="F21" i="20" l="1"/>
  <c r="F19" i="20"/>
  <c r="F17" i="20"/>
  <c r="F68" i="20"/>
  <c r="G73" i="20"/>
  <c r="G21" i="20"/>
  <c r="F73" i="20"/>
  <c r="G18" i="20"/>
  <c r="F18" i="20"/>
  <c r="G54" i="20"/>
  <c r="F58" i="20"/>
  <c r="F20" i="20"/>
  <c r="F16" i="20"/>
  <c r="F55" i="20"/>
  <c r="G17" i="20"/>
  <c r="G58" i="20"/>
  <c r="F56" i="20"/>
  <c r="F57" i="20"/>
  <c r="G16" i="20"/>
  <c r="G55" i="20"/>
  <c r="G19" i="20"/>
  <c r="G56" i="20"/>
  <c r="F54" i="20"/>
  <c r="F31" i="20"/>
  <c r="F102" i="20"/>
  <c r="G60" i="20"/>
  <c r="F110" i="20"/>
  <c r="F32" i="20"/>
  <c r="G53" i="20"/>
  <c r="G23" i="20"/>
  <c r="G57" i="20"/>
  <c r="F53" i="20"/>
  <c r="G20" i="20"/>
  <c r="G78" i="20"/>
  <c r="F78" i="20"/>
  <c r="G72" i="20"/>
  <c r="F72" i="20"/>
  <c r="F52" i="20"/>
  <c r="G52" i="20"/>
  <c r="F35" i="20"/>
  <c r="G15" i="20"/>
  <c r="F15" i="20"/>
  <c r="F36" i="20"/>
  <c r="G35" i="20"/>
  <c r="G36" i="20"/>
  <c r="G70" i="20" l="1"/>
  <c r="G33" i="20"/>
  <c r="G112" i="20" l="1"/>
  <c r="F70" i="20" l="1"/>
  <c r="F33" i="20" l="1"/>
  <c r="F112" i="20"/>
  <c r="G13" i="20" l="1"/>
  <c r="G50" i="20" l="1"/>
  <c r="G91" i="20" l="1"/>
  <c r="G49" i="20"/>
  <c r="F12" i="20" l="1"/>
  <c r="F40" i="20" s="1"/>
  <c r="F49" i="20"/>
  <c r="F91" i="20" l="1"/>
  <c r="F90" i="20" l="1"/>
  <c r="F119" i="20" s="1"/>
  <c r="F48" i="20"/>
  <c r="F80" i="20" s="1"/>
  <c r="F81" i="20" s="1"/>
  <c r="F120" i="20" l="1"/>
  <c r="N19" i="20" s="1"/>
  <c r="O19" i="20" s="1"/>
  <c r="N26" i="20" l="1"/>
  <c r="O26" i="20" s="1"/>
  <c r="N37" i="20"/>
  <c r="O37" i="20" s="1"/>
  <c r="N25" i="20"/>
  <c r="O25" i="20" s="1"/>
  <c r="N27" i="20"/>
  <c r="O27" i="20" s="1"/>
  <c r="N20" i="20"/>
  <c r="O20" i="20" s="1"/>
  <c r="N36" i="20"/>
  <c r="O36" i="20" s="1"/>
  <c r="N16" i="20"/>
  <c r="O16" i="20" s="1"/>
  <c r="N15" i="20"/>
  <c r="O15" i="20" s="1"/>
  <c r="N18" i="20"/>
  <c r="O18" i="20" s="1"/>
  <c r="N33" i="20"/>
  <c r="O33" i="20" s="1"/>
  <c r="N21" i="20"/>
  <c r="O21" i="20" s="1"/>
  <c r="N12" i="20"/>
  <c r="O12" i="20" s="1"/>
  <c r="N17" i="20"/>
  <c r="O17" i="20" s="1"/>
  <c r="N30" i="20"/>
  <c r="O30" i="20" s="1"/>
  <c r="N38" i="20"/>
  <c r="O38" i="20" s="1"/>
  <c r="N24" i="20"/>
  <c r="O24" i="20" s="1"/>
  <c r="N23" i="20"/>
  <c r="O23" i="20" s="1"/>
  <c r="N28" i="20"/>
  <c r="O28" i="20" s="1"/>
  <c r="N13" i="20"/>
  <c r="O13" i="20" s="1"/>
  <c r="N39" i="20"/>
  <c r="O39" i="20" s="1"/>
  <c r="N35" i="20"/>
  <c r="O35" i="20" s="1"/>
  <c r="N31" i="20"/>
  <c r="O31" i="20" s="1"/>
  <c r="N32" i="20"/>
  <c r="O32" i="20" s="1"/>
  <c r="N29" i="20"/>
  <c r="O29" i="20" s="1"/>
  <c r="G11" i="20" l="1"/>
  <c r="G40" i="20" l="1"/>
  <c r="N11" i="20"/>
  <c r="O11" i="20" s="1"/>
  <c r="G90" i="20" l="1"/>
  <c r="G119" i="20" s="1"/>
  <c r="G48" i="20" l="1"/>
  <c r="G80" i="20" s="1"/>
  <c r="G81" i="20" s="1"/>
  <c r="G120" i="20" s="1"/>
  <c r="K36" i="20" l="1"/>
  <c r="L36" i="20" s="1"/>
  <c r="K25" i="20"/>
  <c r="L25" i="20" s="1"/>
  <c r="K13" i="20"/>
  <c r="L13" i="20" s="1"/>
  <c r="K18" i="20"/>
  <c r="L18" i="20" s="1"/>
  <c r="K27" i="20"/>
  <c r="L27" i="20" s="1"/>
  <c r="K19" i="20"/>
  <c r="L19" i="20" s="1"/>
  <c r="K32" i="20"/>
  <c r="L32" i="20" s="1"/>
  <c r="K28" i="20"/>
  <c r="L28" i="20" s="1"/>
  <c r="K20" i="20"/>
  <c r="L20" i="20" s="1"/>
  <c r="K12" i="20"/>
  <c r="L12" i="20" s="1"/>
  <c r="K16" i="20"/>
  <c r="L16" i="20" s="1"/>
  <c r="K31" i="20"/>
  <c r="L31" i="20" s="1"/>
  <c r="K30" i="20"/>
  <c r="L30" i="20" s="1"/>
  <c r="K33" i="20"/>
  <c r="L33" i="20" s="1"/>
  <c r="K26" i="20"/>
  <c r="L26" i="20" s="1"/>
  <c r="K39" i="20"/>
  <c r="L39" i="20" s="1"/>
  <c r="K15" i="20"/>
  <c r="L15" i="20" s="1"/>
  <c r="K23" i="20"/>
  <c r="L23" i="20" s="1"/>
  <c r="K37" i="20"/>
  <c r="L37" i="20" s="1"/>
  <c r="K29" i="20"/>
  <c r="L29" i="20" s="1"/>
  <c r="K21" i="20"/>
  <c r="L21" i="20" s="1"/>
  <c r="K24" i="20"/>
  <c r="L24" i="20" s="1"/>
  <c r="K17" i="20"/>
  <c r="L17" i="20" s="1"/>
  <c r="K38" i="20"/>
  <c r="L38" i="20" s="1"/>
  <c r="K35" i="20"/>
  <c r="L35" i="20" s="1"/>
  <c r="M33" i="20"/>
  <c r="P33" i="20" s="1"/>
  <c r="Q33" i="20" s="1"/>
  <c r="R33" i="20" s="1"/>
  <c r="M36" i="20"/>
  <c r="P36" i="20" s="1"/>
  <c r="Q36" i="20" s="1"/>
  <c r="R36" i="20" s="1"/>
  <c r="M37" i="20"/>
  <c r="P37" i="20" s="1"/>
  <c r="Q37" i="20" s="1"/>
  <c r="R37" i="20" s="1"/>
  <c r="M29" i="20"/>
  <c r="P29" i="20" s="1"/>
  <c r="Q29" i="20" s="1"/>
  <c r="R29" i="20" s="1"/>
  <c r="M28" i="20"/>
  <c r="P28" i="20" s="1"/>
  <c r="Q28" i="20" s="1"/>
  <c r="R28" i="20" s="1"/>
  <c r="M16" i="20"/>
  <c r="P16" i="20" s="1"/>
  <c r="Q16" i="20" s="1"/>
  <c r="R16" i="20" s="1"/>
  <c r="M38" i="20"/>
  <c r="P38" i="20" s="1"/>
  <c r="Q38" i="20" s="1"/>
  <c r="R38" i="20" s="1"/>
  <c r="M24" i="20"/>
  <c r="P24" i="20" s="1"/>
  <c r="Q24" i="20" s="1"/>
  <c r="R24" i="20" s="1"/>
  <c r="M27" i="20"/>
  <c r="P27" i="20" s="1"/>
  <c r="Q27" i="20" s="1"/>
  <c r="R27" i="20" s="1"/>
  <c r="M12" i="20"/>
  <c r="P12" i="20" s="1"/>
  <c r="Q12" i="20" s="1"/>
  <c r="R12" i="20" s="1"/>
  <c r="M20" i="20"/>
  <c r="P20" i="20" s="1"/>
  <c r="Q20" i="20" s="1"/>
  <c r="R20" i="20" s="1"/>
  <c r="M13" i="20"/>
  <c r="P13" i="20" s="1"/>
  <c r="Q13" i="20" s="1"/>
  <c r="R13" i="20" s="1"/>
  <c r="M35" i="20"/>
  <c r="P35" i="20" s="1"/>
  <c r="Q35" i="20" s="1"/>
  <c r="R35" i="20" s="1"/>
  <c r="M15" i="20"/>
  <c r="P15" i="20" s="1"/>
  <c r="Q15" i="20" s="1"/>
  <c r="R15" i="20" s="1"/>
  <c r="M25" i="20"/>
  <c r="P25" i="20" s="1"/>
  <c r="Q25" i="20" s="1"/>
  <c r="R25" i="20" s="1"/>
  <c r="M21" i="20"/>
  <c r="P21" i="20" s="1"/>
  <c r="Q21" i="20" s="1"/>
  <c r="R21" i="20" s="1"/>
  <c r="M23" i="20"/>
  <c r="P23" i="20" s="1"/>
  <c r="Q23" i="20" s="1"/>
  <c r="R23" i="20" s="1"/>
  <c r="M26" i="20"/>
  <c r="P26" i="20" s="1"/>
  <c r="Q26" i="20" s="1"/>
  <c r="R26" i="20" s="1"/>
  <c r="M31" i="20"/>
  <c r="P31" i="20" s="1"/>
  <c r="Q31" i="20" s="1"/>
  <c r="R31" i="20" s="1"/>
  <c r="M17" i="20"/>
  <c r="P17" i="20" s="1"/>
  <c r="Q17" i="20" s="1"/>
  <c r="R17" i="20" s="1"/>
  <c r="M19" i="20"/>
  <c r="P19" i="20" s="1"/>
  <c r="Q19" i="20" s="1"/>
  <c r="R19" i="20" s="1"/>
  <c r="M30" i="20"/>
  <c r="P30" i="20" s="1"/>
  <c r="Q30" i="20" s="1"/>
  <c r="R30" i="20" s="1"/>
  <c r="M32" i="20"/>
  <c r="P32" i="20" s="1"/>
  <c r="Q32" i="20" s="1"/>
  <c r="R32" i="20" s="1"/>
  <c r="M39" i="20"/>
  <c r="P39" i="20" s="1"/>
  <c r="Q39" i="20" s="1"/>
  <c r="R39" i="20" s="1"/>
  <c r="M18" i="20"/>
  <c r="P18" i="20" s="1"/>
  <c r="Q18" i="20" s="1"/>
  <c r="R18" i="20" s="1"/>
  <c r="K11" i="20"/>
  <c r="M11" i="20"/>
  <c r="P11" i="20" s="1"/>
  <c r="Q11" i="20" s="1"/>
  <c r="R11" i="20" s="1"/>
  <c r="H40" i="20"/>
  <c r="R40" i="20" l="1"/>
  <c r="L11" i="20"/>
  <c r="K40" i="20"/>
  <c r="J40" i="20" l="1"/>
  <c r="K81" i="20"/>
  <c r="R81" i="20"/>
  <c r="Q40" i="20"/>
  <c r="Q81" i="20" l="1"/>
  <c r="R120" i="20"/>
  <c r="Q120" i="20" s="1"/>
  <c r="F124" i="20" s="1"/>
  <c r="J81" i="20"/>
  <c r="K120" i="20"/>
  <c r="J120" i="20" s="1"/>
  <c r="F123" i="20" s="1"/>
</calcChain>
</file>

<file path=xl/sharedStrings.xml><?xml version="1.0" encoding="utf-8"?>
<sst xmlns="http://schemas.openxmlformats.org/spreadsheetml/2006/main" count="1146" uniqueCount="262">
  <si>
    <t>IPCC Source Category</t>
  </si>
  <si>
    <t>Gas</t>
  </si>
  <si>
    <t>Activity Data (AD) Uncertainty</t>
  </si>
  <si>
    <t>Emission Factor (EF) Uncertainty</t>
  </si>
  <si>
    <t>Combined Uncertainty</t>
  </si>
  <si>
    <t>Combined Emissions Uncertainty Squared</t>
  </si>
  <si>
    <t>Type A Sensitivity</t>
  </si>
  <si>
    <t>Type B Sensitivity</t>
  </si>
  <si>
    <t>Uncertainty in Trend in Total Emissions due to AD</t>
  </si>
  <si>
    <t>Uncertainty in Trend in Total Emissions due to EF</t>
  </si>
  <si>
    <t>Combined Uncertainty in Trend in Total Emissions</t>
  </si>
  <si>
    <t>Combined Trend Uncertainty Squared</t>
  </si>
  <si>
    <t>%</t>
  </si>
  <si>
    <t>Overall Uncertainty in Emissions</t>
  </si>
  <si>
    <t>Trend Uncertainty</t>
  </si>
  <si>
    <t>Table 1.4. Tier 1 Uncertainty Estimates (based on Table 6.1 of the IPCC Good Practice Guidance)</t>
  </si>
  <si>
    <t>a Based on Equation 6.4 of IPCC GPG with uncertainties of 20%, 20% and 20% for MSW quantity, MSW composition and DOC, respectively</t>
  </si>
  <si>
    <t>b Based on Equation 6.4 of IPCC GPG with uncertainties of 20%, 20% and 20% for fraction of DOC dissimilated, MCF and decay rate constant, respectively</t>
  </si>
  <si>
    <t>c  Combined uncertainty based on equation 6.3 of GPG using a and b above and assuming 30% and 10% uncertainties for CH4 flaring and utilisation, respectively</t>
  </si>
  <si>
    <t>d Based on Equation 6.4 of IPCC GPG with uncertainties of 5%, 1% and 10% for AWMS proportion, livestock/fertiliser numbers and nitrogen excretion</t>
  </si>
  <si>
    <t>Emissions    in 1990</t>
  </si>
  <si>
    <t>CO2</t>
  </si>
  <si>
    <t>CH4</t>
  </si>
  <si>
    <t>N2O</t>
  </si>
  <si>
    <t>Combined Uncertainty as % of Emissions in 2012</t>
  </si>
  <si>
    <t>1A2 Manufacturing Industries and Construction</t>
  </si>
  <si>
    <t>1A3 Transport</t>
  </si>
  <si>
    <t>1A4 Other Sectors</t>
  </si>
  <si>
    <t>Emissions in 2013</t>
  </si>
  <si>
    <t>Total CO2</t>
  </si>
  <si>
    <t>Gg CO2eq</t>
  </si>
  <si>
    <t>Total CH4</t>
  </si>
  <si>
    <t>Cumulative CO2 and CH4</t>
  </si>
  <si>
    <t>Total N2O</t>
  </si>
  <si>
    <t>Cumulative CO2, CH4, N2O</t>
  </si>
  <si>
    <t>1B Fugitive</t>
  </si>
  <si>
    <r>
      <t>CH</t>
    </r>
    <r>
      <rPr>
        <vertAlign val="subscript"/>
        <sz val="9"/>
        <rFont val="Calibri"/>
        <family val="2"/>
        <scheme val="minor"/>
      </rPr>
      <t>4</t>
    </r>
  </si>
  <si>
    <r>
      <t>CH</t>
    </r>
    <r>
      <rPr>
        <vertAlign val="subscript"/>
        <sz val="9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</si>
  <si>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CO</t>
    </r>
    <r>
      <rPr>
        <vertAlign val="subscript"/>
        <sz val="9"/>
        <rFont val="Calibri"/>
        <family val="2"/>
        <scheme val="minor"/>
      </rPr>
      <t>2</t>
    </r>
  </si>
  <si>
    <r>
      <t>CO</t>
    </r>
    <r>
      <rPr>
        <vertAlign val="subscript"/>
        <sz val="9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</si>
  <si>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N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O</t>
    </r>
  </si>
  <si>
    <t>Code for Major category</t>
  </si>
  <si>
    <t>Sub category code</t>
  </si>
  <si>
    <t>1.A.1</t>
  </si>
  <si>
    <t>1.A.2</t>
  </si>
  <si>
    <t>1.A.3</t>
  </si>
  <si>
    <t>1.A.4</t>
  </si>
  <si>
    <t>1.A.1.a</t>
  </si>
  <si>
    <t>1.A.1.b</t>
  </si>
  <si>
    <t>1.A.1.c</t>
  </si>
  <si>
    <t>Electricity and Heat Production</t>
  </si>
  <si>
    <t>Petroleum Refining</t>
  </si>
  <si>
    <t>Manufacture of Solid Fuels and Other Energy Industries</t>
  </si>
  <si>
    <t>1.A.2.a</t>
  </si>
  <si>
    <t>1.A.2.b</t>
  </si>
  <si>
    <t>1.A.2.c</t>
  </si>
  <si>
    <t>1.A.2.d</t>
  </si>
  <si>
    <t>1.A.2.e</t>
  </si>
  <si>
    <t>1.A.2.f</t>
  </si>
  <si>
    <t>1.A.2.g</t>
  </si>
  <si>
    <t>1.A.3.a</t>
  </si>
  <si>
    <t>1.A.3.c</t>
  </si>
  <si>
    <t>1.A.3.d</t>
  </si>
  <si>
    <t>1.A.3.e</t>
  </si>
  <si>
    <t>1.A.4.a</t>
  </si>
  <si>
    <t>1.A.4.b</t>
  </si>
  <si>
    <t>1.A.4c.i</t>
  </si>
  <si>
    <t>1.A.4.c.i</t>
  </si>
  <si>
    <t>1.A.4c.ii</t>
  </si>
  <si>
    <t>1.A.4c.iii</t>
  </si>
  <si>
    <t>1.B.2</t>
  </si>
  <si>
    <t>1.A.3.b.i</t>
  </si>
  <si>
    <t>1.A.3.b.ii</t>
  </si>
  <si>
    <t>1.A.3.b.iii</t>
  </si>
  <si>
    <t>1.A.3.b.iv</t>
  </si>
  <si>
    <t>1.A.3.b.v</t>
  </si>
  <si>
    <t>1.A.3.b.vi</t>
  </si>
  <si>
    <t>1.A.3.b.vii</t>
  </si>
  <si>
    <t>1.B.2.a</t>
  </si>
  <si>
    <t>1.B.2.b</t>
  </si>
  <si>
    <t>1.A.4.d</t>
  </si>
  <si>
    <t>1.A.4.e</t>
  </si>
  <si>
    <t>1.A.4.c</t>
  </si>
  <si>
    <t>Iron&amp;Steel Fuel</t>
  </si>
  <si>
    <t>Non-ferrous metals Fuel</t>
  </si>
  <si>
    <t>Chemicals Fuel</t>
  </si>
  <si>
    <t>Pulp, Paper &amp; Print Fuel</t>
  </si>
  <si>
    <t>Food Processing Fuel</t>
  </si>
  <si>
    <t>Non-metallic minerals</t>
  </si>
  <si>
    <t>Other Industry Fuel</t>
  </si>
  <si>
    <t xml:space="preserve">Transport Aviation </t>
  </si>
  <si>
    <t>Car</t>
  </si>
  <si>
    <t>LDV</t>
  </si>
  <si>
    <t>HDV-Gasoline</t>
  </si>
  <si>
    <t>HDVs -Diesel</t>
  </si>
  <si>
    <t>Buses &amp;Coaches</t>
  </si>
  <si>
    <t>Mopeds-Gasoline</t>
  </si>
  <si>
    <t>Motorcycles-Gasoline</t>
  </si>
  <si>
    <t>Rail</t>
  </si>
  <si>
    <t>Navigation</t>
  </si>
  <si>
    <t>Other Transport</t>
  </si>
  <si>
    <t>Commercial Institute</t>
  </si>
  <si>
    <t>Residential</t>
  </si>
  <si>
    <t>Ag. stationary</t>
  </si>
  <si>
    <t>Ag. mobile</t>
  </si>
  <si>
    <t>Fishing</t>
  </si>
  <si>
    <t>Mopeds</t>
  </si>
  <si>
    <t>Motorcycles</t>
  </si>
  <si>
    <t>Gas Production+Gas Distribution</t>
  </si>
  <si>
    <t>Coal Mining and Handling+ Oil Refining</t>
  </si>
  <si>
    <t xml:space="preserve">1A1 Energy Industries </t>
  </si>
  <si>
    <t>1.A.1 Fuel combustion - Energy Industries - Liquid Fuels</t>
  </si>
  <si>
    <t>1.A.1 Fuel combustion - Energy Industries - Solid Fuels</t>
  </si>
  <si>
    <t>1.A.1 Fuel combustion - Energy Industries - Gaseous Fuels</t>
  </si>
  <si>
    <t>1.A.1 Fuel combustion - Energy Industries - Other Fossil Fuels</t>
  </si>
  <si>
    <t>1.A.1 Fuel combustion - Energy Industries - Peat</t>
  </si>
  <si>
    <t>1.A.1 Fuel combustion - Energy Industries - Biomass</t>
  </si>
  <si>
    <t>1.A.2 Fuel combustion - Manufacturing Industries and Construction - Liquid Fuels</t>
  </si>
  <si>
    <t>1.A.2 Fuel combustion - Manufacturing Industries and Construction - Solid Fuels</t>
  </si>
  <si>
    <t>1.A.2 Fuel combustion - Manufacturing Industries and Construction - Gaseous Fuels</t>
  </si>
  <si>
    <t>1.A.2 Fuel combustion - Manufacturing Industries and Construction - Other Fossil Fuels</t>
  </si>
  <si>
    <t>1.A.2 Fuel combustion - Manufacturing Industries and Construction - Peat</t>
  </si>
  <si>
    <t>1.A.2 Fuel combustion - Manufacturing Industries and Construction - Biomass</t>
  </si>
  <si>
    <t>1.A.3.a Domestic Aviation</t>
  </si>
  <si>
    <t>1.A.3.b Road Transportation</t>
  </si>
  <si>
    <t>1.A.3.c Railways</t>
  </si>
  <si>
    <t>1.A.3.d Domestic Navigation - Liquid Fuels</t>
  </si>
  <si>
    <t>1.A.3.e Other Transportation</t>
  </si>
  <si>
    <t>1.A.4 Other Sectors - Liquid Fuels</t>
  </si>
  <si>
    <t>1.A.4 Other Sectors - Solid Fuels</t>
  </si>
  <si>
    <t>1.A.4 Other Sectors - Gaseous Fuels</t>
  </si>
  <si>
    <t>1.A.4 Other Sectors - Peat</t>
  </si>
  <si>
    <t>1.A.4 Other Sectors - Biomass</t>
  </si>
  <si>
    <t>1.B.1 Fugitive emissions from Solid Fuels</t>
  </si>
  <si>
    <t>1.B.2.a Fugitive Emissions from Fuels - Oil and Natural Gas - Oil</t>
  </si>
  <si>
    <t>1.B.2.b Fugitive Emissions from Fuels - Oil and Natural Gas - Natural Gas</t>
  </si>
  <si>
    <t>2.A.1 Cement Production</t>
  </si>
  <si>
    <t>2.A.2 Lime Production</t>
  </si>
  <si>
    <t>2.A.3 Glass Production</t>
  </si>
  <si>
    <t>2.A.4 Other Process Uses of Carbonates</t>
  </si>
  <si>
    <t>2.B.1 Ammonia Production</t>
  </si>
  <si>
    <t>2.B.2 Nitric Acid Production</t>
  </si>
  <si>
    <t>Aggregate F-gases</t>
  </si>
  <si>
    <t>2.D Non-energy Products from Fuels and Solvent Use</t>
  </si>
  <si>
    <t>2.G Other Product Manufacture and Use</t>
  </si>
  <si>
    <t>3.G Liming</t>
  </si>
  <si>
    <t>3.H Urea Application</t>
  </si>
  <si>
    <t>4.G Harvested Wood Products</t>
  </si>
  <si>
    <t>5.A Solid Waste Disposal</t>
  </si>
  <si>
    <t>5.C Incineration and Open Burning of Waste</t>
  </si>
  <si>
    <t>5.D Wastewater Treatment and Discharge</t>
  </si>
  <si>
    <t>Activity Data (AD) Uncertainty (%)</t>
  </si>
  <si>
    <t>Emission Factor (EF) Uncertainty (%)</t>
  </si>
  <si>
    <t>Combined Uncertainty (%)</t>
  </si>
  <si>
    <t>Type A Sensitivity (%)</t>
  </si>
  <si>
    <t>Type B Sensitivity (%)</t>
  </si>
  <si>
    <t>Uncertainty in Trend in Total Emissions due to AD (%)</t>
  </si>
  <si>
    <t>Uncertainty in Trend in Total Emissions due to EF (%)</t>
  </si>
  <si>
    <t xml:space="preserve"> </t>
  </si>
  <si>
    <t>Total F-gases</t>
  </si>
  <si>
    <t>Combined CO2 and CH4</t>
  </si>
  <si>
    <t>Combined CO2, CH4 and N2O</t>
  </si>
  <si>
    <t>TOTAL for all gases</t>
  </si>
  <si>
    <t>Level uncertainty, CO2 and CH4</t>
  </si>
  <si>
    <t>Trend uncertainty, CO2 &amp; CH4</t>
  </si>
  <si>
    <t>Level uncertainty, CO2, CH4 &amp; N2O</t>
  </si>
  <si>
    <t xml:space="preserve">Level uncertainty, CH4 </t>
  </si>
  <si>
    <t xml:space="preserve">Level uncertainty, CO2 </t>
  </si>
  <si>
    <t xml:space="preserve">Trend uncertainty, CO2 </t>
  </si>
  <si>
    <t xml:space="preserve">Trend uncertainty, CH4 </t>
  </si>
  <si>
    <t>Level uncertainty, N2O</t>
  </si>
  <si>
    <t>Trend uncertainty, N2O</t>
  </si>
  <si>
    <t>Trend uncertainty, CO2, CH4 &amp; N2O</t>
  </si>
  <si>
    <t>Level uncertainty, F-gases</t>
  </si>
  <si>
    <t>Trend uncertainty, F-gases</t>
  </si>
  <si>
    <t>Total level uncertainty for all GHGs</t>
  </si>
  <si>
    <t>Total trend uncertainty for all GHGs</t>
  </si>
  <si>
    <t>2.C Metal Production</t>
  </si>
  <si>
    <t>5.B Biological treatment of solid waste: Composting</t>
  </si>
  <si>
    <t>2.E Electronics Industry &amp; 2.F Product Uses and Substitutes for ODS</t>
  </si>
  <si>
    <t>3.D.1.1 Inorganic N Fertilizer</t>
  </si>
  <si>
    <t>3.D.1.2 Organic N Fertilizers</t>
  </si>
  <si>
    <t>3.D.1.3 Urine and Dung Deposited by Grazing Animals</t>
  </si>
  <si>
    <t>3.D.1.4 Crop Residues</t>
  </si>
  <si>
    <t>3.D.1.5 Mineralization/Immobilization Associated with Loss/Gain of Soil Organic Matter</t>
  </si>
  <si>
    <t>3.D.1.6 Cultivation of Organic Soils</t>
  </si>
  <si>
    <t>3.B.2.5 Indirect N2O emissions</t>
  </si>
  <si>
    <t>CATEGORIES OF EMISSIONS AND REMOVALS</t>
  </si>
  <si>
    <t>Uncertainty into the Trend in Total Emissions (%)</t>
  </si>
  <si>
    <t xml:space="preserve">Contribution to Variance by Category in Base Year </t>
  </si>
  <si>
    <t>5.B Biological treatment of solid waste: Composting and AD</t>
  </si>
  <si>
    <t>3.B.2.1 Manure Management - Dairy Cattle</t>
  </si>
  <si>
    <t>3.B.2.1 Manure Management - Non-Dairy Cattle</t>
  </si>
  <si>
    <t>3.B.2.2 Manure Management - Sheep</t>
  </si>
  <si>
    <t>3.B.2.3 Manure Management - Swine</t>
  </si>
  <si>
    <t>3.A.1 Enteric Fermentation - Dairy Cattle</t>
  </si>
  <si>
    <t>3.A.1 Enteric Fermentation - Non-Dairy Cattle</t>
  </si>
  <si>
    <t>3.A.2 Enteric Fermentation - Sheep</t>
  </si>
  <si>
    <t>3.A.3 Enteric Fermentation - Swine</t>
  </si>
  <si>
    <t>3.A.4 Enteric Fermentation - Other Animals</t>
  </si>
  <si>
    <t>3.B.1.1 Manure Management - Dairy Cattle</t>
  </si>
  <si>
    <t>3.B.1.1 Manure Management - Non-Dairy Cattle</t>
  </si>
  <si>
    <t>3.B.1.2 Manure Management - Sheep</t>
  </si>
  <si>
    <t>3.B.1.3 Manure Management - Swine</t>
  </si>
  <si>
    <t>3.B.1.4 Manure Management - Other Animals</t>
  </si>
  <si>
    <t>4.B.1 Cropland Remaining Cropland - Cropland</t>
  </si>
  <si>
    <t>4.B.1 Cropland Remaining Cropland - Perennial Woody Crops</t>
  </si>
  <si>
    <t>4.C.2.a Forestland converted to Grassland</t>
  </si>
  <si>
    <t>4(II).C.1 Grassland remaining Grassland</t>
  </si>
  <si>
    <t>4(II).D.1 Wetland Remaining Wetland</t>
  </si>
  <si>
    <t>4.D.1  Wetland Remaining Wetland</t>
  </si>
  <si>
    <t>4(IV) Wetland Remaining Wetland</t>
  </si>
  <si>
    <t>4.E.2.b Cropland Converted to Settlements</t>
  </si>
  <si>
    <t>4.E.2.c Grassland Converted to Settlements</t>
  </si>
  <si>
    <t>4.E.2.e Otherland Converted to Settlements</t>
  </si>
  <si>
    <t>4(II).C.2.a Forest land converted to grassland</t>
  </si>
  <si>
    <t>4(IV).B.1 Cropland remaining Cropland</t>
  </si>
  <si>
    <t>4(IV).D.1 Wetland Remaining Wetland</t>
  </si>
  <si>
    <t>4(II).D.2 Forest Land converted to Wetland</t>
  </si>
  <si>
    <t>4(IV).C.1 Grassland Remaining Grassland</t>
  </si>
  <si>
    <t>4(II).D.1Wetland Remaining Wetland</t>
  </si>
  <si>
    <t>4(II).D.2 Forest land converted to Wetland</t>
  </si>
  <si>
    <t>4(III).E.1 Settlements remaining settlements</t>
  </si>
  <si>
    <t>4(III).E.2 Land Converted to Settlements excl Forest land</t>
  </si>
  <si>
    <t>4.A.1. Forest land remaining forest land</t>
  </si>
  <si>
    <t>4.A.2. Land converted to forest land</t>
  </si>
  <si>
    <t>4(IV).A.1 Forest land remaining forest land</t>
  </si>
  <si>
    <t>4(IV).A.2 Land converted to forest land</t>
  </si>
  <si>
    <t>4.D.2.a Forestland converted to Wetland</t>
  </si>
  <si>
    <t>4.E.2.a Forest land converted to settlements</t>
  </si>
  <si>
    <t>4(II).A.1 Forest land remaining forest land</t>
  </si>
  <si>
    <t>4(II).A.2 Land converted to forest land</t>
  </si>
  <si>
    <t>4(IV).A.2. Land converted to forest land</t>
  </si>
  <si>
    <t>4(II).c.2.a Forest land converted to grassland</t>
  </si>
  <si>
    <t>4(III).c.2.a Forest land converted to grassland - direct</t>
  </si>
  <si>
    <t>4(III).c.2.a Forest land converted to grassland - indirect</t>
  </si>
  <si>
    <t>4(II) Grassland Remaining Grassland</t>
  </si>
  <si>
    <t>3.B.2.4 Manure Management - Other livestock</t>
  </si>
  <si>
    <t>3.D.2 Indirect N2O Emissions From Managed Soils - Atmospheric Deposition</t>
  </si>
  <si>
    <t>3.D.2 Indirect N2O Emissions From Managed Soils - Nitrate Leaching and Runoff</t>
  </si>
  <si>
    <t>Contribution to Variance by Category in Year 2024</t>
  </si>
  <si>
    <t>4(III) Forest land converted to other land - Direct N2O</t>
  </si>
  <si>
    <t>4(III) Forest land converted to other land - Indirect N2O</t>
  </si>
  <si>
    <t>4(III) Forest land converted to Settlement - Direct N2O</t>
  </si>
  <si>
    <t>4(III) Forest land converted to Settlement - Indirect N2O</t>
  </si>
  <si>
    <t>4.F.2 Forest Land Converted to Other Land</t>
  </si>
  <si>
    <t>4(IV).C.1 Grassland remaining Grassland</t>
  </si>
  <si>
    <t>4.C.1 Grassland remaining Grassland - Organic Soils</t>
  </si>
  <si>
    <t>4.C.1 Grassland remaining Grassland - Mineral Soils</t>
  </si>
  <si>
    <t>Emissions in 1990 (kt CO2eq)</t>
  </si>
  <si>
    <t>Emissions in 2024 (kt CO2eq)</t>
  </si>
  <si>
    <t>Emissions in 2024  (kt CO2eq)</t>
  </si>
  <si>
    <t>2.C Description of methodology used for estimating uncertainties</t>
  </si>
  <si>
    <t xml:space="preserve">Approach 1 in 2006 IPCC Guidelines has been followed. Uncertainties for each category and gas have been estimated using equations 3.1 and 3.2 in Volume 1 of the 2006 IPCC Guidelines. </t>
  </si>
  <si>
    <t>A combination of these uncertainties by category has been used to estimate overall uncertainty for 2017 and the uncertainty in the trend.</t>
  </si>
  <si>
    <t xml:space="preserve">                                                              Equation 3.1, Vol 1, 2006 IPCC Guidelines</t>
  </si>
  <si>
    <t>Where:</t>
  </si>
  <si>
    <r>
      <t>U</t>
    </r>
    <r>
      <rPr>
        <vertAlign val="subscript"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= the percentage uncertainty in the product of the quantities (half the 95 per cent confidence interval divided by the total and expressed as a percentage);</t>
    </r>
  </si>
  <si>
    <r>
      <t>U</t>
    </r>
    <r>
      <rPr>
        <vertAlign val="subscript"/>
        <sz val="11"/>
        <rFont val="Calibri"/>
        <family val="2"/>
        <scheme val="minor"/>
      </rPr>
      <t xml:space="preserve">i </t>
    </r>
    <r>
      <rPr>
        <sz val="11"/>
        <rFont val="Calibri"/>
        <family val="2"/>
        <scheme val="minor"/>
      </rPr>
      <t>= the percentage uncertainties associated with each of the quantities.</t>
    </r>
  </si>
  <si>
    <t xml:space="preserve">                                       Equation 3.2, Vol 1, 2006 IPCC Guidelines</t>
  </si>
  <si>
    <r>
      <t>U</t>
    </r>
    <r>
      <rPr>
        <vertAlign val="subscript"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= the percentage uncertainty in the sum of the quantities (half the 95 percent confidence interval divided by the total (i.e., mean) and expressed as a percentage). This term ‘uncertainty’ is thus based upon the 95 percent confidence interval;</t>
    </r>
  </si>
  <si>
    <r>
      <t>x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and U</t>
    </r>
    <r>
      <rPr>
        <vertAlign val="subscript"/>
        <sz val="11"/>
        <rFont val="Calibri"/>
        <family val="2"/>
        <scheme val="minor"/>
      </rPr>
      <t>i</t>
    </r>
    <r>
      <rPr>
        <sz val="11"/>
        <rFont val="Calibri"/>
        <family val="2"/>
        <scheme val="minor"/>
      </rPr>
      <t xml:space="preserve"> = the uncertain quantities and the percentage uncertainties associated with them, respectively.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</si>
</sst>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* #,##0.00\ _F_-;\-* #,##0.00\ _F_-;_-* &quot;-&quot;??\ _F_-;_-@_-"/>
    <numFmt numFmtId="165" formatCode="0.000"/>
    <numFmt numFmtId="166" formatCode="#,##0.0000"/>
    <numFmt numFmtId="167" formatCode="0.0"/>
    <numFmt numFmtId="168" formatCode="#,##0.000"/>
    <numFmt numFmtId="169" formatCode="#,##0.000;[Red]\-#,##0.000"/>
    <numFmt numFmtId="170" formatCode="#,##0.0"/>
    <numFmt numFmtId="171" formatCode="#,##0_ ;[Red]\-#,##0\ "/>
    <numFmt numFmtId="172" formatCode="0.0000"/>
    <numFmt numFmtId="173" formatCode="0.000000"/>
  </numFmts>
  <fonts count="25" x14ac:knownFonts="1">
    <font>
      <sz val="8"/>
      <name val="Helvetica"/>
    </font>
    <font>
      <sz val="11"/>
      <color theme="1"/>
      <name val="Calibri"/>
      <family val="2"/>
      <scheme val="minor"/>
    </font>
    <font>
      <sz val="8"/>
      <name val="Helvetica"/>
      <family val="2"/>
    </font>
    <font>
      <sz val="8"/>
      <name val="Tahoma"/>
      <family val="2"/>
    </font>
    <font>
      <b/>
      <sz val="8"/>
      <name val="Tahoma"/>
      <family val="2"/>
    </font>
    <font>
      <sz val="9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bscript"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Helvetica"/>
    </font>
    <font>
      <sz val="11"/>
      <color rgb="FF00808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166" fontId="5" fillId="0" borderId="0" applyBorder="0">
      <alignment horizontal="right" vertical="center"/>
    </xf>
    <xf numFmtId="0" fontId="3" fillId="0" borderId="0"/>
    <xf numFmtId="49" fontId="5" fillId="0" borderId="6" applyNumberFormat="0" applyFont="0" applyFill="0" applyBorder="0" applyProtection="0">
      <alignment horizontal="left" vertical="center" indent="2"/>
    </xf>
    <xf numFmtId="0" fontId="6" fillId="0" borderId="0"/>
    <xf numFmtId="168" fontId="7" fillId="0" borderId="0"/>
    <xf numFmtId="0" fontId="13" fillId="0" borderId="0" applyNumberFormat="0" applyFill="0" applyBorder="0" applyAlignment="0" applyProtection="0"/>
    <xf numFmtId="0" fontId="14" fillId="0" borderId="0" applyNumberFormat="0">
      <alignment horizontal="right"/>
    </xf>
    <xf numFmtId="0" fontId="15" fillId="0" borderId="0"/>
    <xf numFmtId="0" fontId="5" fillId="0" borderId="0"/>
    <xf numFmtId="0" fontId="7" fillId="0" borderId="0" applyNumberFormat="0" applyFont="0" applyFill="0" applyBorder="0" applyProtection="0">
      <alignment horizontal="left" vertical="center" indent="5"/>
    </xf>
    <xf numFmtId="0" fontId="1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" fontId="16" fillId="0" borderId="7" applyFill="0" applyBorder="0" applyProtection="0">
      <alignment horizontal="right" vertical="center"/>
    </xf>
    <xf numFmtId="43" fontId="7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84">
    <xf numFmtId="0" fontId="0" fillId="0" borderId="0" xfId="0"/>
    <xf numFmtId="2" fontId="8" fillId="3" borderId="10" xfId="1" applyNumberFormat="1" applyFont="1" applyFill="1" applyBorder="1" applyAlignment="1">
      <alignment horizontal="center" vertical="top" wrapText="1"/>
    </xf>
    <xf numFmtId="169" fontId="8" fillId="0" borderId="6" xfId="5" applyNumberFormat="1" applyFont="1" applyFill="1" applyBorder="1" applyAlignment="1">
      <alignment horizontal="right"/>
    </xf>
    <xf numFmtId="40" fontId="8" fillId="0" borderId="6" xfId="5" applyNumberFormat="1" applyFont="1" applyFill="1" applyBorder="1" applyAlignment="1">
      <alignment horizontal="right"/>
    </xf>
    <xf numFmtId="40" fontId="8" fillId="0" borderId="6" xfId="5" applyNumberFormat="1" applyFont="1" applyFill="1" applyBorder="1" applyAlignment="1">
      <alignment horizontal="left"/>
    </xf>
    <xf numFmtId="2" fontId="8" fillId="0" borderId="6" xfId="4" applyNumberFormat="1" applyFont="1" applyFill="1" applyBorder="1" applyAlignment="1">
      <alignment horizontal="left" vertical="center"/>
    </xf>
    <xf numFmtId="40" fontId="8" fillId="0" borderId="6" xfId="4" applyNumberFormat="1" applyFont="1" applyFill="1" applyBorder="1" applyAlignment="1">
      <alignment horizontal="left" vertical="center"/>
    </xf>
    <xf numFmtId="2" fontId="8" fillId="0" borderId="6" xfId="4" applyNumberFormat="1" applyFont="1" applyFill="1" applyBorder="1" applyAlignment="1">
      <alignment horizontal="left" vertical="center" wrapText="1"/>
    </xf>
    <xf numFmtId="40" fontId="8" fillId="0" borderId="6" xfId="3" applyNumberFormat="1" applyFont="1" applyFill="1" applyBorder="1" applyAlignment="1">
      <alignment horizontal="left"/>
    </xf>
    <xf numFmtId="40" fontId="9" fillId="0" borderId="14" xfId="3" applyNumberFormat="1" applyFont="1" applyFill="1" applyBorder="1" applyAlignment="1">
      <alignment horizontal="left"/>
    </xf>
    <xf numFmtId="0" fontId="8" fillId="0" borderId="0" xfId="3" applyFont="1" applyFill="1" applyAlignment="1">
      <alignment horizontal="left"/>
    </xf>
    <xf numFmtId="0" fontId="8" fillId="0" borderId="0" xfId="3" applyFont="1" applyFill="1"/>
    <xf numFmtId="0" fontId="11" fillId="0" borderId="0" xfId="3" applyFont="1" applyFill="1" applyAlignment="1">
      <alignment horizontal="left"/>
    </xf>
    <xf numFmtId="40" fontId="9" fillId="0" borderId="14" xfId="3" applyNumberFormat="1" applyFont="1" applyFill="1" applyBorder="1" applyAlignment="1">
      <alignment horizontal="right"/>
    </xf>
    <xf numFmtId="0" fontId="9" fillId="0" borderId="0" xfId="3" applyFont="1" applyFill="1" applyBorder="1" applyAlignment="1">
      <alignment horizontal="left"/>
    </xf>
    <xf numFmtId="0" fontId="9" fillId="0" borderId="1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right"/>
    </xf>
    <xf numFmtId="0" fontId="8" fillId="0" borderId="3" xfId="3" applyFont="1" applyFill="1" applyBorder="1" applyAlignment="1">
      <alignment vertical="top" wrapText="1"/>
    </xf>
    <xf numFmtId="0" fontId="8" fillId="0" borderId="0" xfId="3" applyFont="1" applyFill="1" applyBorder="1" applyAlignment="1">
      <alignment horizontal="left"/>
    </xf>
    <xf numFmtId="40" fontId="9" fillId="0" borderId="0" xfId="3" applyNumberFormat="1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9" fillId="0" borderId="0" xfId="6" applyNumberFormat="1" applyFont="1" applyFill="1" applyBorder="1" applyAlignment="1">
      <alignment horizontal="center" vertical="center"/>
    </xf>
    <xf numFmtId="40" fontId="8" fillId="2" borderId="6" xfId="5" applyNumberFormat="1" applyFont="1" applyFill="1" applyBorder="1" applyAlignment="1">
      <alignment horizontal="right"/>
    </xf>
    <xf numFmtId="40" fontId="8" fillId="2" borderId="6" xfId="3" applyNumberFormat="1" applyFont="1" applyFill="1" applyBorder="1" applyAlignment="1">
      <alignment horizontal="left"/>
    </xf>
    <xf numFmtId="2" fontId="8" fillId="2" borderId="6" xfId="4" applyNumberFormat="1" applyFont="1" applyFill="1" applyBorder="1" applyAlignment="1">
      <alignment horizontal="right" vertical="center"/>
    </xf>
    <xf numFmtId="2" fontId="8" fillId="2" borderId="6" xfId="4" applyNumberFormat="1" applyFont="1" applyFill="1" applyBorder="1" applyAlignment="1">
      <alignment vertical="center"/>
    </xf>
    <xf numFmtId="169" fontId="8" fillId="2" borderId="6" xfId="5" applyNumberFormat="1" applyFont="1" applyFill="1" applyBorder="1" applyAlignment="1">
      <alignment horizontal="right"/>
    </xf>
    <xf numFmtId="0" fontId="8" fillId="0" borderId="6" xfId="3" applyFont="1" applyFill="1" applyBorder="1" applyAlignment="1">
      <alignment horizontal="left"/>
    </xf>
    <xf numFmtId="2" fontId="9" fillId="0" borderId="14" xfId="3" applyNumberFormat="1" applyFont="1" applyFill="1" applyBorder="1" applyAlignment="1">
      <alignment horizontal="left"/>
    </xf>
    <xf numFmtId="40" fontId="8" fillId="0" borderId="0" xfId="3" applyNumberFormat="1" applyFont="1" applyFill="1" applyAlignment="1">
      <alignment horizontal="left"/>
    </xf>
    <xf numFmtId="165" fontId="8" fillId="0" borderId="0" xfId="3" applyNumberFormat="1" applyFont="1" applyFill="1" applyBorder="1" applyAlignment="1">
      <alignment horizontal="left"/>
    </xf>
    <xf numFmtId="167" fontId="8" fillId="0" borderId="0" xfId="3" applyNumberFormat="1" applyFont="1" applyFill="1" applyBorder="1" applyAlignment="1">
      <alignment horizontal="left"/>
    </xf>
    <xf numFmtId="169" fontId="8" fillId="0" borderId="0" xfId="3" applyNumberFormat="1" applyFont="1" applyFill="1" applyBorder="1" applyAlignment="1">
      <alignment horizontal="left"/>
    </xf>
    <xf numFmtId="171" fontId="9" fillId="0" borderId="0" xfId="3" applyNumberFormat="1" applyFont="1" applyFill="1" applyBorder="1" applyAlignment="1">
      <alignment horizontal="left"/>
    </xf>
    <xf numFmtId="2" fontId="9" fillId="0" borderId="0" xfId="3" applyNumberFormat="1" applyFont="1" applyFill="1" applyBorder="1" applyAlignment="1">
      <alignment horizontal="left"/>
    </xf>
    <xf numFmtId="40" fontId="8" fillId="2" borderId="6" xfId="5" applyNumberFormat="1" applyFont="1" applyFill="1" applyBorder="1" applyAlignment="1">
      <alignment horizontal="left"/>
    </xf>
    <xf numFmtId="0" fontId="0" fillId="0" borderId="6" xfId="0" applyBorder="1"/>
    <xf numFmtId="2" fontId="8" fillId="2" borderId="13" xfId="4" applyNumberFormat="1" applyFont="1" applyFill="1" applyBorder="1" applyAlignment="1">
      <alignment vertical="center"/>
    </xf>
    <xf numFmtId="40" fontId="8" fillId="0" borderId="13" xfId="5" applyNumberFormat="1" applyFont="1" applyFill="1" applyBorder="1" applyAlignment="1">
      <alignment horizontal="left"/>
    </xf>
    <xf numFmtId="40" fontId="8" fillId="2" borderId="13" xfId="5" applyNumberFormat="1" applyFont="1" applyFill="1" applyBorder="1" applyAlignment="1">
      <alignment horizontal="left"/>
    </xf>
    <xf numFmtId="2" fontId="8" fillId="3" borderId="11" xfId="3" applyNumberFormat="1" applyFont="1" applyFill="1" applyBorder="1" applyAlignment="1">
      <alignment horizontal="center" vertical="top" wrapText="1"/>
    </xf>
    <xf numFmtId="2" fontId="9" fillId="0" borderId="15" xfId="3" applyNumberFormat="1" applyFont="1" applyFill="1" applyBorder="1" applyAlignment="1">
      <alignment horizontal="left"/>
    </xf>
    <xf numFmtId="170" fontId="8" fillId="0" borderId="0" xfId="3" applyNumberFormat="1" applyFont="1" applyFill="1"/>
    <xf numFmtId="0" fontId="8" fillId="3" borderId="2" xfId="3" applyFont="1" applyFill="1" applyBorder="1" applyAlignment="1">
      <alignment horizontal="center" vertical="top" wrapText="1"/>
    </xf>
    <xf numFmtId="0" fontId="8" fillId="3" borderId="6" xfId="3" applyFont="1" applyFill="1" applyBorder="1" applyAlignment="1">
      <alignment horizontal="center" vertical="top" wrapText="1"/>
    </xf>
    <xf numFmtId="0" fontId="8" fillId="3" borderId="10" xfId="3" applyFont="1" applyFill="1" applyBorder="1" applyAlignment="1">
      <alignment horizontal="center" vertical="top" wrapText="1"/>
    </xf>
    <xf numFmtId="0" fontId="8" fillId="2" borderId="6" xfId="3" applyFont="1" applyFill="1" applyBorder="1" applyAlignment="1">
      <alignment horizontal="left"/>
    </xf>
    <xf numFmtId="0" fontId="8" fillId="0" borderId="4" xfId="3" applyFont="1" applyFill="1" applyBorder="1" applyAlignment="1">
      <alignment horizontal="left" vertical="top" wrapText="1"/>
    </xf>
    <xf numFmtId="0" fontId="8" fillId="0" borderId="3" xfId="3" applyFont="1" applyFill="1" applyBorder="1" applyAlignment="1">
      <alignment horizontal="left" vertical="top" wrapText="1"/>
    </xf>
    <xf numFmtId="0" fontId="9" fillId="0" borderId="0" xfId="6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indent="3"/>
    </xf>
    <xf numFmtId="0" fontId="0" fillId="0" borderId="0" xfId="0" applyFill="1" applyBorder="1"/>
    <xf numFmtId="40" fontId="8" fillId="0" borderId="11" xfId="3" applyNumberFormat="1" applyFont="1" applyFill="1" applyBorder="1" applyAlignment="1">
      <alignment horizontal="left"/>
    </xf>
    <xf numFmtId="2" fontId="8" fillId="0" borderId="15" xfId="3" applyNumberFormat="1" applyFont="1" applyFill="1" applyBorder="1" applyAlignment="1">
      <alignment horizontal="left"/>
    </xf>
    <xf numFmtId="2" fontId="8" fillId="0" borderId="0" xfId="1" applyNumberFormat="1" applyFont="1" applyFill="1" applyAlignment="1">
      <alignment horizontal="left"/>
    </xf>
    <xf numFmtId="165" fontId="8" fillId="0" borderId="0" xfId="3" applyNumberFormat="1" applyFont="1" applyFill="1" applyAlignment="1">
      <alignment horizontal="left"/>
    </xf>
    <xf numFmtId="2" fontId="8" fillId="3" borderId="33" xfId="3" applyNumberFormat="1" applyFont="1" applyFill="1" applyBorder="1" applyAlignment="1">
      <alignment horizontal="center" vertical="top" wrapText="1"/>
    </xf>
    <xf numFmtId="2" fontId="8" fillId="2" borderId="34" xfId="4" applyNumberFormat="1" applyFont="1" applyFill="1" applyBorder="1" applyAlignment="1">
      <alignment vertical="center"/>
    </xf>
    <xf numFmtId="40" fontId="8" fillId="2" borderId="34" xfId="5" applyNumberFormat="1" applyFont="1" applyFill="1" applyBorder="1" applyAlignment="1">
      <alignment horizontal="left"/>
    </xf>
    <xf numFmtId="40" fontId="9" fillId="0" borderId="35" xfId="3" applyNumberFormat="1" applyFont="1" applyFill="1" applyBorder="1" applyAlignment="1">
      <alignment horizontal="left"/>
    </xf>
    <xf numFmtId="1" fontId="8" fillId="0" borderId="6" xfId="5" applyNumberFormat="1" applyFont="1" applyFill="1" applyBorder="1" applyAlignment="1">
      <alignment horizontal="left"/>
    </xf>
    <xf numFmtId="1" fontId="8" fillId="0" borderId="6" xfId="5" applyNumberFormat="1" applyFont="1" applyFill="1" applyBorder="1" applyAlignment="1">
      <alignment horizontal="left" wrapText="1"/>
    </xf>
    <xf numFmtId="0" fontId="8" fillId="0" borderId="6" xfId="3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 indent="3"/>
    </xf>
    <xf numFmtId="40" fontId="9" fillId="0" borderId="6" xfId="3" applyNumberFormat="1" applyFont="1" applyFill="1" applyBorder="1" applyAlignment="1">
      <alignment horizontal="left"/>
    </xf>
    <xf numFmtId="0" fontId="8" fillId="3" borderId="11" xfId="3" applyFont="1" applyFill="1" applyBorder="1" applyAlignment="1">
      <alignment horizontal="center" vertical="top" wrapText="1"/>
    </xf>
    <xf numFmtId="0" fontId="0" fillId="0" borderId="12" xfId="0" applyBorder="1"/>
    <xf numFmtId="2" fontId="8" fillId="0" borderId="6" xfId="4" applyNumberFormat="1" applyFont="1" applyFill="1" applyBorder="1" applyAlignment="1">
      <alignment horizontal="left" vertical="center" indent="1"/>
    </xf>
    <xf numFmtId="40" fontId="8" fillId="0" borderId="13" xfId="3" applyNumberFormat="1" applyFont="1" applyFill="1" applyBorder="1" applyAlignment="1">
      <alignment horizontal="left"/>
    </xf>
    <xf numFmtId="0" fontId="8" fillId="3" borderId="6" xfId="3" applyFont="1" applyFill="1" applyBorder="1" applyAlignment="1">
      <alignment horizontal="left" vertical="top" wrapText="1"/>
    </xf>
    <xf numFmtId="0" fontId="9" fillId="2" borderId="19" xfId="6" applyNumberFormat="1" applyFont="1" applyFill="1" applyBorder="1" applyAlignment="1">
      <alignment horizontal="center" vertical="center"/>
    </xf>
    <xf numFmtId="2" fontId="9" fillId="2" borderId="19" xfId="4" applyNumberFormat="1" applyFont="1" applyFill="1" applyBorder="1" applyAlignment="1">
      <alignment horizontal="center" vertical="center"/>
    </xf>
    <xf numFmtId="0" fontId="19" fillId="0" borderId="6" xfId="0" applyFont="1" applyFill="1" applyBorder="1"/>
    <xf numFmtId="0" fontId="19" fillId="0" borderId="0" xfId="0" applyFont="1"/>
    <xf numFmtId="0" fontId="19" fillId="0" borderId="0" xfId="0" applyFont="1" applyFill="1"/>
    <xf numFmtId="172" fontId="19" fillId="3" borderId="40" xfId="9" applyNumberFormat="1" applyFont="1" applyFill="1" applyBorder="1" applyAlignment="1" applyProtection="1">
      <alignment horizontal="left" vertical="center" wrapText="1"/>
    </xf>
    <xf numFmtId="172" fontId="19" fillId="3" borderId="39" xfId="9" applyNumberFormat="1" applyFont="1" applyFill="1" applyBorder="1" applyAlignment="1" applyProtection="1">
      <alignment horizontal="left" vertical="center" wrapText="1"/>
    </xf>
    <xf numFmtId="172" fontId="19" fillId="3" borderId="39" xfId="10" applyNumberFormat="1" applyFont="1" applyFill="1" applyBorder="1" applyAlignment="1" applyProtection="1">
      <alignment horizontal="left" vertical="center" wrapText="1"/>
    </xf>
    <xf numFmtId="2" fontId="19" fillId="3" borderId="39" xfId="1" applyNumberFormat="1" applyFont="1" applyFill="1" applyBorder="1" applyAlignment="1">
      <alignment horizontal="left" vertical="center" wrapText="1"/>
    </xf>
    <xf numFmtId="0" fontId="19" fillId="3" borderId="39" xfId="3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/>
    </xf>
    <xf numFmtId="0" fontId="19" fillId="0" borderId="10" xfId="0" applyFont="1" applyFill="1" applyBorder="1"/>
    <xf numFmtId="49" fontId="19" fillId="0" borderId="10" xfId="0" applyNumberFormat="1" applyFont="1" applyFill="1" applyBorder="1"/>
    <xf numFmtId="2" fontId="19" fillId="0" borderId="10" xfId="0" applyNumberFormat="1" applyFont="1" applyFill="1" applyBorder="1"/>
    <xf numFmtId="2" fontId="19" fillId="0" borderId="11" xfId="0" applyNumberFormat="1" applyFont="1" applyFill="1" applyBorder="1"/>
    <xf numFmtId="0" fontId="19" fillId="0" borderId="12" xfId="0" applyFont="1" applyFill="1" applyBorder="1" applyAlignment="1">
      <alignment horizontal="center"/>
    </xf>
    <xf numFmtId="49" fontId="19" fillId="0" borderId="6" xfId="0" applyNumberFormat="1" applyFont="1" applyFill="1" applyBorder="1"/>
    <xf numFmtId="2" fontId="19" fillId="0" borderId="6" xfId="0" applyNumberFormat="1" applyFont="1" applyFill="1" applyBorder="1"/>
    <xf numFmtId="2" fontId="19" fillId="0" borderId="13" xfId="0" applyNumberFormat="1" applyFont="1" applyFill="1" applyBorder="1"/>
    <xf numFmtId="0" fontId="19" fillId="0" borderId="32" xfId="0" applyFont="1" applyFill="1" applyBorder="1" applyAlignment="1">
      <alignment horizontal="center"/>
    </xf>
    <xf numFmtId="0" fontId="19" fillId="0" borderId="14" xfId="0" applyFont="1" applyFill="1" applyBorder="1"/>
    <xf numFmtId="49" fontId="19" fillId="0" borderId="14" xfId="0" applyNumberFormat="1" applyFont="1" applyFill="1" applyBorder="1"/>
    <xf numFmtId="2" fontId="19" fillId="0" borderId="14" xfId="0" applyNumberFormat="1" applyFont="1" applyFill="1" applyBorder="1"/>
    <xf numFmtId="2" fontId="19" fillId="0" borderId="15" xfId="0" applyNumberFormat="1" applyFont="1" applyFill="1" applyBorder="1"/>
    <xf numFmtId="0" fontId="19" fillId="0" borderId="23" xfId="0" applyFont="1" applyFill="1" applyBorder="1" applyAlignment="1"/>
    <xf numFmtId="0" fontId="20" fillId="0" borderId="22" xfId="0" applyFont="1" applyFill="1" applyBorder="1" applyAlignment="1"/>
    <xf numFmtId="0" fontId="19" fillId="0" borderId="22" xfId="0" applyFont="1" applyFill="1" applyBorder="1" applyAlignment="1"/>
    <xf numFmtId="2" fontId="20" fillId="0" borderId="22" xfId="0" applyNumberFormat="1" applyFont="1" applyFill="1" applyBorder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0" fontId="19" fillId="0" borderId="25" xfId="0" applyFont="1" applyFill="1" applyBorder="1" applyAlignment="1"/>
    <xf numFmtId="0" fontId="20" fillId="0" borderId="28" xfId="0" applyFont="1" applyFill="1" applyBorder="1" applyAlignment="1"/>
    <xf numFmtId="0" fontId="19" fillId="0" borderId="28" xfId="0" applyFont="1" applyFill="1" applyBorder="1" applyAlignment="1"/>
    <xf numFmtId="2" fontId="20" fillId="0" borderId="28" xfId="0" applyNumberFormat="1" applyFont="1" applyFill="1" applyBorder="1"/>
    <xf numFmtId="165" fontId="20" fillId="0" borderId="28" xfId="0" applyNumberFormat="1" applyFont="1" applyFill="1" applyBorder="1"/>
    <xf numFmtId="165" fontId="20" fillId="0" borderId="26" xfId="0" applyNumberFormat="1" applyFont="1" applyFill="1" applyBorder="1"/>
    <xf numFmtId="2" fontId="19" fillId="0" borderId="0" xfId="0" applyNumberFormat="1" applyFont="1" applyFill="1"/>
    <xf numFmtId="173" fontId="19" fillId="0" borderId="0" xfId="0" applyNumberFormat="1" applyFont="1" applyFill="1"/>
    <xf numFmtId="172" fontId="19" fillId="3" borderId="39" xfId="3" applyNumberFormat="1" applyFont="1" applyFill="1" applyBorder="1" applyAlignment="1">
      <alignment horizontal="left" vertical="center" wrapText="1"/>
    </xf>
    <xf numFmtId="172" fontId="19" fillId="3" borderId="41" xfId="3" applyNumberFormat="1" applyFont="1" applyFill="1" applyBorder="1" applyAlignment="1">
      <alignment horizontal="left" vertical="center" wrapText="1"/>
    </xf>
    <xf numFmtId="0" fontId="19" fillId="0" borderId="10" xfId="0" applyFont="1" applyFill="1" applyBorder="1" applyAlignment="1"/>
    <xf numFmtId="2" fontId="19" fillId="0" borderId="10" xfId="0" applyNumberFormat="1" applyFont="1" applyFill="1" applyBorder="1" applyAlignment="1"/>
    <xf numFmtId="2" fontId="19" fillId="0" borderId="11" xfId="0" applyNumberFormat="1" applyFont="1" applyFill="1" applyBorder="1" applyAlignment="1"/>
    <xf numFmtId="0" fontId="19" fillId="0" borderId="6" xfId="0" applyFont="1" applyFill="1" applyBorder="1" applyAlignment="1"/>
    <xf numFmtId="2" fontId="19" fillId="0" borderId="6" xfId="0" applyNumberFormat="1" applyFont="1" applyFill="1" applyBorder="1" applyAlignment="1"/>
    <xf numFmtId="2" fontId="19" fillId="0" borderId="13" xfId="0" applyNumberFormat="1" applyFont="1" applyFill="1" applyBorder="1" applyAlignment="1"/>
    <xf numFmtId="0" fontId="19" fillId="0" borderId="14" xfId="0" applyFont="1" applyFill="1" applyBorder="1" applyAlignment="1"/>
    <xf numFmtId="2" fontId="19" fillId="0" borderId="14" xfId="0" applyNumberFormat="1" applyFont="1" applyFill="1" applyBorder="1" applyAlignment="1"/>
    <xf numFmtId="2" fontId="19" fillId="0" borderId="15" xfId="0" applyNumberFormat="1" applyFont="1" applyFill="1" applyBorder="1" applyAlignment="1"/>
    <xf numFmtId="0" fontId="20" fillId="0" borderId="23" xfId="0" applyFont="1" applyFill="1" applyBorder="1" applyAlignment="1"/>
    <xf numFmtId="0" fontId="20" fillId="0" borderId="25" xfId="0" applyFont="1" applyFill="1" applyBorder="1" applyAlignment="1"/>
    <xf numFmtId="0" fontId="19" fillId="0" borderId="0" xfId="0" applyFont="1" applyFill="1" applyBorder="1" applyAlignment="1"/>
    <xf numFmtId="2" fontId="19" fillId="0" borderId="0" xfId="0" applyNumberFormat="1" applyFont="1" applyFill="1" applyBorder="1"/>
    <xf numFmtId="0" fontId="19" fillId="0" borderId="0" xfId="0" applyFont="1" applyFill="1" applyBorder="1" applyAlignment="1">
      <alignment horizontal="left" vertical="center"/>
    </xf>
    <xf numFmtId="2" fontId="19" fillId="3" borderId="39" xfId="3" applyNumberFormat="1" applyFont="1" applyFill="1" applyBorder="1" applyAlignment="1">
      <alignment horizontal="left" vertical="center" wrapText="1"/>
    </xf>
    <xf numFmtId="2" fontId="20" fillId="0" borderId="24" xfId="0" applyNumberFormat="1" applyFont="1" applyFill="1" applyBorder="1"/>
    <xf numFmtId="2" fontId="20" fillId="0" borderId="26" xfId="0" applyNumberFormat="1" applyFont="1" applyFill="1" applyBorder="1"/>
    <xf numFmtId="0" fontId="19" fillId="0" borderId="6" xfId="0" applyFont="1" applyFill="1" applyBorder="1" applyAlignment="1">
      <alignment wrapText="1"/>
    </xf>
    <xf numFmtId="0" fontId="19" fillId="0" borderId="20" xfId="0" applyFont="1" applyFill="1" applyBorder="1" applyAlignment="1">
      <alignment horizontal="center"/>
    </xf>
    <xf numFmtId="0" fontId="19" fillId="0" borderId="5" xfId="0" applyFont="1" applyFill="1" applyBorder="1"/>
    <xf numFmtId="0" fontId="19" fillId="0" borderId="5" xfId="0" applyFont="1" applyFill="1" applyBorder="1" applyAlignment="1">
      <alignment wrapText="1"/>
    </xf>
    <xf numFmtId="2" fontId="19" fillId="0" borderId="5" xfId="0" applyNumberFormat="1" applyFont="1" applyFill="1" applyBorder="1"/>
    <xf numFmtId="2" fontId="19" fillId="0" borderId="21" xfId="0" applyNumberFormat="1" applyFont="1" applyFill="1" applyBorder="1"/>
    <xf numFmtId="0" fontId="18" fillId="0" borderId="0" xfId="0" applyFont="1" applyFill="1"/>
    <xf numFmtId="164" fontId="18" fillId="0" borderId="0" xfId="1" applyFont="1" applyFill="1"/>
    <xf numFmtId="0" fontId="19" fillId="0" borderId="0" xfId="0" applyFont="1" applyFill="1" applyBorder="1"/>
    <xf numFmtId="164" fontId="18" fillId="0" borderId="0" xfId="1" applyFont="1" applyFill="1" applyBorder="1"/>
    <xf numFmtId="164" fontId="19" fillId="0" borderId="0" xfId="1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left" vertical="center"/>
    </xf>
    <xf numFmtId="43" fontId="18" fillId="0" borderId="0" xfId="18" applyNumberFormat="1" applyFont="1" applyFill="1" applyBorder="1" applyAlignment="1">
      <alignment horizontal="left" vertical="center"/>
    </xf>
    <xf numFmtId="43" fontId="18" fillId="0" borderId="0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2" borderId="37" xfId="6" applyNumberFormat="1" applyFont="1" applyFill="1" applyBorder="1" applyAlignment="1">
      <alignment horizontal="center" vertical="center"/>
    </xf>
    <xf numFmtId="0" fontId="9" fillId="2" borderId="8" xfId="6" applyNumberFormat="1" applyFont="1" applyFill="1" applyBorder="1" applyAlignment="1">
      <alignment horizontal="center" vertical="center"/>
    </xf>
    <xf numFmtId="2" fontId="9" fillId="2" borderId="37" xfId="4" applyNumberFormat="1" applyFont="1" applyFill="1" applyBorder="1" applyAlignment="1">
      <alignment horizontal="center" vertical="center"/>
    </xf>
    <xf numFmtId="2" fontId="9" fillId="2" borderId="8" xfId="4" applyNumberFormat="1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2" fontId="9" fillId="3" borderId="5" xfId="1" applyNumberFormat="1" applyFont="1" applyFill="1" applyBorder="1" applyAlignment="1">
      <alignment horizontal="center"/>
    </xf>
    <xf numFmtId="2" fontId="9" fillId="3" borderId="7" xfId="1" applyNumberFormat="1" applyFont="1" applyFill="1" applyBorder="1" applyAlignment="1">
      <alignment horizontal="center"/>
    </xf>
    <xf numFmtId="0" fontId="8" fillId="3" borderId="29" xfId="3" applyFont="1" applyFill="1" applyBorder="1" applyAlignment="1">
      <alignment horizontal="center" vertical="top" wrapText="1"/>
    </xf>
    <xf numFmtId="0" fontId="8" fillId="3" borderId="38" xfId="3" applyFont="1" applyFill="1" applyBorder="1" applyAlignment="1">
      <alignment horizontal="center" vertical="top" wrapText="1"/>
    </xf>
    <xf numFmtId="0" fontId="8" fillId="3" borderId="7" xfId="3" applyFont="1" applyFill="1" applyBorder="1" applyAlignment="1">
      <alignment horizontal="center" vertical="top" wrapText="1"/>
    </xf>
    <xf numFmtId="2" fontId="9" fillId="3" borderId="21" xfId="3" applyNumberFormat="1" applyFont="1" applyFill="1" applyBorder="1" applyAlignment="1">
      <alignment horizontal="center"/>
    </xf>
    <xf numFmtId="2" fontId="9" fillId="3" borderId="27" xfId="3" applyNumberFormat="1" applyFont="1" applyFill="1" applyBorder="1" applyAlignment="1">
      <alignment horizontal="center"/>
    </xf>
    <xf numFmtId="0" fontId="9" fillId="2" borderId="19" xfId="6" applyNumberFormat="1" applyFont="1" applyFill="1" applyBorder="1" applyAlignment="1">
      <alignment horizontal="center" vertical="center"/>
    </xf>
    <xf numFmtId="0" fontId="9" fillId="2" borderId="16" xfId="6" applyNumberFormat="1" applyFont="1" applyFill="1" applyBorder="1" applyAlignment="1">
      <alignment horizontal="center" vertical="center"/>
    </xf>
    <xf numFmtId="0" fontId="9" fillId="2" borderId="18" xfId="6" applyNumberFormat="1" applyFont="1" applyFill="1" applyBorder="1" applyAlignment="1">
      <alignment horizontal="center" vertical="center"/>
    </xf>
    <xf numFmtId="0" fontId="9" fillId="2" borderId="17" xfId="6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4" fillId="4" borderId="9" xfId="3" applyFont="1" applyFill="1" applyBorder="1" applyAlignment="1">
      <alignment horizontal="center"/>
    </xf>
    <xf numFmtId="0" fontId="4" fillId="4" borderId="10" xfId="3" applyFont="1" applyFill="1" applyBorder="1" applyAlignment="1">
      <alignment horizontal="center"/>
    </xf>
    <xf numFmtId="0" fontId="4" fillId="4" borderId="32" xfId="3" applyFont="1" applyFill="1" applyBorder="1" applyAlignment="1">
      <alignment horizontal="center"/>
    </xf>
    <xf numFmtId="0" fontId="4" fillId="4" borderId="1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 vertical="top" wrapText="1"/>
    </xf>
    <xf numFmtId="0" fontId="8" fillId="3" borderId="22" xfId="3" applyFont="1" applyFill="1" applyBorder="1" applyAlignment="1">
      <alignment horizontal="center" vertical="top" wrapText="1"/>
    </xf>
    <xf numFmtId="0" fontId="8" fillId="3" borderId="30" xfId="3" applyFont="1" applyFill="1" applyBorder="1" applyAlignment="1">
      <alignment horizontal="center" vertical="top" wrapText="1"/>
    </xf>
    <xf numFmtId="0" fontId="8" fillId="3" borderId="31" xfId="3" applyFont="1" applyFill="1" applyBorder="1" applyAlignment="1">
      <alignment horizontal="center" vertical="top" wrapText="1"/>
    </xf>
    <xf numFmtId="0" fontId="8" fillId="3" borderId="36" xfId="3" applyFont="1" applyFill="1" applyBorder="1" applyAlignment="1">
      <alignment horizontal="center" vertical="top" wrapText="1"/>
    </xf>
    <xf numFmtId="0" fontId="8" fillId="3" borderId="2" xfId="3" applyFont="1" applyFill="1" applyBorder="1" applyAlignment="1">
      <alignment horizontal="center" vertical="top" wrapText="1"/>
    </xf>
    <xf numFmtId="2" fontId="9" fillId="2" borderId="19" xfId="4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left"/>
    </xf>
    <xf numFmtId="0" fontId="12" fillId="0" borderId="0" xfId="3" applyFont="1" applyFill="1" applyAlignment="1">
      <alignment horizontal="left"/>
    </xf>
    <xf numFmtId="0" fontId="8" fillId="3" borderId="10" xfId="3" applyFont="1" applyFill="1" applyBorder="1" applyAlignment="1">
      <alignment horizontal="left" vertical="top" wrapText="1"/>
    </xf>
    <xf numFmtId="0" fontId="8" fillId="3" borderId="6" xfId="3" applyFont="1" applyFill="1" applyBorder="1" applyAlignment="1">
      <alignment horizontal="left" vertical="top" wrapText="1"/>
    </xf>
    <xf numFmtId="165" fontId="20" fillId="0" borderId="28" xfId="0" applyNumberFormat="1" applyFont="1" applyFill="1" applyBorder="1" applyAlignment="1">
      <alignment horizontal="right"/>
    </xf>
    <xf numFmtId="2" fontId="20" fillId="0" borderId="28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20" fillId="0" borderId="28" xfId="0" applyNumberFormat="1" applyFont="1" applyFill="1" applyBorder="1" applyAlignment="1">
      <alignment horizontal="right"/>
    </xf>
  </cellXfs>
  <cellStyles count="19">
    <cellStyle name="2x indented GHG Textfiels" xfId="4" xr:uid="{00000000-0005-0000-0000-000000000000}"/>
    <cellStyle name="5x indented GHG Textfiels" xfId="11" xr:uid="{00000000-0005-0000-0000-000001000000}"/>
    <cellStyle name="Bold GHG Numbers (0.00)" xfId="16" xr:uid="{00000000-0005-0000-0000-000002000000}"/>
    <cellStyle name="Comma" xfId="1" builtinId="3"/>
    <cellStyle name="Comma 2" xfId="17" xr:uid="{00000000-0005-0000-0000-000004000000}"/>
    <cellStyle name="Comma 3" xfId="14" xr:uid="{00000000-0005-0000-0000-000005000000}"/>
    <cellStyle name="Constants" xfId="8" xr:uid="{00000000-0005-0000-0000-000006000000}"/>
    <cellStyle name="Currency" xfId="18" builtinId="4"/>
    <cellStyle name="Headline" xfId="7" xr:uid="{00000000-0005-0000-0000-000007000000}"/>
    <cellStyle name="InputCells" xfId="2" xr:uid="{00000000-0005-0000-0000-000008000000}"/>
    <cellStyle name="Normal" xfId="0" builtinId="0"/>
    <cellStyle name="Normal 2" xfId="6" xr:uid="{00000000-0005-0000-0000-00000A000000}"/>
    <cellStyle name="Normal 2 2" xfId="15" xr:uid="{00000000-0005-0000-0000-00000B000000}"/>
    <cellStyle name="Normal 3" xfId="12" xr:uid="{00000000-0005-0000-0000-00000C000000}"/>
    <cellStyle name="Normal_2000balx" xfId="5" xr:uid="{00000000-0005-0000-0000-00000D000000}"/>
    <cellStyle name="Normal_Tier1_Uncertainty" xfId="3" xr:uid="{00000000-0005-0000-0000-00000E000000}"/>
    <cellStyle name="Percent 2" xfId="13" xr:uid="{00000000-0005-0000-0000-000010000000}"/>
    <cellStyle name="Обычный_2++" xfId="10" xr:uid="{00000000-0005-0000-0000-000011000000}"/>
    <cellStyle name="Обычный_Table7" xfId="9" xr:uid="{00000000-0005-0000-0000-000012000000}"/>
  </cellStyles>
  <dxfs count="0"/>
  <tableStyles count="0" defaultTableStyle="TableStyleMedium9" defaultPivotStyle="PivotStyleLight16"/>
  <colors>
    <mruColors>
      <color rgb="FFCCFFFF"/>
      <color rgb="FF66FFFF"/>
      <color rgb="FF00FF00"/>
      <color rgb="FFFFFF99"/>
      <color rgb="FFFF99FF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66675</xdr:rowOff>
    </xdr:from>
    <xdr:to>
      <xdr:col>4</xdr:col>
      <xdr:colOff>466725</xdr:colOff>
      <xdr:row>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4CCEF9-378C-48B5-BD83-48F6C54D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09675"/>
          <a:ext cx="19240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</xdr:row>
      <xdr:rowOff>76200</xdr:rowOff>
    </xdr:from>
    <xdr:to>
      <xdr:col>6</xdr:col>
      <xdr:colOff>9525</xdr:colOff>
      <xdr:row>16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EA0888-2088-4F63-89C4-2DDB27EE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28900"/>
          <a:ext cx="26193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382"/>
  <sheetViews>
    <sheetView workbookViewId="0"/>
  </sheetViews>
  <sheetFormatPr defaultRowHeight="12" x14ac:dyDescent="0.2"/>
  <cols>
    <col min="2" max="2" width="21" bestFit="1" customWidth="1"/>
    <col min="3" max="3" width="16.6640625" bestFit="1" customWidth="1"/>
    <col min="4" max="4" width="42.5" style="10" customWidth="1"/>
    <col min="5" max="5" width="8.33203125" style="10" customWidth="1"/>
    <col min="6" max="7" width="13.1640625" style="10" customWidth="1"/>
    <col min="8" max="8" width="13.33203125" style="10" customWidth="1"/>
    <col min="9" max="10" width="12" style="10" customWidth="1"/>
    <col min="11" max="11" width="13.83203125" style="10" customWidth="1"/>
    <col min="12" max="12" width="12.6640625" style="10" customWidth="1"/>
    <col min="13" max="13" width="11.1640625" style="10" customWidth="1"/>
    <col min="14" max="14" width="10.6640625" style="10" customWidth="1"/>
    <col min="15" max="15" width="13.5" style="10" customWidth="1"/>
    <col min="16" max="16" width="13" style="10" customWidth="1"/>
    <col min="17" max="17" width="14" style="10" customWidth="1"/>
    <col min="18" max="18" width="13.5" style="10" customWidth="1"/>
  </cols>
  <sheetData>
    <row r="3" spans="2:18" x14ac:dyDescent="0.2">
      <c r="F3" s="29"/>
    </row>
    <row r="5" spans="2:18" x14ac:dyDescent="0.2">
      <c r="B5" s="162" t="s">
        <v>15</v>
      </c>
      <c r="C5" s="162"/>
      <c r="D5" s="16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2:18" ht="12.75" thickBot="1" x14ac:dyDescent="0.25"/>
    <row r="7" spans="2:18" ht="60.75" thickBot="1" x14ac:dyDescent="0.25">
      <c r="B7" s="167" t="s">
        <v>0</v>
      </c>
      <c r="C7" s="168"/>
      <c r="D7" s="169"/>
      <c r="E7" s="153" t="s">
        <v>1</v>
      </c>
      <c r="F7" s="1" t="s">
        <v>20</v>
      </c>
      <c r="G7" s="1" t="s">
        <v>28</v>
      </c>
      <c r="H7" s="45" t="s">
        <v>2</v>
      </c>
      <c r="I7" s="45" t="s">
        <v>3</v>
      </c>
      <c r="J7" s="45" t="s">
        <v>4</v>
      </c>
      <c r="K7" s="45" t="s">
        <v>24</v>
      </c>
      <c r="L7" s="45" t="s">
        <v>5</v>
      </c>
      <c r="M7" s="45" t="s">
        <v>6</v>
      </c>
      <c r="N7" s="45" t="s">
        <v>7</v>
      </c>
      <c r="O7" s="45" t="s">
        <v>8</v>
      </c>
      <c r="P7" s="45" t="s">
        <v>9</v>
      </c>
      <c r="Q7" s="65" t="s">
        <v>10</v>
      </c>
      <c r="R7" s="56" t="s">
        <v>11</v>
      </c>
    </row>
    <row r="8" spans="2:18" ht="13.5" customHeight="1" x14ac:dyDescent="0.2">
      <c r="B8" s="170"/>
      <c r="C8" s="171"/>
      <c r="D8" s="172"/>
      <c r="E8" s="154"/>
      <c r="F8" s="151" t="s">
        <v>30</v>
      </c>
      <c r="G8" s="151" t="s">
        <v>30</v>
      </c>
      <c r="H8" s="149" t="s">
        <v>12</v>
      </c>
      <c r="I8" s="149" t="s">
        <v>12</v>
      </c>
      <c r="J8" s="149" t="s">
        <v>12</v>
      </c>
      <c r="K8" s="149" t="s">
        <v>12</v>
      </c>
      <c r="L8" s="149"/>
      <c r="M8" s="149" t="s">
        <v>12</v>
      </c>
      <c r="N8" s="149" t="s">
        <v>12</v>
      </c>
      <c r="O8" s="149" t="s">
        <v>12</v>
      </c>
      <c r="P8" s="149" t="s">
        <v>12</v>
      </c>
      <c r="Q8" s="149" t="s">
        <v>12</v>
      </c>
      <c r="R8" s="156"/>
    </row>
    <row r="9" spans="2:18" ht="13.5" customHeight="1" x14ac:dyDescent="0.2">
      <c r="B9" s="66" t="s">
        <v>41</v>
      </c>
      <c r="C9" s="36" t="s">
        <v>42</v>
      </c>
      <c r="D9" s="44"/>
      <c r="E9" s="155"/>
      <c r="F9" s="152"/>
      <c r="G9" s="152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7"/>
    </row>
    <row r="10" spans="2:18" x14ac:dyDescent="0.2">
      <c r="B10" s="71" t="s">
        <v>110</v>
      </c>
      <c r="C10" s="147"/>
      <c r="D10" s="148"/>
      <c r="E10" s="46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37"/>
      <c r="R10" s="57"/>
    </row>
    <row r="11" spans="2:18" ht="13.5" x14ac:dyDescent="0.25">
      <c r="B11" s="66" t="s">
        <v>43</v>
      </c>
      <c r="C11" s="36" t="s">
        <v>47</v>
      </c>
      <c r="D11" s="5" t="s">
        <v>50</v>
      </c>
      <c r="E11" s="27" t="s">
        <v>38</v>
      </c>
      <c r="F11" s="3" t="e">
        <f>#REF!+#REF!+#REF!+#REF!+#REF!</f>
        <v>#REF!</v>
      </c>
      <c r="G11" s="3" t="e">
        <f>#REF!+#REF!+#REF!+#REF!+#REF!</f>
        <v>#REF!</v>
      </c>
      <c r="H11" s="4" t="e">
        <f>(#REF!^2+#REF!^2+#REF!^2+#REF!^2+#REF!^2)^0.5</f>
        <v>#REF!</v>
      </c>
      <c r="I11" s="4" t="e">
        <f>(#REF!^2+#REF!^2+#REF!^2+#REF!^2+#REF!^2)^0.5</f>
        <v>#REF!</v>
      </c>
      <c r="J11" s="4" t="e">
        <f>(H11*H11+I11*I11)^0.5</f>
        <v>#REF!</v>
      </c>
      <c r="K11" s="4" t="e">
        <f>G11*J11/$G$120</f>
        <v>#REF!</v>
      </c>
      <c r="L11" s="4" t="e">
        <f>K11*K11</f>
        <v>#REF!</v>
      </c>
      <c r="M11" s="4" t="e">
        <f>(0.01*G11+$G$120-(0.01*F11+$F$120))*100/(0.01*F11+$F$120)-($G$120-$F$120)*100/$G$120</f>
        <v>#REF!</v>
      </c>
      <c r="N11" s="4" t="e">
        <f>G11/$F$120</f>
        <v>#REF!</v>
      </c>
      <c r="O11" s="4" t="e">
        <f>H11*N11*(2^0.5)</f>
        <v>#REF!</v>
      </c>
      <c r="P11" s="4" t="e">
        <f>I11*M11</f>
        <v>#REF!</v>
      </c>
      <c r="Q11" s="4" t="e">
        <f>(O11*O11+P11*P11)^0.5</f>
        <v>#REF!</v>
      </c>
      <c r="R11" s="38" t="e">
        <f>Q11*Q11</f>
        <v>#REF!</v>
      </c>
    </row>
    <row r="12" spans="2:18" ht="15" x14ac:dyDescent="0.25">
      <c r="B12" s="66" t="s">
        <v>43</v>
      </c>
      <c r="C12" s="36" t="s">
        <v>48</v>
      </c>
      <c r="D12" s="5" t="s">
        <v>51</v>
      </c>
      <c r="E12" s="27" t="s">
        <v>39</v>
      </c>
      <c r="F12" s="3" t="e">
        <f>#REF!+#REF!+#REF!+#REF!+#REF!</f>
        <v>#REF!</v>
      </c>
      <c r="G12" s="3" t="e">
        <f>#REF!+#REF!+#REF!+#REF!+#REF!</f>
        <v>#REF!</v>
      </c>
      <c r="H12" s="4" t="e">
        <f>(#REF!^2+#REF!^2+#REF!^2+#REF!^2+#REF!^2+#REF!^2)^0.5</f>
        <v>#REF!</v>
      </c>
      <c r="I12" s="4" t="e">
        <f>(#REF!^2+#REF!^2+#REF!^2+#REF!^2+#REF!^2+#REF!^2)^0.5</f>
        <v>#REF!</v>
      </c>
      <c r="J12" s="4" t="e">
        <f t="shared" ref="J12:J13" si="0">(H12*H12+I12*I12)^0.5</f>
        <v>#REF!</v>
      </c>
      <c r="K12" s="4" t="e">
        <f>G12*J12/$G$120</f>
        <v>#REF!</v>
      </c>
      <c r="L12" s="4" t="e">
        <f t="shared" ref="L12:L13" si="1">K12*K12</f>
        <v>#REF!</v>
      </c>
      <c r="M12" s="4" t="e">
        <f>(0.01*G12+$G$120-(0.01*F12+$F$120))*100/(0.01*F12+$F$120)-($G$120-$F$120)*100/$G$120</f>
        <v>#REF!</v>
      </c>
      <c r="N12" s="4" t="e">
        <f>G12/$F$120</f>
        <v>#REF!</v>
      </c>
      <c r="O12" s="4" t="e">
        <f t="shared" ref="O12:O13" si="2">H12*N12*(2^0.5)</f>
        <v>#REF!</v>
      </c>
      <c r="P12" s="4" t="e">
        <f t="shared" ref="P12:P13" si="3">I12*M12</f>
        <v>#REF!</v>
      </c>
      <c r="Q12" s="4" t="e">
        <f t="shared" ref="Q12:Q13" si="4">(O12*O12+P12*P12)^0.5</f>
        <v>#REF!</v>
      </c>
      <c r="R12" s="38" t="e">
        <f t="shared" ref="R12:R13" si="5">Q12*Q12</f>
        <v>#REF!</v>
      </c>
    </row>
    <row r="13" spans="2:18" ht="24" x14ac:dyDescent="0.25">
      <c r="B13" s="66" t="s">
        <v>43</v>
      </c>
      <c r="C13" s="36" t="s">
        <v>49</v>
      </c>
      <c r="D13" s="7" t="s">
        <v>52</v>
      </c>
      <c r="E13" s="27" t="s">
        <v>39</v>
      </c>
      <c r="F13" s="3" t="e">
        <f>#REF!</f>
        <v>#REF!</v>
      </c>
      <c r="G13" s="3" t="e">
        <f>#REF!</f>
        <v>#REF!</v>
      </c>
      <c r="H13" s="4" t="e">
        <f>#REF!</f>
        <v>#REF!</v>
      </c>
      <c r="I13" s="4" t="e">
        <f>#REF!</f>
        <v>#REF!</v>
      </c>
      <c r="J13" s="4" t="e">
        <f t="shared" si="0"/>
        <v>#REF!</v>
      </c>
      <c r="K13" s="4" t="e">
        <f>G13*J13/$G$120</f>
        <v>#REF!</v>
      </c>
      <c r="L13" s="4" t="e">
        <f t="shared" si="1"/>
        <v>#REF!</v>
      </c>
      <c r="M13" s="4" t="e">
        <f>(0.01*G13+$G$120-(0.01*F13+$F$120))*100/(0.01*F13+$F$120)-($G$120-$F$120)*100/$G$120</f>
        <v>#REF!</v>
      </c>
      <c r="N13" s="4" t="e">
        <f>G13/$F$120</f>
        <v>#REF!</v>
      </c>
      <c r="O13" s="4" t="e">
        <f t="shared" si="2"/>
        <v>#REF!</v>
      </c>
      <c r="P13" s="4" t="e">
        <f t="shared" si="3"/>
        <v>#REF!</v>
      </c>
      <c r="Q13" s="4" t="e">
        <f t="shared" si="4"/>
        <v>#REF!</v>
      </c>
      <c r="R13" s="38" t="e">
        <f t="shared" si="5"/>
        <v>#REF!</v>
      </c>
    </row>
    <row r="14" spans="2:18" x14ac:dyDescent="0.2">
      <c r="B14" s="70" t="s">
        <v>25</v>
      </c>
      <c r="C14" s="145"/>
      <c r="D14" s="146"/>
      <c r="E14" s="46"/>
      <c r="F14" s="22"/>
      <c r="G14" s="22"/>
      <c r="H14" s="23"/>
      <c r="I14" s="23"/>
      <c r="J14" s="35"/>
      <c r="K14" s="35"/>
      <c r="L14" s="35"/>
      <c r="M14" s="35"/>
      <c r="N14" s="35"/>
      <c r="O14" s="35"/>
      <c r="P14" s="35"/>
      <c r="Q14" s="39"/>
      <c r="R14" s="58"/>
    </row>
    <row r="15" spans="2:18" ht="15" x14ac:dyDescent="0.25">
      <c r="B15" s="66" t="s">
        <v>44</v>
      </c>
      <c r="C15" s="36" t="s">
        <v>53</v>
      </c>
      <c r="D15" s="60" t="s">
        <v>83</v>
      </c>
      <c r="E15" s="27" t="s">
        <v>39</v>
      </c>
      <c r="F15" s="3" t="e">
        <f>#REF!+#REF!+#REF!</f>
        <v>#REF!</v>
      </c>
      <c r="G15" s="3" t="e">
        <f>#REF!+#REF!+#REF!</f>
        <v>#REF!</v>
      </c>
      <c r="H15" s="4" t="e">
        <f>(#REF!^2+#REF!^2+#REF!^2)^0.5</f>
        <v>#REF!</v>
      </c>
      <c r="I15" s="4" t="e">
        <f>(#REF!^2+#REF!^2+#REF!^2)^0.5</f>
        <v>#REF!</v>
      </c>
      <c r="J15" s="4" t="e">
        <f>(H15*H15+I15*I15)^0.5</f>
        <v>#REF!</v>
      </c>
      <c r="K15" s="4" t="e">
        <f t="shared" ref="K15:K21" si="6">G15*J15/$G$120</f>
        <v>#REF!</v>
      </c>
      <c r="L15" s="4" t="e">
        <f>K15*K15</f>
        <v>#REF!</v>
      </c>
      <c r="M15" s="4" t="e">
        <f t="shared" ref="M15:M21" si="7">(0.01*G15+$G$120-(0.01*F15+$F$120))*100/(0.01*F15+$F$120)-($G$120-$F$120)*100/$G$120</f>
        <v>#REF!</v>
      </c>
      <c r="N15" s="4" t="e">
        <f t="shared" ref="N15:N21" si="8">G15/$F$120</f>
        <v>#REF!</v>
      </c>
      <c r="O15" s="4" t="e">
        <f>H15*N15*(2^0.5)</f>
        <v>#REF!</v>
      </c>
      <c r="P15" s="4" t="e">
        <f>I15*M15</f>
        <v>#REF!</v>
      </c>
      <c r="Q15" s="4" t="e">
        <f>(O15*O15+P15*P15)^0.5</f>
        <v>#REF!</v>
      </c>
      <c r="R15" s="38" t="e">
        <f>Q15*Q15</f>
        <v>#REF!</v>
      </c>
    </row>
    <row r="16" spans="2:18" ht="15" x14ac:dyDescent="0.25">
      <c r="B16" s="66" t="s">
        <v>44</v>
      </c>
      <c r="C16" s="36" t="s">
        <v>54</v>
      </c>
      <c r="D16" s="61" t="s">
        <v>84</v>
      </c>
      <c r="E16" s="27" t="s">
        <v>39</v>
      </c>
      <c r="F16" s="3" t="e">
        <f>SUM(#REF!)</f>
        <v>#REF!</v>
      </c>
      <c r="G16" s="3" t="e">
        <f>SUM(#REF!)</f>
        <v>#REF!</v>
      </c>
      <c r="H16" s="4" t="e">
        <f>(#REF!^2+#REF!^2+#REF!^2)^0.5</f>
        <v>#REF!</v>
      </c>
      <c r="I16" s="4" t="e">
        <f>(#REF!^2+#REF!^2+#REF!^2)^0.5</f>
        <v>#REF!</v>
      </c>
      <c r="J16" s="4" t="e">
        <f t="shared" ref="J16:J18" si="9">(H16*H16+I16*I16)^0.5</f>
        <v>#REF!</v>
      </c>
      <c r="K16" s="4" t="e">
        <f t="shared" si="6"/>
        <v>#REF!</v>
      </c>
      <c r="L16" s="4" t="e">
        <f t="shared" ref="L16:L21" si="10">K16*K16</f>
        <v>#REF!</v>
      </c>
      <c r="M16" s="4" t="e">
        <f t="shared" si="7"/>
        <v>#REF!</v>
      </c>
      <c r="N16" s="4" t="e">
        <f t="shared" si="8"/>
        <v>#REF!</v>
      </c>
      <c r="O16" s="4" t="e">
        <f t="shared" ref="O16:O18" si="11">H16*N16*(2^0.5)</f>
        <v>#REF!</v>
      </c>
      <c r="P16" s="4" t="e">
        <f t="shared" ref="P16:P18" si="12">I16*M16</f>
        <v>#REF!</v>
      </c>
      <c r="Q16" s="4" t="e">
        <f t="shared" ref="Q16:Q18" si="13">(O16*O16+P16*P16)^0.5</f>
        <v>#REF!</v>
      </c>
      <c r="R16" s="38" t="e">
        <f t="shared" ref="R16:R21" si="14">Q16*Q16</f>
        <v>#REF!</v>
      </c>
    </row>
    <row r="17" spans="2:18" ht="15" x14ac:dyDescent="0.25">
      <c r="B17" s="66" t="s">
        <v>44</v>
      </c>
      <c r="C17" s="36" t="s">
        <v>55</v>
      </c>
      <c r="D17" s="60" t="s">
        <v>85</v>
      </c>
      <c r="E17" s="27" t="s">
        <v>39</v>
      </c>
      <c r="F17" s="3" t="e">
        <f>SUM(#REF!)</f>
        <v>#REF!</v>
      </c>
      <c r="G17" s="3" t="e">
        <f>SUM(#REF!)</f>
        <v>#REF!</v>
      </c>
      <c r="H17" s="4" t="e">
        <f>(#REF!^2+#REF!^2+#REF!^2)^0.5</f>
        <v>#REF!</v>
      </c>
      <c r="I17" s="4" t="e">
        <f>(#REF!^2+#REF!^2+#REF!^2)^0.5</f>
        <v>#REF!</v>
      </c>
      <c r="J17" s="4" t="e">
        <f t="shared" si="9"/>
        <v>#REF!</v>
      </c>
      <c r="K17" s="4" t="e">
        <f t="shared" si="6"/>
        <v>#REF!</v>
      </c>
      <c r="L17" s="4" t="e">
        <f t="shared" si="10"/>
        <v>#REF!</v>
      </c>
      <c r="M17" s="4" t="e">
        <f t="shared" si="7"/>
        <v>#REF!</v>
      </c>
      <c r="N17" s="4" t="e">
        <f t="shared" si="8"/>
        <v>#REF!</v>
      </c>
      <c r="O17" s="4" t="e">
        <f t="shared" si="11"/>
        <v>#REF!</v>
      </c>
      <c r="P17" s="4" t="e">
        <f t="shared" si="12"/>
        <v>#REF!</v>
      </c>
      <c r="Q17" s="4" t="e">
        <f t="shared" si="13"/>
        <v>#REF!</v>
      </c>
      <c r="R17" s="38" t="e">
        <f t="shared" si="14"/>
        <v>#REF!</v>
      </c>
    </row>
    <row r="18" spans="2:18" ht="15" x14ac:dyDescent="0.25">
      <c r="B18" s="66" t="s">
        <v>44</v>
      </c>
      <c r="C18" s="36" t="s">
        <v>56</v>
      </c>
      <c r="D18" s="61" t="s">
        <v>86</v>
      </c>
      <c r="E18" s="27" t="s">
        <v>39</v>
      </c>
      <c r="F18" s="3" t="e">
        <f>SUM(#REF!)</f>
        <v>#REF!</v>
      </c>
      <c r="G18" s="3" t="e">
        <f>SUM(#REF!)</f>
        <v>#REF!</v>
      </c>
      <c r="H18" s="4" t="e">
        <f>(#REF!^2+#REF!^2+#REF!^2)^0.5</f>
        <v>#REF!</v>
      </c>
      <c r="I18" s="4" t="e">
        <f>(#REF!^2+#REF!^2+#REF!^2)^0.5</f>
        <v>#REF!</v>
      </c>
      <c r="J18" s="4" t="e">
        <f t="shared" si="9"/>
        <v>#REF!</v>
      </c>
      <c r="K18" s="4" t="e">
        <f t="shared" si="6"/>
        <v>#REF!</v>
      </c>
      <c r="L18" s="4" t="e">
        <f t="shared" si="10"/>
        <v>#REF!</v>
      </c>
      <c r="M18" s="4" t="e">
        <f t="shared" si="7"/>
        <v>#REF!</v>
      </c>
      <c r="N18" s="4" t="e">
        <f t="shared" si="8"/>
        <v>#REF!</v>
      </c>
      <c r="O18" s="4" t="e">
        <f t="shared" si="11"/>
        <v>#REF!</v>
      </c>
      <c r="P18" s="4" t="e">
        <f t="shared" si="12"/>
        <v>#REF!</v>
      </c>
      <c r="Q18" s="4" t="e">
        <f t="shared" si="13"/>
        <v>#REF!</v>
      </c>
      <c r="R18" s="38" t="e">
        <f t="shared" si="14"/>
        <v>#REF!</v>
      </c>
    </row>
    <row r="19" spans="2:18" ht="15" x14ac:dyDescent="0.25">
      <c r="B19" s="66" t="s">
        <v>44</v>
      </c>
      <c r="C19" s="36" t="s">
        <v>57</v>
      </c>
      <c r="D19" s="60" t="s">
        <v>87</v>
      </c>
      <c r="E19" s="27" t="s">
        <v>39</v>
      </c>
      <c r="F19" s="3" t="e">
        <f>SUM(#REF!)</f>
        <v>#REF!</v>
      </c>
      <c r="G19" s="3" t="e">
        <f>SUM(#REF!)</f>
        <v>#REF!</v>
      </c>
      <c r="H19" s="4" t="e">
        <f>(#REF!^2+#REF!^2+#REF!^2+#REF!^2)^0.5</f>
        <v>#REF!</v>
      </c>
      <c r="I19" s="4" t="e">
        <f>(#REF!^2+#REF!^2+#REF!^2+#REF!^2)^0.5</f>
        <v>#REF!</v>
      </c>
      <c r="J19" s="4" t="e">
        <f t="shared" ref="J19:J21" si="15">(H19*H19+I19*I19)^0.5</f>
        <v>#REF!</v>
      </c>
      <c r="K19" s="4" t="e">
        <f t="shared" si="6"/>
        <v>#REF!</v>
      </c>
      <c r="L19" s="4" t="e">
        <f t="shared" si="10"/>
        <v>#REF!</v>
      </c>
      <c r="M19" s="4" t="e">
        <f t="shared" si="7"/>
        <v>#REF!</v>
      </c>
      <c r="N19" s="4" t="e">
        <f t="shared" si="8"/>
        <v>#REF!</v>
      </c>
      <c r="O19" s="4" t="e">
        <f t="shared" ref="O19:O21" si="16">H19*N19*(2^0.5)</f>
        <v>#REF!</v>
      </c>
      <c r="P19" s="4" t="e">
        <f t="shared" ref="P19:P21" si="17">I19*M19</f>
        <v>#REF!</v>
      </c>
      <c r="Q19" s="4" t="e">
        <f t="shared" ref="Q19:Q21" si="18">(O19*O19+P19*P19)^0.5</f>
        <v>#REF!</v>
      </c>
      <c r="R19" s="38" t="e">
        <f t="shared" si="14"/>
        <v>#REF!</v>
      </c>
    </row>
    <row r="20" spans="2:18" ht="15" x14ac:dyDescent="0.25">
      <c r="B20" s="66" t="s">
        <v>44</v>
      </c>
      <c r="C20" s="36" t="s">
        <v>58</v>
      </c>
      <c r="D20" s="60" t="s">
        <v>88</v>
      </c>
      <c r="E20" s="27" t="s">
        <v>39</v>
      </c>
      <c r="F20" s="3" t="e">
        <f>SUM(#REF!)</f>
        <v>#REF!</v>
      </c>
      <c r="G20" s="3" t="e">
        <f>SUM(#REF!)</f>
        <v>#REF!</v>
      </c>
      <c r="H20" s="4" t="e">
        <f>(#REF!^2+#REF!^2+#REF!^2+#REF!^2+#REF!^2+#REF!^2)^0.5</f>
        <v>#REF!</v>
      </c>
      <c r="I20" s="4" t="e">
        <f>(#REF!^2+#REF!^2+#REF!^2+#REF!^2+#REF!^2+#REF!^2)^0.5</f>
        <v>#REF!</v>
      </c>
      <c r="J20" s="4" t="e">
        <f t="shared" si="15"/>
        <v>#REF!</v>
      </c>
      <c r="K20" s="4" t="e">
        <f t="shared" si="6"/>
        <v>#REF!</v>
      </c>
      <c r="L20" s="4" t="e">
        <f t="shared" si="10"/>
        <v>#REF!</v>
      </c>
      <c r="M20" s="4" t="e">
        <f t="shared" si="7"/>
        <v>#REF!</v>
      </c>
      <c r="N20" s="4" t="e">
        <f t="shared" si="8"/>
        <v>#REF!</v>
      </c>
      <c r="O20" s="4" t="e">
        <f t="shared" si="16"/>
        <v>#REF!</v>
      </c>
      <c r="P20" s="4" t="e">
        <f t="shared" si="17"/>
        <v>#REF!</v>
      </c>
      <c r="Q20" s="4" t="e">
        <f t="shared" si="18"/>
        <v>#REF!</v>
      </c>
      <c r="R20" s="38" t="e">
        <f t="shared" si="14"/>
        <v>#REF!</v>
      </c>
    </row>
    <row r="21" spans="2:18" ht="15" x14ac:dyDescent="0.25">
      <c r="B21" s="66" t="s">
        <v>44</v>
      </c>
      <c r="C21" s="36" t="s">
        <v>59</v>
      </c>
      <c r="D21" s="60" t="s">
        <v>89</v>
      </c>
      <c r="E21" s="27" t="s">
        <v>39</v>
      </c>
      <c r="F21" s="3" t="e">
        <f>SUM(#REF!)</f>
        <v>#REF!</v>
      </c>
      <c r="G21" s="3" t="e">
        <f>SUM(#REF!)</f>
        <v>#REF!</v>
      </c>
      <c r="H21" s="4" t="e">
        <f>(#REF!^2+#REF!^2+#REF!^2+#REF!^2)^0.5</f>
        <v>#REF!</v>
      </c>
      <c r="I21" s="4" t="e">
        <f>(#REF!^2+#REF!^2+#REF!^2+#REF!^2)^0.5</f>
        <v>#REF!</v>
      </c>
      <c r="J21" s="4" t="e">
        <f t="shared" si="15"/>
        <v>#REF!</v>
      </c>
      <c r="K21" s="4" t="e">
        <f t="shared" si="6"/>
        <v>#REF!</v>
      </c>
      <c r="L21" s="4" t="e">
        <f t="shared" si="10"/>
        <v>#REF!</v>
      </c>
      <c r="M21" s="4" t="e">
        <f t="shared" si="7"/>
        <v>#REF!</v>
      </c>
      <c r="N21" s="4" t="e">
        <f t="shared" si="8"/>
        <v>#REF!</v>
      </c>
      <c r="O21" s="4" t="e">
        <f t="shared" si="16"/>
        <v>#REF!</v>
      </c>
      <c r="P21" s="4" t="e">
        <f t="shared" si="17"/>
        <v>#REF!</v>
      </c>
      <c r="Q21" s="4" t="e">
        <f t="shared" si="18"/>
        <v>#REF!</v>
      </c>
      <c r="R21" s="38" t="e">
        <f t="shared" si="14"/>
        <v>#REF!</v>
      </c>
    </row>
    <row r="22" spans="2:18" x14ac:dyDescent="0.2">
      <c r="B22" s="70" t="s">
        <v>26</v>
      </c>
      <c r="C22" s="145"/>
      <c r="D22" s="146"/>
      <c r="E22" s="46"/>
      <c r="F22" s="22"/>
      <c r="G22" s="22"/>
      <c r="H22" s="23"/>
      <c r="I22" s="23"/>
      <c r="J22" s="35"/>
      <c r="K22" s="35"/>
      <c r="L22" s="35"/>
      <c r="M22" s="35"/>
      <c r="N22" s="35"/>
      <c r="O22" s="35"/>
      <c r="P22" s="35"/>
      <c r="Q22" s="39"/>
      <c r="R22" s="58"/>
    </row>
    <row r="23" spans="2:18" ht="15" x14ac:dyDescent="0.25">
      <c r="B23" s="66" t="s">
        <v>45</v>
      </c>
      <c r="C23" s="36" t="s">
        <v>60</v>
      </c>
      <c r="D23" s="61" t="s">
        <v>90</v>
      </c>
      <c r="E23" s="27" t="s">
        <v>39</v>
      </c>
      <c r="F23" s="3" t="e">
        <f>SUM(#REF!)</f>
        <v>#REF!</v>
      </c>
      <c r="G23" s="3" t="e">
        <f>SUM(#REF!)</f>
        <v>#REF!</v>
      </c>
      <c r="H23" s="4" t="e">
        <f>(#REF!^2+#REF!^2)^0.5</f>
        <v>#REF!</v>
      </c>
      <c r="I23" s="4" t="e">
        <f>(#REF!^2+#REF!^2)^0.5</f>
        <v>#REF!</v>
      </c>
      <c r="J23" s="4" t="e">
        <f>(H23*H23+I23*I23)^0.5</f>
        <v>#REF!</v>
      </c>
      <c r="K23" s="4" t="e">
        <f t="shared" ref="K23:K33" si="19">G23*J23/$G$120</f>
        <v>#REF!</v>
      </c>
      <c r="L23" s="4" t="e">
        <f>K23*K23</f>
        <v>#REF!</v>
      </c>
      <c r="M23" s="4" t="e">
        <f t="shared" ref="M23:M33" si="20">(0.01*G23+$G$120-(0.01*F23+$F$120))*100/(0.01*F23+$F$120)-($G$120-$F$120)*100/$G$120</f>
        <v>#REF!</v>
      </c>
      <c r="N23" s="4" t="e">
        <f t="shared" ref="N23:N33" si="21">G23/$F$120</f>
        <v>#REF!</v>
      </c>
      <c r="O23" s="4" t="e">
        <f>H23*N23*(2^0.5)</f>
        <v>#REF!</v>
      </c>
      <c r="P23" s="4" t="e">
        <f>I23*M23</f>
        <v>#REF!</v>
      </c>
      <c r="Q23" s="4" t="e">
        <f>(O23*O23+P23*P23)^0.5</f>
        <v>#REF!</v>
      </c>
      <c r="R23" s="38" t="e">
        <f>Q23*Q23</f>
        <v>#REF!</v>
      </c>
    </row>
    <row r="24" spans="2:18" ht="15" x14ac:dyDescent="0.25">
      <c r="B24" s="66" t="s">
        <v>45</v>
      </c>
      <c r="C24" s="36" t="s">
        <v>71</v>
      </c>
      <c r="D24" s="50" t="s">
        <v>91</v>
      </c>
      <c r="E24" s="27" t="s">
        <v>39</v>
      </c>
      <c r="F24" s="3" t="e">
        <f>SUM(#REF!)</f>
        <v>#REF!</v>
      </c>
      <c r="G24" s="3" t="e">
        <f>SUM(#REF!)</f>
        <v>#REF!</v>
      </c>
      <c r="H24" s="4" t="e">
        <f>(#REF!^2+#REF!^2+#REF!^2)^0.5</f>
        <v>#REF!</v>
      </c>
      <c r="I24" s="4" t="e">
        <f>(#REF!^2+#REF!^2+#REF!^2)^0.5</f>
        <v>#REF!</v>
      </c>
      <c r="J24" s="4" t="e">
        <f t="shared" ref="J24:J29" si="22">(H24*H24+I24*I24)^0.5</f>
        <v>#REF!</v>
      </c>
      <c r="K24" s="4" t="e">
        <f t="shared" si="19"/>
        <v>#REF!</v>
      </c>
      <c r="L24" s="4" t="e">
        <f t="shared" ref="L24:L33" si="23">K24*K24</f>
        <v>#REF!</v>
      </c>
      <c r="M24" s="4" t="e">
        <f t="shared" si="20"/>
        <v>#REF!</v>
      </c>
      <c r="N24" s="4" t="e">
        <f t="shared" si="21"/>
        <v>#REF!</v>
      </c>
      <c r="O24" s="4" t="e">
        <f t="shared" ref="O24:O29" si="24">H24*N24*(2^0.5)</f>
        <v>#REF!</v>
      </c>
      <c r="P24" s="4" t="e">
        <f t="shared" ref="P24:P29" si="25">I24*M24</f>
        <v>#REF!</v>
      </c>
      <c r="Q24" s="4" t="e">
        <f t="shared" ref="Q24:Q29" si="26">(O24*O24+P24*P24)^0.5</f>
        <v>#REF!</v>
      </c>
      <c r="R24" s="38" t="e">
        <f t="shared" ref="R24:R33" si="27">Q24*Q24</f>
        <v>#REF!</v>
      </c>
    </row>
    <row r="25" spans="2:18" ht="15" x14ac:dyDescent="0.25">
      <c r="B25" s="66" t="s">
        <v>45</v>
      </c>
      <c r="C25" s="36" t="s">
        <v>72</v>
      </c>
      <c r="D25" s="50" t="s">
        <v>92</v>
      </c>
      <c r="E25" s="27" t="s">
        <v>39</v>
      </c>
      <c r="F25" s="3" t="e">
        <f>SUM(#REF!)</f>
        <v>#REF!</v>
      </c>
      <c r="G25" s="3" t="e">
        <f>SUM(#REF!)</f>
        <v>#REF!</v>
      </c>
      <c r="H25" s="4" t="e">
        <f>(#REF!^2+#REF!^2)^0.5</f>
        <v>#REF!</v>
      </c>
      <c r="I25" s="4" t="e">
        <f>(#REF!^2+#REF!^2)^0.5</f>
        <v>#REF!</v>
      </c>
      <c r="J25" s="4" t="e">
        <f t="shared" si="22"/>
        <v>#REF!</v>
      </c>
      <c r="K25" s="4" t="e">
        <f t="shared" si="19"/>
        <v>#REF!</v>
      </c>
      <c r="L25" s="4" t="e">
        <f t="shared" si="23"/>
        <v>#REF!</v>
      </c>
      <c r="M25" s="4" t="e">
        <f t="shared" si="20"/>
        <v>#REF!</v>
      </c>
      <c r="N25" s="4" t="e">
        <f t="shared" si="21"/>
        <v>#REF!</v>
      </c>
      <c r="O25" s="4" t="e">
        <f t="shared" si="24"/>
        <v>#REF!</v>
      </c>
      <c r="P25" s="4" t="e">
        <f t="shared" si="25"/>
        <v>#REF!</v>
      </c>
      <c r="Q25" s="4" t="e">
        <f t="shared" si="26"/>
        <v>#REF!</v>
      </c>
      <c r="R25" s="38" t="e">
        <f t="shared" si="27"/>
        <v>#REF!</v>
      </c>
    </row>
    <row r="26" spans="2:18" ht="15" x14ac:dyDescent="0.25">
      <c r="B26" s="66" t="s">
        <v>45</v>
      </c>
      <c r="C26" s="36" t="s">
        <v>73</v>
      </c>
      <c r="D26" s="50" t="s">
        <v>93</v>
      </c>
      <c r="E26" s="27" t="s">
        <v>39</v>
      </c>
      <c r="F26" s="3" t="e">
        <f>SUM(#REF!)</f>
        <v>#REF!</v>
      </c>
      <c r="G26" s="3" t="e">
        <f>SUM(#REF!)</f>
        <v>#REF!</v>
      </c>
      <c r="H26" s="8" t="e">
        <f>#REF!</f>
        <v>#REF!</v>
      </c>
      <c r="I26" s="8" t="e">
        <f>#REF!</f>
        <v>#REF!</v>
      </c>
      <c r="J26" s="4" t="e">
        <f t="shared" si="22"/>
        <v>#REF!</v>
      </c>
      <c r="K26" s="4" t="e">
        <f t="shared" si="19"/>
        <v>#REF!</v>
      </c>
      <c r="L26" s="4" t="e">
        <f t="shared" si="23"/>
        <v>#REF!</v>
      </c>
      <c r="M26" s="4" t="e">
        <f t="shared" si="20"/>
        <v>#REF!</v>
      </c>
      <c r="N26" s="4" t="e">
        <f t="shared" si="21"/>
        <v>#REF!</v>
      </c>
      <c r="O26" s="4" t="e">
        <f t="shared" si="24"/>
        <v>#REF!</v>
      </c>
      <c r="P26" s="4" t="e">
        <f t="shared" si="25"/>
        <v>#REF!</v>
      </c>
      <c r="Q26" s="4" t="e">
        <f t="shared" si="26"/>
        <v>#REF!</v>
      </c>
      <c r="R26" s="38" t="e">
        <f t="shared" si="27"/>
        <v>#REF!</v>
      </c>
    </row>
    <row r="27" spans="2:18" ht="15" x14ac:dyDescent="0.25">
      <c r="B27" s="66" t="s">
        <v>45</v>
      </c>
      <c r="C27" s="36" t="s">
        <v>74</v>
      </c>
      <c r="D27" s="50" t="s">
        <v>94</v>
      </c>
      <c r="E27" s="27" t="s">
        <v>39</v>
      </c>
      <c r="F27" s="3" t="e">
        <f>SUM(#REF!)</f>
        <v>#REF!</v>
      </c>
      <c r="G27" s="3" t="e">
        <f>SUM(#REF!)</f>
        <v>#REF!</v>
      </c>
      <c r="H27" s="8" t="e">
        <f>#REF!</f>
        <v>#REF!</v>
      </c>
      <c r="I27" s="8" t="e">
        <f>#REF!</f>
        <v>#REF!</v>
      </c>
      <c r="J27" s="4" t="e">
        <f t="shared" si="22"/>
        <v>#REF!</v>
      </c>
      <c r="K27" s="4" t="e">
        <f t="shared" si="19"/>
        <v>#REF!</v>
      </c>
      <c r="L27" s="4" t="e">
        <f t="shared" si="23"/>
        <v>#REF!</v>
      </c>
      <c r="M27" s="4" t="e">
        <f t="shared" si="20"/>
        <v>#REF!</v>
      </c>
      <c r="N27" s="4" t="e">
        <f t="shared" si="21"/>
        <v>#REF!</v>
      </c>
      <c r="O27" s="4" t="e">
        <f t="shared" si="24"/>
        <v>#REF!</v>
      </c>
      <c r="P27" s="4" t="e">
        <f t="shared" si="25"/>
        <v>#REF!</v>
      </c>
      <c r="Q27" s="4" t="e">
        <f t="shared" si="26"/>
        <v>#REF!</v>
      </c>
      <c r="R27" s="38" t="e">
        <f t="shared" si="27"/>
        <v>#REF!</v>
      </c>
    </row>
    <row r="28" spans="2:18" ht="15" x14ac:dyDescent="0.25">
      <c r="B28" s="66" t="s">
        <v>45</v>
      </c>
      <c r="C28" s="36" t="s">
        <v>75</v>
      </c>
      <c r="D28" s="50" t="s">
        <v>95</v>
      </c>
      <c r="E28" s="27" t="s">
        <v>39</v>
      </c>
      <c r="F28" s="3" t="e">
        <f>SUM(#REF!)</f>
        <v>#REF!</v>
      </c>
      <c r="G28" s="3" t="e">
        <f>SUM(#REF!)</f>
        <v>#REF!</v>
      </c>
      <c r="H28" s="8" t="e">
        <f>#REF!</f>
        <v>#REF!</v>
      </c>
      <c r="I28" s="8" t="e">
        <f>#REF!</f>
        <v>#REF!</v>
      </c>
      <c r="J28" s="4" t="e">
        <f t="shared" si="22"/>
        <v>#REF!</v>
      </c>
      <c r="K28" s="4" t="e">
        <f t="shared" si="19"/>
        <v>#REF!</v>
      </c>
      <c r="L28" s="4" t="e">
        <f t="shared" si="23"/>
        <v>#REF!</v>
      </c>
      <c r="M28" s="4" t="e">
        <f t="shared" si="20"/>
        <v>#REF!</v>
      </c>
      <c r="N28" s="4" t="e">
        <f t="shared" si="21"/>
        <v>#REF!</v>
      </c>
      <c r="O28" s="4" t="e">
        <f t="shared" si="24"/>
        <v>#REF!</v>
      </c>
      <c r="P28" s="4" t="e">
        <f t="shared" si="25"/>
        <v>#REF!</v>
      </c>
      <c r="Q28" s="4" t="e">
        <f t="shared" si="26"/>
        <v>#REF!</v>
      </c>
      <c r="R28" s="38" t="e">
        <f t="shared" si="27"/>
        <v>#REF!</v>
      </c>
    </row>
    <row r="29" spans="2:18" ht="15" x14ac:dyDescent="0.25">
      <c r="B29" s="66" t="s">
        <v>45</v>
      </c>
      <c r="C29" s="36" t="s">
        <v>76</v>
      </c>
      <c r="D29" s="50" t="s">
        <v>106</v>
      </c>
      <c r="E29" s="27" t="s">
        <v>39</v>
      </c>
      <c r="F29" s="3" t="e">
        <f>SUM(#REF!)</f>
        <v>#REF!</v>
      </c>
      <c r="G29" s="3" t="e">
        <f>SUM(#REF!)</f>
        <v>#REF!</v>
      </c>
      <c r="H29" s="8" t="e">
        <f>#REF!</f>
        <v>#REF!</v>
      </c>
      <c r="I29" s="8" t="e">
        <f>#REF!</f>
        <v>#REF!</v>
      </c>
      <c r="J29" s="4" t="e">
        <f t="shared" si="22"/>
        <v>#REF!</v>
      </c>
      <c r="K29" s="4" t="e">
        <f t="shared" si="19"/>
        <v>#REF!</v>
      </c>
      <c r="L29" s="4" t="e">
        <f t="shared" si="23"/>
        <v>#REF!</v>
      </c>
      <c r="M29" s="4" t="e">
        <f t="shared" si="20"/>
        <v>#REF!</v>
      </c>
      <c r="N29" s="4" t="e">
        <f t="shared" si="21"/>
        <v>#REF!</v>
      </c>
      <c r="O29" s="4" t="e">
        <f t="shared" si="24"/>
        <v>#REF!</v>
      </c>
      <c r="P29" s="4" t="e">
        <f t="shared" si="25"/>
        <v>#REF!</v>
      </c>
      <c r="Q29" s="4" t="e">
        <f t="shared" si="26"/>
        <v>#REF!</v>
      </c>
      <c r="R29" s="38" t="e">
        <f t="shared" si="27"/>
        <v>#REF!</v>
      </c>
    </row>
    <row r="30" spans="2:18" ht="15" x14ac:dyDescent="0.25">
      <c r="B30" s="66" t="s">
        <v>45</v>
      </c>
      <c r="C30" s="36" t="s">
        <v>77</v>
      </c>
      <c r="D30" s="50" t="s">
        <v>107</v>
      </c>
      <c r="E30" s="27" t="s">
        <v>39</v>
      </c>
      <c r="F30" s="3" t="e">
        <f>SUM(#REF!)</f>
        <v>#REF!</v>
      </c>
      <c r="G30" s="3" t="e">
        <f>SUM(#REF!)</f>
        <v>#REF!</v>
      </c>
      <c r="H30" s="8" t="e">
        <f>#REF!</f>
        <v>#REF!</v>
      </c>
      <c r="I30" s="8" t="e">
        <f>#REF!</f>
        <v>#REF!</v>
      </c>
      <c r="J30" s="4" t="e">
        <f>(H30*H30+I30*I30)^0.5</f>
        <v>#REF!</v>
      </c>
      <c r="K30" s="4" t="e">
        <f t="shared" si="19"/>
        <v>#REF!</v>
      </c>
      <c r="L30" s="4" t="e">
        <f>K30*K30</f>
        <v>#REF!</v>
      </c>
      <c r="M30" s="4" t="e">
        <f t="shared" si="20"/>
        <v>#REF!</v>
      </c>
      <c r="N30" s="4" t="e">
        <f t="shared" si="21"/>
        <v>#REF!</v>
      </c>
      <c r="O30" s="4" t="e">
        <f>H30*N30*(2^0.5)</f>
        <v>#REF!</v>
      </c>
      <c r="P30" s="4" t="e">
        <f>I30*M30</f>
        <v>#REF!</v>
      </c>
      <c r="Q30" s="4" t="e">
        <f>(O30*O30+P30*P30)^0.5</f>
        <v>#REF!</v>
      </c>
      <c r="R30" s="38" t="e">
        <f>Q30*Q30</f>
        <v>#REF!</v>
      </c>
    </row>
    <row r="31" spans="2:18" ht="15" x14ac:dyDescent="0.25">
      <c r="B31" s="66" t="s">
        <v>45</v>
      </c>
      <c r="C31" s="36" t="s">
        <v>61</v>
      </c>
      <c r="D31" s="61" t="s">
        <v>98</v>
      </c>
      <c r="E31" s="27" t="s">
        <v>39</v>
      </c>
      <c r="F31" s="3" t="e">
        <f>SUM(#REF!)</f>
        <v>#REF!</v>
      </c>
      <c r="G31" s="3" t="e">
        <f>SUM(#REF!)</f>
        <v>#REF!</v>
      </c>
      <c r="H31" s="8" t="e">
        <f>#REF!</f>
        <v>#REF!</v>
      </c>
      <c r="I31" s="8" t="e">
        <f>#REF!</f>
        <v>#REF!</v>
      </c>
      <c r="J31" s="4" t="e">
        <f t="shared" ref="J31:J33" si="28">(H31*H31+I31*I31)^0.5</f>
        <v>#REF!</v>
      </c>
      <c r="K31" s="4" t="e">
        <f t="shared" si="19"/>
        <v>#REF!</v>
      </c>
      <c r="L31" s="4" t="e">
        <f t="shared" si="23"/>
        <v>#REF!</v>
      </c>
      <c r="M31" s="4" t="e">
        <f t="shared" si="20"/>
        <v>#REF!</v>
      </c>
      <c r="N31" s="4" t="e">
        <f t="shared" si="21"/>
        <v>#REF!</v>
      </c>
      <c r="O31" s="4" t="e">
        <f t="shared" ref="O31:O33" si="29">H31*N31*(2^0.5)</f>
        <v>#REF!</v>
      </c>
      <c r="P31" s="4" t="e">
        <f t="shared" ref="P31:P33" si="30">I31*M31</f>
        <v>#REF!</v>
      </c>
      <c r="Q31" s="4" t="e">
        <f t="shared" ref="Q31:Q33" si="31">(O31*O31+P31*P31)^0.5</f>
        <v>#REF!</v>
      </c>
      <c r="R31" s="38" t="e">
        <f t="shared" si="27"/>
        <v>#REF!</v>
      </c>
    </row>
    <row r="32" spans="2:18" ht="15" x14ac:dyDescent="0.25">
      <c r="B32" s="66" t="s">
        <v>45</v>
      </c>
      <c r="C32" s="36" t="s">
        <v>62</v>
      </c>
      <c r="D32" s="61" t="s">
        <v>99</v>
      </c>
      <c r="E32" s="27" t="s">
        <v>39</v>
      </c>
      <c r="F32" s="3" t="e">
        <f>SUM(#REF!)</f>
        <v>#REF!</v>
      </c>
      <c r="G32" s="3" t="e">
        <f>SUM(#REF!)</f>
        <v>#REF!</v>
      </c>
      <c r="H32" s="4" t="e">
        <f>(#REF!^2+#REF!^2)^0.5</f>
        <v>#REF!</v>
      </c>
      <c r="I32" s="4" t="e">
        <f>(#REF!^2+#REF!^2)^0.5</f>
        <v>#REF!</v>
      </c>
      <c r="J32" s="4" t="e">
        <f t="shared" si="28"/>
        <v>#REF!</v>
      </c>
      <c r="K32" s="4" t="e">
        <f t="shared" si="19"/>
        <v>#REF!</v>
      </c>
      <c r="L32" s="4" t="e">
        <f t="shared" si="23"/>
        <v>#REF!</v>
      </c>
      <c r="M32" s="4" t="e">
        <f t="shared" si="20"/>
        <v>#REF!</v>
      </c>
      <c r="N32" s="4" t="e">
        <f t="shared" si="21"/>
        <v>#REF!</v>
      </c>
      <c r="O32" s="4" t="e">
        <f t="shared" si="29"/>
        <v>#REF!</v>
      </c>
      <c r="P32" s="4" t="e">
        <f t="shared" si="30"/>
        <v>#REF!</v>
      </c>
      <c r="Q32" s="4" t="e">
        <f t="shared" si="31"/>
        <v>#REF!</v>
      </c>
      <c r="R32" s="38" t="e">
        <f t="shared" si="27"/>
        <v>#REF!</v>
      </c>
    </row>
    <row r="33" spans="2:18" ht="15" x14ac:dyDescent="0.25">
      <c r="B33" s="66" t="s">
        <v>45</v>
      </c>
      <c r="C33" s="36" t="s">
        <v>63</v>
      </c>
      <c r="D33" s="27" t="s">
        <v>100</v>
      </c>
      <c r="E33" s="27" t="s">
        <v>39</v>
      </c>
      <c r="F33" s="3" t="e">
        <f>SUM(#REF!)</f>
        <v>#REF!</v>
      </c>
      <c r="G33" s="3" t="e">
        <f>SUM(#REF!)</f>
        <v>#REF!</v>
      </c>
      <c r="H33" s="8" t="e">
        <f>#REF!</f>
        <v>#REF!</v>
      </c>
      <c r="I33" s="8" t="e">
        <f>#REF!</f>
        <v>#REF!</v>
      </c>
      <c r="J33" s="4" t="e">
        <f t="shared" si="28"/>
        <v>#REF!</v>
      </c>
      <c r="K33" s="4" t="e">
        <f t="shared" si="19"/>
        <v>#REF!</v>
      </c>
      <c r="L33" s="4" t="e">
        <f t="shared" si="23"/>
        <v>#REF!</v>
      </c>
      <c r="M33" s="4" t="e">
        <f t="shared" si="20"/>
        <v>#REF!</v>
      </c>
      <c r="N33" s="4" t="e">
        <f t="shared" si="21"/>
        <v>#REF!</v>
      </c>
      <c r="O33" s="4" t="e">
        <f t="shared" si="29"/>
        <v>#REF!</v>
      </c>
      <c r="P33" s="4" t="e">
        <f t="shared" si="30"/>
        <v>#REF!</v>
      </c>
      <c r="Q33" s="4" t="e">
        <f t="shared" si="31"/>
        <v>#REF!</v>
      </c>
      <c r="R33" s="38" t="e">
        <f t="shared" si="27"/>
        <v>#REF!</v>
      </c>
    </row>
    <row r="34" spans="2:18" x14ac:dyDescent="0.2">
      <c r="B34" s="70" t="s">
        <v>27</v>
      </c>
      <c r="C34" s="145"/>
      <c r="D34" s="146"/>
      <c r="E34" s="46"/>
      <c r="F34" s="22"/>
      <c r="G34" s="22"/>
      <c r="H34" s="23"/>
      <c r="I34" s="23"/>
      <c r="J34" s="35"/>
      <c r="K34" s="35"/>
      <c r="L34" s="35"/>
      <c r="M34" s="35"/>
      <c r="N34" s="35"/>
      <c r="O34" s="35"/>
      <c r="P34" s="35"/>
      <c r="Q34" s="39"/>
      <c r="R34" s="58"/>
    </row>
    <row r="35" spans="2:18" ht="15" x14ac:dyDescent="0.25">
      <c r="B35" s="66" t="s">
        <v>46</v>
      </c>
      <c r="C35" s="36" t="s">
        <v>64</v>
      </c>
      <c r="D35" s="27" t="s">
        <v>101</v>
      </c>
      <c r="E35" s="27" t="s">
        <v>39</v>
      </c>
      <c r="F35" s="3" t="e">
        <f>SUM(#REF!)</f>
        <v>#REF!</v>
      </c>
      <c r="G35" s="3" t="e">
        <f>SUM(#REF!)</f>
        <v>#REF!</v>
      </c>
      <c r="H35" s="4" t="e">
        <f>(#REF!^2+#REF!^2+#REF!^2+#REF!^2)^0.5</f>
        <v>#REF!</v>
      </c>
      <c r="I35" s="4" t="e">
        <f>(#REF!^2+#REF!^2+#REF!^2+#REF!^2)^0.5</f>
        <v>#REF!</v>
      </c>
      <c r="J35" s="4" t="e">
        <f>(H35*H35+I35*I35)^0.5</f>
        <v>#REF!</v>
      </c>
      <c r="K35" s="4" t="e">
        <f>G35*J35/$G$120</f>
        <v>#REF!</v>
      </c>
      <c r="L35" s="4" t="e">
        <f>K35*K35</f>
        <v>#REF!</v>
      </c>
      <c r="M35" s="4" t="e">
        <f>(0.01*G35+$G$120-(0.01*F35+$F$120))*100/(0.01*F35+$F$120)-($G$120-$F$120)*100/$G$120</f>
        <v>#REF!</v>
      </c>
      <c r="N35" s="4" t="e">
        <f>G35/$F$120</f>
        <v>#REF!</v>
      </c>
      <c r="O35" s="4" t="e">
        <f>H35*N35*(2^0.5)</f>
        <v>#REF!</v>
      </c>
      <c r="P35" s="4" t="e">
        <f>I35*M35</f>
        <v>#REF!</v>
      </c>
      <c r="Q35" s="4" t="e">
        <f>(O35*O35+P35*P35)^0.5</f>
        <v>#REF!</v>
      </c>
      <c r="R35" s="38" t="e">
        <f>Q35*Q35</f>
        <v>#REF!</v>
      </c>
    </row>
    <row r="36" spans="2:18" ht="15" x14ac:dyDescent="0.25">
      <c r="B36" s="66" t="s">
        <v>46</v>
      </c>
      <c r="C36" s="36" t="s">
        <v>65</v>
      </c>
      <c r="D36" s="62" t="s">
        <v>102</v>
      </c>
      <c r="E36" s="27" t="s">
        <v>39</v>
      </c>
      <c r="F36" s="3" t="e">
        <f>SUM(#REF!)</f>
        <v>#REF!</v>
      </c>
      <c r="G36" s="3" t="e">
        <f>SUM(#REF!)</f>
        <v>#REF!</v>
      </c>
      <c r="H36" s="4" t="e">
        <f>(#REF!^2+#REF!^2+#REF!^2+#REF!^2+#REF!^2)^0.5</f>
        <v>#REF!</v>
      </c>
      <c r="I36" s="4" t="e">
        <f>(#REF!^2+#REF!^2+#REF!^2+#REF!^2+#REF!^2)^0.5</f>
        <v>#REF!</v>
      </c>
      <c r="J36" s="4" t="e">
        <f t="shared" ref="J36:J39" si="32">(H36*H36+I36*I36)^0.5</f>
        <v>#REF!</v>
      </c>
      <c r="K36" s="4" t="e">
        <f t="shared" ref="K36:K39" si="33">G36*J36/$G$120</f>
        <v>#REF!</v>
      </c>
      <c r="L36" s="4" t="e">
        <f t="shared" ref="L36:L39" si="34">K36*K36</f>
        <v>#REF!</v>
      </c>
      <c r="M36" s="4" t="e">
        <f t="shared" ref="M36:M39" si="35">(0.01*G36+$G$120-(0.01*F36+$F$120))*100/(0.01*F36+$F$120)-($G$120-$F$120)*100/$G$120</f>
        <v>#REF!</v>
      </c>
      <c r="N36" s="4" t="e">
        <f t="shared" ref="N36:N39" si="36">G36/$F$120</f>
        <v>#REF!</v>
      </c>
      <c r="O36" s="4" t="e">
        <f t="shared" ref="O36:O39" si="37">H36*N36*(2^0.5)</f>
        <v>#REF!</v>
      </c>
      <c r="P36" s="4" t="e">
        <f t="shared" ref="P36:P39" si="38">I36*M36</f>
        <v>#REF!</v>
      </c>
      <c r="Q36" s="4" t="e">
        <f t="shared" ref="Q36:Q39" si="39">(O36*O36+P36*P36)^0.5</f>
        <v>#REF!</v>
      </c>
      <c r="R36" s="38" t="e">
        <f t="shared" ref="R36:R39" si="40">Q36*Q36</f>
        <v>#REF!</v>
      </c>
    </row>
    <row r="37" spans="2:18" ht="15" x14ac:dyDescent="0.25">
      <c r="B37" s="66" t="s">
        <v>46</v>
      </c>
      <c r="C37" s="36" t="s">
        <v>67</v>
      </c>
      <c r="D37" s="63" t="s">
        <v>103</v>
      </c>
      <c r="E37" s="27" t="s">
        <v>39</v>
      </c>
      <c r="F37" s="3" t="e">
        <f>SUM(#REF!)</f>
        <v>#REF!</v>
      </c>
      <c r="G37" s="3" t="e">
        <f>SUM(#REF!)</f>
        <v>#REF!</v>
      </c>
      <c r="H37" s="8" t="e">
        <f>#REF!</f>
        <v>#REF!</v>
      </c>
      <c r="I37" s="8" t="e">
        <f>#REF!</f>
        <v>#REF!</v>
      </c>
      <c r="J37" s="4" t="e">
        <f t="shared" si="32"/>
        <v>#REF!</v>
      </c>
      <c r="K37" s="4" t="e">
        <f t="shared" si="33"/>
        <v>#REF!</v>
      </c>
      <c r="L37" s="4" t="e">
        <f t="shared" si="34"/>
        <v>#REF!</v>
      </c>
      <c r="M37" s="4" t="e">
        <f t="shared" si="35"/>
        <v>#REF!</v>
      </c>
      <c r="N37" s="4" t="e">
        <f t="shared" si="36"/>
        <v>#REF!</v>
      </c>
      <c r="O37" s="4" t="e">
        <f t="shared" si="37"/>
        <v>#REF!</v>
      </c>
      <c r="P37" s="4" t="e">
        <f t="shared" si="38"/>
        <v>#REF!</v>
      </c>
      <c r="Q37" s="4" t="e">
        <f t="shared" si="39"/>
        <v>#REF!</v>
      </c>
      <c r="R37" s="38" t="e">
        <f t="shared" si="40"/>
        <v>#REF!</v>
      </c>
    </row>
    <row r="38" spans="2:18" ht="15" x14ac:dyDescent="0.25">
      <c r="B38" s="66" t="s">
        <v>46</v>
      </c>
      <c r="C38" s="36" t="s">
        <v>68</v>
      </c>
      <c r="D38" s="63" t="s">
        <v>104</v>
      </c>
      <c r="E38" s="27" t="s">
        <v>39</v>
      </c>
      <c r="F38" s="3" t="e">
        <f>SUM(#REF!)</f>
        <v>#REF!</v>
      </c>
      <c r="G38" s="3" t="e">
        <f>SUM(#REF!)</f>
        <v>#REF!</v>
      </c>
      <c r="H38" s="8" t="e">
        <f>#REF!</f>
        <v>#REF!</v>
      </c>
      <c r="I38" s="8" t="e">
        <f>#REF!</f>
        <v>#REF!</v>
      </c>
      <c r="J38" s="4" t="e">
        <f t="shared" si="32"/>
        <v>#REF!</v>
      </c>
      <c r="K38" s="4" t="e">
        <f t="shared" si="33"/>
        <v>#REF!</v>
      </c>
      <c r="L38" s="4" t="e">
        <f t="shared" si="34"/>
        <v>#REF!</v>
      </c>
      <c r="M38" s="4" t="e">
        <f t="shared" si="35"/>
        <v>#REF!</v>
      </c>
      <c r="N38" s="4" t="e">
        <f t="shared" si="36"/>
        <v>#REF!</v>
      </c>
      <c r="O38" s="4" t="e">
        <f t="shared" si="37"/>
        <v>#REF!</v>
      </c>
      <c r="P38" s="4" t="e">
        <f t="shared" si="38"/>
        <v>#REF!</v>
      </c>
      <c r="Q38" s="4" t="e">
        <f t="shared" si="39"/>
        <v>#REF!</v>
      </c>
      <c r="R38" s="38" t="e">
        <f t="shared" si="40"/>
        <v>#REF!</v>
      </c>
    </row>
    <row r="39" spans="2:18" ht="15" x14ac:dyDescent="0.25">
      <c r="B39" s="66" t="s">
        <v>46</v>
      </c>
      <c r="C39" s="36" t="s">
        <v>69</v>
      </c>
      <c r="D39" s="63" t="s">
        <v>105</v>
      </c>
      <c r="E39" s="27" t="s">
        <v>39</v>
      </c>
      <c r="F39" s="3" t="e">
        <f>SUM(#REF!)</f>
        <v>#REF!</v>
      </c>
      <c r="G39" s="3" t="e">
        <f>SUM(#REF!)</f>
        <v>#REF!</v>
      </c>
      <c r="H39" s="8" t="e">
        <f>#REF!</f>
        <v>#REF!</v>
      </c>
      <c r="I39" s="8" t="e">
        <f>#REF!</f>
        <v>#REF!</v>
      </c>
      <c r="J39" s="4" t="e">
        <f t="shared" si="32"/>
        <v>#REF!</v>
      </c>
      <c r="K39" s="4" t="e">
        <f t="shared" si="33"/>
        <v>#REF!</v>
      </c>
      <c r="L39" s="4" t="e">
        <f t="shared" si="34"/>
        <v>#REF!</v>
      </c>
      <c r="M39" s="4" t="e">
        <f t="shared" si="35"/>
        <v>#REF!</v>
      </c>
      <c r="N39" s="4" t="e">
        <f t="shared" si="36"/>
        <v>#REF!</v>
      </c>
      <c r="O39" s="4" t="e">
        <f t="shared" si="37"/>
        <v>#REF!</v>
      </c>
      <c r="P39" s="4" t="e">
        <f t="shared" si="38"/>
        <v>#REF!</v>
      </c>
      <c r="Q39" s="4" t="e">
        <f t="shared" si="39"/>
        <v>#REF!</v>
      </c>
      <c r="R39" s="38" t="e">
        <f t="shared" si="40"/>
        <v>#REF!</v>
      </c>
    </row>
    <row r="40" spans="2:18" ht="12.75" thickBot="1" x14ac:dyDescent="0.25">
      <c r="B40" s="159" t="s">
        <v>29</v>
      </c>
      <c r="C40" s="160"/>
      <c r="D40" s="160"/>
      <c r="E40" s="161"/>
      <c r="F40" s="13" t="e">
        <f>SUM(F11:F39)</f>
        <v>#REF!</v>
      </c>
      <c r="G40" s="13" t="e">
        <f>SUM(G11:G39)</f>
        <v>#REF!</v>
      </c>
      <c r="H40" s="9" t="e">
        <f>G40/G120</f>
        <v>#REF!</v>
      </c>
      <c r="I40" s="9"/>
      <c r="J40" s="9" t="e">
        <f>K40^0.5</f>
        <v>#REF!</v>
      </c>
      <c r="K40" s="9" t="e">
        <f>SUM(K11:K39)</f>
        <v>#REF!</v>
      </c>
      <c r="L40" s="9"/>
      <c r="M40" s="9"/>
      <c r="N40" s="9"/>
      <c r="O40" s="9"/>
      <c r="P40" s="9"/>
      <c r="Q40" s="41" t="e">
        <f>R40^0.5</f>
        <v>#REF!</v>
      </c>
      <c r="R40" s="59" t="e">
        <f>SUM(R11:R39)</f>
        <v>#REF!</v>
      </c>
    </row>
    <row r="41" spans="2:18" x14ac:dyDescent="0.2">
      <c r="D41" s="15"/>
      <c r="E41" s="14"/>
      <c r="F41" s="16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2:18" x14ac:dyDescent="0.2">
      <c r="D42" s="15"/>
      <c r="E42" s="19"/>
      <c r="F42" s="33"/>
      <c r="G42" s="16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18" ht="12.75" thickBot="1" x14ac:dyDescent="0.25">
      <c r="D43" s="47"/>
      <c r="E43" s="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2:18" ht="60" x14ac:dyDescent="0.2">
      <c r="B44" s="167" t="s">
        <v>0</v>
      </c>
      <c r="C44" s="168"/>
      <c r="D44" s="169"/>
      <c r="E44" s="153" t="s">
        <v>1</v>
      </c>
      <c r="F44" s="1" t="s">
        <v>20</v>
      </c>
      <c r="G44" s="1" t="s">
        <v>28</v>
      </c>
      <c r="H44" s="45" t="s">
        <v>2</v>
      </c>
      <c r="I44" s="45" t="s">
        <v>3</v>
      </c>
      <c r="J44" s="45" t="s">
        <v>4</v>
      </c>
      <c r="K44" s="45" t="s">
        <v>24</v>
      </c>
      <c r="L44" s="45" t="s">
        <v>5</v>
      </c>
      <c r="M44" s="45" t="s">
        <v>6</v>
      </c>
      <c r="N44" s="45" t="s">
        <v>7</v>
      </c>
      <c r="O44" s="45" t="s">
        <v>8</v>
      </c>
      <c r="P44" s="45" t="s">
        <v>9</v>
      </c>
      <c r="Q44" s="45" t="s">
        <v>10</v>
      </c>
      <c r="R44" s="40" t="s">
        <v>11</v>
      </c>
    </row>
    <row r="45" spans="2:18" ht="12" customHeight="1" x14ac:dyDescent="0.2">
      <c r="B45" s="170"/>
      <c r="C45" s="171"/>
      <c r="D45" s="172"/>
      <c r="E45" s="154"/>
      <c r="F45" s="151" t="s">
        <v>30</v>
      </c>
      <c r="G45" s="151" t="s">
        <v>30</v>
      </c>
      <c r="H45" s="149" t="s">
        <v>12</v>
      </c>
      <c r="I45" s="149" t="s">
        <v>12</v>
      </c>
      <c r="J45" s="149" t="s">
        <v>12</v>
      </c>
      <c r="K45" s="149" t="s">
        <v>12</v>
      </c>
      <c r="L45" s="149"/>
      <c r="M45" s="149" t="s">
        <v>12</v>
      </c>
      <c r="N45" s="149" t="s">
        <v>12</v>
      </c>
      <c r="O45" s="149" t="s">
        <v>12</v>
      </c>
      <c r="P45" s="149" t="s">
        <v>12</v>
      </c>
      <c r="Q45" s="149" t="s">
        <v>12</v>
      </c>
      <c r="R45" s="156"/>
    </row>
    <row r="46" spans="2:18" ht="12" customHeight="1" x14ac:dyDescent="0.2">
      <c r="B46" s="66" t="s">
        <v>41</v>
      </c>
      <c r="C46" s="36" t="s">
        <v>42</v>
      </c>
      <c r="D46" s="43"/>
      <c r="E46" s="155"/>
      <c r="F46" s="152"/>
      <c r="G46" s="152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7"/>
    </row>
    <row r="47" spans="2:18" x14ac:dyDescent="0.2">
      <c r="B47" s="173" t="s">
        <v>110</v>
      </c>
      <c r="C47" s="147"/>
      <c r="D47" s="148"/>
      <c r="E47" s="46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37"/>
    </row>
    <row r="48" spans="2:18" ht="13.5" x14ac:dyDescent="0.25">
      <c r="B48" s="66" t="s">
        <v>43</v>
      </c>
      <c r="C48" s="36" t="s">
        <v>47</v>
      </c>
      <c r="D48" s="5" t="s">
        <v>50</v>
      </c>
      <c r="E48" s="27" t="s">
        <v>36</v>
      </c>
      <c r="F48" s="2" t="e">
        <f>SUM(#REF!)</f>
        <v>#REF!</v>
      </c>
      <c r="G48" s="2" t="e">
        <f>SUM(#REF!)</f>
        <v>#REF!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38"/>
    </row>
    <row r="49" spans="2:18" ht="15" x14ac:dyDescent="0.25">
      <c r="B49" s="66" t="s">
        <v>43</v>
      </c>
      <c r="C49" s="36" t="s">
        <v>48</v>
      </c>
      <c r="D49" s="5" t="s">
        <v>51</v>
      </c>
      <c r="E49" s="27" t="s">
        <v>37</v>
      </c>
      <c r="F49" s="2" t="e">
        <f>SUM(#REF!)</f>
        <v>#REF!</v>
      </c>
      <c r="G49" s="2" t="e">
        <f>SUM(#REF!)</f>
        <v>#REF!</v>
      </c>
      <c r="H49" s="6"/>
      <c r="I49" s="6"/>
      <c r="J49" s="4"/>
      <c r="K49" s="4"/>
      <c r="L49" s="4"/>
      <c r="M49" s="4"/>
      <c r="N49" s="4"/>
      <c r="O49" s="4"/>
      <c r="P49" s="4"/>
      <c r="Q49" s="4"/>
      <c r="R49" s="38"/>
    </row>
    <row r="50" spans="2:18" ht="24" x14ac:dyDescent="0.25">
      <c r="B50" s="66" t="s">
        <v>43</v>
      </c>
      <c r="C50" s="36" t="s">
        <v>49</v>
      </c>
      <c r="D50" s="7" t="s">
        <v>52</v>
      </c>
      <c r="E50" s="27" t="s">
        <v>37</v>
      </c>
      <c r="F50" s="2" t="e">
        <f>SUM(#REF!)</f>
        <v>#REF!</v>
      </c>
      <c r="G50" s="2" t="e">
        <f>SUM(#REF!)</f>
        <v>#REF!</v>
      </c>
      <c r="H50" s="8"/>
      <c r="I50" s="8"/>
      <c r="J50" s="4"/>
      <c r="K50" s="4"/>
      <c r="L50" s="4"/>
      <c r="M50" s="4"/>
      <c r="N50" s="4"/>
      <c r="O50" s="4"/>
      <c r="P50" s="4"/>
      <c r="Q50" s="4"/>
      <c r="R50" s="38"/>
    </row>
    <row r="51" spans="2:18" x14ac:dyDescent="0.2">
      <c r="B51" s="70" t="s">
        <v>25</v>
      </c>
      <c r="C51" s="145"/>
      <c r="D51" s="146"/>
      <c r="E51" s="46"/>
      <c r="F51" s="26"/>
      <c r="G51" s="26"/>
      <c r="H51" s="23"/>
      <c r="I51" s="23"/>
      <c r="J51" s="35"/>
      <c r="K51" s="35"/>
      <c r="L51" s="35"/>
      <c r="M51" s="35"/>
      <c r="N51" s="35"/>
      <c r="O51" s="35"/>
      <c r="P51" s="35"/>
      <c r="Q51" s="35"/>
      <c r="R51" s="39"/>
    </row>
    <row r="52" spans="2:18" ht="15" x14ac:dyDescent="0.25">
      <c r="B52" s="66" t="s">
        <v>44</v>
      </c>
      <c r="C52" s="36" t="s">
        <v>53</v>
      </c>
      <c r="D52" s="60" t="s">
        <v>83</v>
      </c>
      <c r="E52" s="27" t="s">
        <v>37</v>
      </c>
      <c r="F52" s="2" t="e">
        <f>SUM(#REF!)</f>
        <v>#REF!</v>
      </c>
      <c r="G52" s="2" t="e">
        <f>SUM(#REF!)</f>
        <v>#REF!</v>
      </c>
      <c r="H52" s="8"/>
      <c r="I52" s="8"/>
      <c r="J52" s="4"/>
      <c r="K52" s="4"/>
      <c r="L52" s="4"/>
      <c r="M52" s="4"/>
      <c r="N52" s="4"/>
      <c r="O52" s="4"/>
      <c r="P52" s="4"/>
      <c r="Q52" s="4"/>
      <c r="R52" s="38"/>
    </row>
    <row r="53" spans="2:18" ht="15" x14ac:dyDescent="0.25">
      <c r="B53" s="66" t="s">
        <v>44</v>
      </c>
      <c r="C53" s="36" t="s">
        <v>54</v>
      </c>
      <c r="D53" s="61" t="s">
        <v>84</v>
      </c>
      <c r="E53" s="27" t="s">
        <v>37</v>
      </c>
      <c r="F53" s="2" t="e">
        <f>SUM(#REF!)</f>
        <v>#REF!</v>
      </c>
      <c r="G53" s="2" t="e">
        <f>SUM(#REF!)</f>
        <v>#REF!</v>
      </c>
      <c r="H53" s="8"/>
      <c r="I53" s="8"/>
      <c r="J53" s="4"/>
      <c r="K53" s="4"/>
      <c r="L53" s="4"/>
      <c r="M53" s="4"/>
      <c r="N53" s="4"/>
      <c r="O53" s="4"/>
      <c r="P53" s="4"/>
      <c r="Q53" s="4"/>
      <c r="R53" s="38"/>
    </row>
    <row r="54" spans="2:18" ht="15" x14ac:dyDescent="0.25">
      <c r="B54" s="66" t="s">
        <v>44</v>
      </c>
      <c r="C54" s="36" t="s">
        <v>55</v>
      </c>
      <c r="D54" s="60" t="s">
        <v>85</v>
      </c>
      <c r="E54" s="27" t="s">
        <v>37</v>
      </c>
      <c r="F54" s="2" t="e">
        <f>SUM(#REF!)</f>
        <v>#REF!</v>
      </c>
      <c r="G54" s="2" t="e">
        <f>SUM(#REF!)</f>
        <v>#REF!</v>
      </c>
      <c r="H54" s="8"/>
      <c r="I54" s="8"/>
      <c r="J54" s="4"/>
      <c r="K54" s="4"/>
      <c r="L54" s="4"/>
      <c r="M54" s="4"/>
      <c r="N54" s="4"/>
      <c r="O54" s="4"/>
      <c r="P54" s="4"/>
      <c r="Q54" s="4"/>
      <c r="R54" s="38"/>
    </row>
    <row r="55" spans="2:18" ht="15" x14ac:dyDescent="0.25">
      <c r="B55" s="66" t="s">
        <v>44</v>
      </c>
      <c r="C55" s="36" t="s">
        <v>56</v>
      </c>
      <c r="D55" s="61" t="s">
        <v>86</v>
      </c>
      <c r="E55" s="27" t="s">
        <v>37</v>
      </c>
      <c r="F55" s="2" t="e">
        <f>SUM(#REF!)</f>
        <v>#REF!</v>
      </c>
      <c r="G55" s="2" t="e">
        <f>SUM(#REF!)</f>
        <v>#REF!</v>
      </c>
      <c r="H55" s="8"/>
      <c r="I55" s="8"/>
      <c r="J55" s="4"/>
      <c r="K55" s="4"/>
      <c r="L55" s="4"/>
      <c r="M55" s="4"/>
      <c r="N55" s="4"/>
      <c r="O55" s="4"/>
      <c r="P55" s="4"/>
      <c r="Q55" s="4"/>
      <c r="R55" s="38"/>
    </row>
    <row r="56" spans="2:18" ht="15" x14ac:dyDescent="0.25">
      <c r="B56" s="66" t="s">
        <v>44</v>
      </c>
      <c r="C56" s="36" t="s">
        <v>57</v>
      </c>
      <c r="D56" s="60" t="s">
        <v>87</v>
      </c>
      <c r="E56" s="27" t="s">
        <v>37</v>
      </c>
      <c r="F56" s="2" t="e">
        <f>SUM(#REF!)</f>
        <v>#REF!</v>
      </c>
      <c r="G56" s="2" t="e">
        <f>SUM(#REF!)</f>
        <v>#REF!</v>
      </c>
      <c r="H56" s="8"/>
      <c r="I56" s="8"/>
      <c r="J56" s="4"/>
      <c r="K56" s="4"/>
      <c r="L56" s="4"/>
      <c r="M56" s="4"/>
      <c r="N56" s="4"/>
      <c r="O56" s="4"/>
      <c r="P56" s="4"/>
      <c r="Q56" s="4"/>
      <c r="R56" s="38"/>
    </row>
    <row r="57" spans="2:18" ht="15" x14ac:dyDescent="0.25">
      <c r="B57" s="66" t="s">
        <v>44</v>
      </c>
      <c r="C57" s="36" t="s">
        <v>58</v>
      </c>
      <c r="D57" s="60" t="s">
        <v>88</v>
      </c>
      <c r="E57" s="27" t="s">
        <v>37</v>
      </c>
      <c r="F57" s="2" t="e">
        <f>SUM(#REF!)</f>
        <v>#REF!</v>
      </c>
      <c r="G57" s="2" t="e">
        <f>SUM(#REF!)</f>
        <v>#REF!</v>
      </c>
      <c r="H57" s="8"/>
      <c r="I57" s="8"/>
      <c r="J57" s="4"/>
      <c r="K57" s="4"/>
      <c r="L57" s="4"/>
      <c r="M57" s="4"/>
      <c r="N57" s="4"/>
      <c r="O57" s="4"/>
      <c r="P57" s="4"/>
      <c r="Q57" s="4"/>
      <c r="R57" s="38"/>
    </row>
    <row r="58" spans="2:18" ht="15" x14ac:dyDescent="0.25">
      <c r="B58" s="66" t="s">
        <v>44</v>
      </c>
      <c r="C58" s="36" t="s">
        <v>59</v>
      </c>
      <c r="D58" s="60" t="s">
        <v>89</v>
      </c>
      <c r="E58" s="27" t="s">
        <v>37</v>
      </c>
      <c r="F58" s="2" t="e">
        <f>SUM(#REF!)</f>
        <v>#REF!</v>
      </c>
      <c r="G58" s="2" t="e">
        <f>SUM(#REF!)</f>
        <v>#REF!</v>
      </c>
      <c r="H58" s="8"/>
      <c r="I58" s="8"/>
      <c r="J58" s="4"/>
      <c r="K58" s="4"/>
      <c r="L58" s="4"/>
      <c r="M58" s="4"/>
      <c r="N58" s="4"/>
      <c r="O58" s="4"/>
      <c r="P58" s="4"/>
      <c r="Q58" s="4"/>
      <c r="R58" s="38"/>
    </row>
    <row r="59" spans="2:18" x14ac:dyDescent="0.2">
      <c r="B59" s="158" t="s">
        <v>26</v>
      </c>
      <c r="C59" s="145"/>
      <c r="D59" s="146"/>
      <c r="E59" s="46"/>
      <c r="F59" s="26"/>
      <c r="G59" s="26"/>
      <c r="H59" s="23"/>
      <c r="I59" s="23"/>
      <c r="J59" s="35"/>
      <c r="K59" s="35"/>
      <c r="L59" s="35"/>
      <c r="M59" s="35"/>
      <c r="N59" s="35"/>
      <c r="O59" s="35"/>
      <c r="P59" s="35"/>
      <c r="Q59" s="35"/>
      <c r="R59" s="39"/>
    </row>
    <row r="60" spans="2:18" ht="15" x14ac:dyDescent="0.25">
      <c r="B60" s="66" t="s">
        <v>45</v>
      </c>
      <c r="C60" s="36" t="s">
        <v>60</v>
      </c>
      <c r="D60" s="61" t="s">
        <v>90</v>
      </c>
      <c r="E60" s="27" t="s">
        <v>37</v>
      </c>
      <c r="F60" s="2" t="e">
        <f>SUM(#REF!)</f>
        <v>#REF!</v>
      </c>
      <c r="G60" s="2" t="e">
        <f>SUM(#REF!)</f>
        <v>#REF!</v>
      </c>
      <c r="H60" s="8"/>
      <c r="I60" s="8"/>
      <c r="J60" s="4"/>
      <c r="K60" s="4"/>
      <c r="L60" s="4"/>
      <c r="M60" s="4"/>
      <c r="N60" s="4"/>
      <c r="O60" s="4"/>
      <c r="P60" s="4"/>
      <c r="Q60" s="4"/>
      <c r="R60" s="38"/>
    </row>
    <row r="61" spans="2:18" ht="15" x14ac:dyDescent="0.25">
      <c r="B61" s="66" t="s">
        <v>45</v>
      </c>
      <c r="C61" s="36" t="s">
        <v>71</v>
      </c>
      <c r="D61" s="50" t="s">
        <v>91</v>
      </c>
      <c r="E61" s="27" t="s">
        <v>37</v>
      </c>
      <c r="F61" s="2" t="e">
        <f>SUM(#REF!)</f>
        <v>#REF!</v>
      </c>
      <c r="G61" s="2" t="e">
        <f>SUM(#REF!)</f>
        <v>#REF!</v>
      </c>
      <c r="H61" s="8"/>
      <c r="I61" s="8"/>
      <c r="J61" s="4"/>
      <c r="K61" s="4"/>
      <c r="L61" s="4"/>
      <c r="M61" s="4"/>
      <c r="N61" s="4"/>
      <c r="O61" s="4"/>
      <c r="P61" s="4"/>
      <c r="Q61" s="4"/>
      <c r="R61" s="38"/>
    </row>
    <row r="62" spans="2:18" ht="15" x14ac:dyDescent="0.25">
      <c r="B62" s="66" t="s">
        <v>45</v>
      </c>
      <c r="C62" s="36" t="s">
        <v>72</v>
      </c>
      <c r="D62" s="50" t="s">
        <v>92</v>
      </c>
      <c r="E62" s="27" t="s">
        <v>37</v>
      </c>
      <c r="F62" s="2" t="e">
        <f>SUM(#REF!)</f>
        <v>#REF!</v>
      </c>
      <c r="G62" s="2" t="e">
        <f>SUM(#REF!)</f>
        <v>#REF!</v>
      </c>
      <c r="H62" s="8"/>
      <c r="I62" s="8"/>
      <c r="J62" s="4"/>
      <c r="K62" s="4"/>
      <c r="L62" s="4"/>
      <c r="M62" s="4"/>
      <c r="N62" s="4"/>
      <c r="O62" s="4"/>
      <c r="P62" s="4"/>
      <c r="Q62" s="4"/>
      <c r="R62" s="38"/>
    </row>
    <row r="63" spans="2:18" ht="15" x14ac:dyDescent="0.25">
      <c r="B63" s="66" t="s">
        <v>45</v>
      </c>
      <c r="C63" s="36" t="s">
        <v>73</v>
      </c>
      <c r="D63" s="50" t="s">
        <v>93</v>
      </c>
      <c r="E63" s="27" t="s">
        <v>37</v>
      </c>
      <c r="F63" s="2" t="e">
        <f>SUM(#REF!)</f>
        <v>#REF!</v>
      </c>
      <c r="G63" s="2" t="e">
        <f>SUM(#REF!)</f>
        <v>#REF!</v>
      </c>
      <c r="H63" s="8"/>
      <c r="I63" s="8"/>
      <c r="J63" s="4"/>
      <c r="K63" s="4"/>
      <c r="L63" s="4"/>
      <c r="M63" s="4"/>
      <c r="N63" s="4"/>
      <c r="O63" s="4"/>
      <c r="P63" s="4"/>
      <c r="Q63" s="4"/>
      <c r="R63" s="38"/>
    </row>
    <row r="64" spans="2:18" ht="15" x14ac:dyDescent="0.25">
      <c r="B64" s="66" t="s">
        <v>45</v>
      </c>
      <c r="C64" s="36" t="s">
        <v>74</v>
      </c>
      <c r="D64" s="50" t="s">
        <v>94</v>
      </c>
      <c r="E64" s="27" t="s">
        <v>37</v>
      </c>
      <c r="F64" s="2" t="e">
        <f>SUM(#REF!)</f>
        <v>#REF!</v>
      </c>
      <c r="G64" s="2" t="e">
        <f>SUM(#REF!)</f>
        <v>#REF!</v>
      </c>
      <c r="H64" s="8"/>
      <c r="I64" s="8"/>
      <c r="J64" s="4"/>
      <c r="K64" s="4"/>
      <c r="L64" s="4"/>
      <c r="M64" s="4"/>
      <c r="N64" s="4"/>
      <c r="O64" s="4"/>
      <c r="P64" s="4"/>
      <c r="Q64" s="4"/>
      <c r="R64" s="38"/>
    </row>
    <row r="65" spans="2:18" ht="15" x14ac:dyDescent="0.25">
      <c r="B65" s="66" t="s">
        <v>45</v>
      </c>
      <c r="C65" s="36" t="s">
        <v>75</v>
      </c>
      <c r="D65" s="50" t="s">
        <v>95</v>
      </c>
      <c r="E65" s="27" t="s">
        <v>37</v>
      </c>
      <c r="F65" s="2" t="e">
        <f>SUM(#REF!)</f>
        <v>#REF!</v>
      </c>
      <c r="G65" s="2" t="e">
        <f>SUM(#REF!)</f>
        <v>#REF!</v>
      </c>
      <c r="H65" s="8"/>
      <c r="I65" s="8"/>
      <c r="J65" s="4"/>
      <c r="K65" s="4"/>
      <c r="L65" s="4"/>
      <c r="M65" s="4"/>
      <c r="N65" s="4"/>
      <c r="O65" s="4"/>
      <c r="P65" s="4"/>
      <c r="Q65" s="4"/>
      <c r="R65" s="38"/>
    </row>
    <row r="66" spans="2:18" ht="15" x14ac:dyDescent="0.25">
      <c r="B66" s="66" t="s">
        <v>45</v>
      </c>
      <c r="C66" s="36" t="s">
        <v>76</v>
      </c>
      <c r="D66" s="50" t="s">
        <v>96</v>
      </c>
      <c r="E66" s="27" t="s">
        <v>37</v>
      </c>
      <c r="F66" s="2" t="e">
        <f>SUM(#REF!)</f>
        <v>#REF!</v>
      </c>
      <c r="G66" s="2" t="e">
        <f>SUM(#REF!)</f>
        <v>#REF!</v>
      </c>
      <c r="H66" s="8"/>
      <c r="I66" s="8"/>
      <c r="J66" s="4"/>
      <c r="K66" s="4"/>
      <c r="L66" s="4"/>
      <c r="M66" s="4"/>
      <c r="N66" s="4"/>
      <c r="O66" s="4"/>
      <c r="P66" s="4"/>
      <c r="Q66" s="4"/>
      <c r="R66" s="38"/>
    </row>
    <row r="67" spans="2:18" ht="15" x14ac:dyDescent="0.25">
      <c r="B67" s="66" t="s">
        <v>45</v>
      </c>
      <c r="C67" s="36" t="s">
        <v>77</v>
      </c>
      <c r="D67" s="50" t="s">
        <v>97</v>
      </c>
      <c r="E67" s="27" t="s">
        <v>37</v>
      </c>
      <c r="F67" s="2" t="e">
        <f>SUM(#REF!)</f>
        <v>#REF!</v>
      </c>
      <c r="G67" s="2" t="e">
        <f>SUM(#REF!)</f>
        <v>#REF!</v>
      </c>
      <c r="H67" s="8"/>
      <c r="I67" s="8"/>
      <c r="J67" s="4"/>
      <c r="K67" s="4"/>
      <c r="L67" s="4"/>
      <c r="M67" s="4"/>
      <c r="N67" s="4"/>
      <c r="O67" s="4"/>
      <c r="P67" s="4"/>
      <c r="Q67" s="4"/>
      <c r="R67" s="38"/>
    </row>
    <row r="68" spans="2:18" ht="15" x14ac:dyDescent="0.25">
      <c r="B68" s="66" t="s">
        <v>45</v>
      </c>
      <c r="C68" s="36" t="s">
        <v>61</v>
      </c>
      <c r="D68" s="61" t="s">
        <v>98</v>
      </c>
      <c r="E68" s="27" t="s">
        <v>37</v>
      </c>
      <c r="F68" s="2" t="e">
        <f>SUM(#REF!)</f>
        <v>#REF!</v>
      </c>
      <c r="G68" s="2" t="e">
        <f>SUM(#REF!)</f>
        <v>#REF!</v>
      </c>
      <c r="H68" s="8"/>
      <c r="I68" s="8"/>
      <c r="J68" s="4"/>
      <c r="K68" s="4"/>
      <c r="L68" s="4"/>
      <c r="M68" s="4"/>
      <c r="N68" s="4"/>
      <c r="O68" s="4"/>
      <c r="P68" s="4"/>
      <c r="Q68" s="4"/>
      <c r="R68" s="38"/>
    </row>
    <row r="69" spans="2:18" ht="15" x14ac:dyDescent="0.25">
      <c r="B69" s="66" t="s">
        <v>45</v>
      </c>
      <c r="C69" s="36" t="s">
        <v>62</v>
      </c>
      <c r="D69" s="61" t="s">
        <v>99</v>
      </c>
      <c r="E69" s="27" t="s">
        <v>37</v>
      </c>
      <c r="F69" s="2" t="e">
        <f>SUM(#REF!)</f>
        <v>#REF!</v>
      </c>
      <c r="G69" s="2" t="e">
        <f>SUM(#REF!)</f>
        <v>#REF!</v>
      </c>
      <c r="H69" s="8"/>
      <c r="I69" s="8"/>
      <c r="J69" s="4"/>
      <c r="K69" s="4"/>
      <c r="L69" s="4"/>
      <c r="M69" s="4"/>
      <c r="N69" s="4"/>
      <c r="O69" s="4"/>
      <c r="P69" s="4"/>
      <c r="Q69" s="4"/>
      <c r="R69" s="38"/>
    </row>
    <row r="70" spans="2:18" ht="15" x14ac:dyDescent="0.25">
      <c r="B70" s="66" t="s">
        <v>45</v>
      </c>
      <c r="C70" s="36" t="s">
        <v>63</v>
      </c>
      <c r="D70" s="27" t="s">
        <v>100</v>
      </c>
      <c r="E70" s="27" t="s">
        <v>37</v>
      </c>
      <c r="F70" s="2" t="e">
        <f>SUM(#REF!)</f>
        <v>#REF!</v>
      </c>
      <c r="G70" s="2" t="e">
        <f>SUM(#REF!)</f>
        <v>#REF!</v>
      </c>
      <c r="H70" s="8"/>
      <c r="I70" s="8"/>
      <c r="J70" s="4"/>
      <c r="K70" s="4"/>
      <c r="L70" s="4"/>
      <c r="M70" s="4"/>
      <c r="N70" s="4"/>
      <c r="O70" s="4"/>
      <c r="P70" s="4"/>
      <c r="Q70" s="4"/>
      <c r="R70" s="38"/>
    </row>
    <row r="71" spans="2:18" x14ac:dyDescent="0.2">
      <c r="B71" s="158" t="s">
        <v>27</v>
      </c>
      <c r="C71" s="145"/>
      <c r="D71" s="146"/>
      <c r="E71" s="46"/>
      <c r="F71" s="26"/>
      <c r="G71" s="26"/>
      <c r="H71" s="23"/>
      <c r="I71" s="23"/>
      <c r="J71" s="35"/>
      <c r="K71" s="35"/>
      <c r="L71" s="35"/>
      <c r="M71" s="35"/>
      <c r="N71" s="35"/>
      <c r="O71" s="35"/>
      <c r="P71" s="35"/>
      <c r="Q71" s="35"/>
      <c r="R71" s="39"/>
    </row>
    <row r="72" spans="2:18" ht="15" x14ac:dyDescent="0.25">
      <c r="B72" s="66" t="s">
        <v>46</v>
      </c>
      <c r="C72" s="36" t="s">
        <v>64</v>
      </c>
      <c r="D72" s="27" t="s">
        <v>101</v>
      </c>
      <c r="E72" s="27" t="s">
        <v>37</v>
      </c>
      <c r="F72" s="2" t="e">
        <f>SUM(#REF!)</f>
        <v>#REF!</v>
      </c>
      <c r="G72" s="2" t="e">
        <f>SUM(#REF!)</f>
        <v>#REF!</v>
      </c>
      <c r="H72" s="8"/>
      <c r="I72" s="8"/>
      <c r="J72" s="4"/>
      <c r="K72" s="4"/>
      <c r="L72" s="4"/>
      <c r="M72" s="4"/>
      <c r="N72" s="4"/>
      <c r="O72" s="4"/>
      <c r="P72" s="4"/>
      <c r="Q72" s="4"/>
      <c r="R72" s="38"/>
    </row>
    <row r="73" spans="2:18" ht="15" x14ac:dyDescent="0.25">
      <c r="B73" s="66" t="s">
        <v>46</v>
      </c>
      <c r="C73" s="36" t="s">
        <v>65</v>
      </c>
      <c r="D73" s="62" t="s">
        <v>102</v>
      </c>
      <c r="E73" s="27" t="s">
        <v>37</v>
      </c>
      <c r="F73" s="2" t="e">
        <f>SUM(#REF!)</f>
        <v>#REF!</v>
      </c>
      <c r="G73" s="2" t="e">
        <f>SUM(#REF!)</f>
        <v>#REF!</v>
      </c>
      <c r="H73" s="8"/>
      <c r="I73" s="8"/>
      <c r="J73" s="4"/>
      <c r="K73" s="4"/>
      <c r="L73" s="4"/>
      <c r="M73" s="4"/>
      <c r="N73" s="4"/>
      <c r="O73" s="4"/>
      <c r="P73" s="4"/>
      <c r="Q73" s="4"/>
      <c r="R73" s="38"/>
    </row>
    <row r="74" spans="2:18" ht="15" x14ac:dyDescent="0.25">
      <c r="B74" s="66" t="s">
        <v>46</v>
      </c>
      <c r="C74" s="36" t="s">
        <v>66</v>
      </c>
      <c r="D74" s="63" t="s">
        <v>103</v>
      </c>
      <c r="E74" s="27" t="s">
        <v>37</v>
      </c>
      <c r="F74" s="2" t="e">
        <f>SUM(#REF!)</f>
        <v>#REF!</v>
      </c>
      <c r="G74" s="2" t="e">
        <f>SUM(#REF!)</f>
        <v>#REF!</v>
      </c>
      <c r="H74" s="8"/>
      <c r="I74" s="8"/>
      <c r="J74" s="4"/>
      <c r="K74" s="4"/>
      <c r="L74" s="4"/>
      <c r="M74" s="4"/>
      <c r="N74" s="4"/>
      <c r="O74" s="4"/>
      <c r="P74" s="4"/>
      <c r="Q74" s="4"/>
      <c r="R74" s="38"/>
    </row>
    <row r="75" spans="2:18" ht="15" x14ac:dyDescent="0.25">
      <c r="B75" s="66" t="s">
        <v>46</v>
      </c>
      <c r="C75" s="36" t="s">
        <v>68</v>
      </c>
      <c r="D75" s="63" t="s">
        <v>104</v>
      </c>
      <c r="E75" s="27" t="s">
        <v>37</v>
      </c>
      <c r="F75" s="2" t="e">
        <f>SUM(#REF!)</f>
        <v>#REF!</v>
      </c>
      <c r="G75" s="2" t="e">
        <f>SUM(#REF!)</f>
        <v>#REF!</v>
      </c>
      <c r="H75" s="8"/>
      <c r="I75" s="8"/>
      <c r="J75" s="4"/>
      <c r="K75" s="4"/>
      <c r="L75" s="4"/>
      <c r="M75" s="4"/>
      <c r="N75" s="4"/>
      <c r="O75" s="4"/>
      <c r="P75" s="4"/>
      <c r="Q75" s="4"/>
      <c r="R75" s="38"/>
    </row>
    <row r="76" spans="2:18" ht="15" x14ac:dyDescent="0.25">
      <c r="B76" s="66" t="s">
        <v>46</v>
      </c>
      <c r="C76" s="36" t="s">
        <v>69</v>
      </c>
      <c r="D76" s="63" t="s">
        <v>105</v>
      </c>
      <c r="E76" s="27" t="s">
        <v>37</v>
      </c>
      <c r="F76" s="2" t="e">
        <f>SUM(#REF!)</f>
        <v>#REF!</v>
      </c>
      <c r="G76" s="2" t="e">
        <f>SUM(#REF!)</f>
        <v>#REF!</v>
      </c>
      <c r="H76" s="8"/>
      <c r="I76" s="8"/>
      <c r="J76" s="4"/>
      <c r="K76" s="4"/>
      <c r="L76" s="4"/>
      <c r="M76" s="4"/>
      <c r="N76" s="4"/>
      <c r="O76" s="4"/>
      <c r="P76" s="4"/>
      <c r="Q76" s="4"/>
      <c r="R76" s="38"/>
    </row>
    <row r="77" spans="2:18" x14ac:dyDescent="0.2">
      <c r="B77" s="158" t="s">
        <v>35</v>
      </c>
      <c r="C77" s="145"/>
      <c r="D77" s="146"/>
      <c r="E77" s="46"/>
      <c r="F77" s="26"/>
      <c r="G77" s="26"/>
      <c r="H77" s="23"/>
      <c r="I77" s="23"/>
      <c r="J77" s="35"/>
      <c r="K77" s="35"/>
      <c r="L77" s="35"/>
      <c r="M77" s="35"/>
      <c r="N77" s="35"/>
      <c r="O77" s="35"/>
      <c r="P77" s="35"/>
      <c r="Q77" s="35"/>
      <c r="R77" s="39"/>
    </row>
    <row r="78" spans="2:18" ht="15" x14ac:dyDescent="0.25">
      <c r="B78" s="66" t="s">
        <v>70</v>
      </c>
      <c r="C78" s="36" t="s">
        <v>78</v>
      </c>
      <c r="D78" s="67" t="s">
        <v>109</v>
      </c>
      <c r="E78" s="27" t="s">
        <v>37</v>
      </c>
      <c r="F78" s="2" t="e">
        <f>SUM(#REF!)</f>
        <v>#REF!</v>
      </c>
      <c r="G78" s="2" t="e">
        <f>SUM(#REF!)</f>
        <v>#REF!</v>
      </c>
      <c r="H78" s="8"/>
      <c r="I78" s="8"/>
      <c r="J78" s="4"/>
      <c r="K78" s="4"/>
      <c r="L78" s="4"/>
      <c r="M78" s="4"/>
      <c r="N78" s="4"/>
      <c r="O78" s="4"/>
      <c r="P78" s="4"/>
      <c r="Q78" s="4"/>
      <c r="R78" s="38"/>
    </row>
    <row r="79" spans="2:18" ht="15" x14ac:dyDescent="0.25">
      <c r="B79" s="66" t="s">
        <v>70</v>
      </c>
      <c r="C79" s="36" t="s">
        <v>79</v>
      </c>
      <c r="D79" s="67" t="s">
        <v>108</v>
      </c>
      <c r="E79" s="27" t="s">
        <v>37</v>
      </c>
      <c r="F79" s="2" t="e">
        <f>SUM(#REF!)</f>
        <v>#REF!</v>
      </c>
      <c r="G79" s="2" t="e">
        <f>SUM(#REF!)</f>
        <v>#REF!</v>
      </c>
      <c r="H79" s="8"/>
      <c r="I79" s="8"/>
      <c r="J79" s="4"/>
      <c r="K79" s="4"/>
      <c r="L79" s="4"/>
      <c r="M79" s="4"/>
      <c r="N79" s="4"/>
      <c r="O79" s="4"/>
      <c r="P79" s="4"/>
      <c r="Q79" s="4"/>
      <c r="R79" s="38"/>
    </row>
    <row r="80" spans="2:18" x14ac:dyDescent="0.2">
      <c r="B80" s="158" t="s">
        <v>31</v>
      </c>
      <c r="C80" s="145"/>
      <c r="D80" s="145"/>
      <c r="E80" s="146"/>
      <c r="F80" s="64" t="e">
        <f>SUM(F47:F79)</f>
        <v>#REF!</v>
      </c>
      <c r="G80" s="64" t="e">
        <f>SUM(G48:G79)</f>
        <v>#REF!</v>
      </c>
      <c r="H80" s="8"/>
      <c r="I80" s="8"/>
      <c r="J80" s="64">
        <f>K80^0.5</f>
        <v>0</v>
      </c>
      <c r="K80" s="8">
        <f>SUM(K48:K79)</f>
        <v>0</v>
      </c>
      <c r="L80" s="8"/>
      <c r="M80" s="8"/>
      <c r="N80" s="8"/>
      <c r="O80" s="8"/>
      <c r="P80" s="8"/>
      <c r="Q80" s="64">
        <f>R80^0.5</f>
        <v>0</v>
      </c>
      <c r="R80" s="68">
        <f>SUM(R48:R79)</f>
        <v>0</v>
      </c>
    </row>
    <row r="81" spans="2:18" ht="12.75" thickBot="1" x14ac:dyDescent="0.25">
      <c r="B81" s="159" t="s">
        <v>32</v>
      </c>
      <c r="C81" s="160"/>
      <c r="D81" s="160"/>
      <c r="E81" s="161"/>
      <c r="F81" s="9" t="e">
        <f>F80+F40</f>
        <v>#REF!</v>
      </c>
      <c r="G81" s="9" t="e">
        <f>G80+G40</f>
        <v>#REF!</v>
      </c>
      <c r="H81" s="9"/>
      <c r="I81" s="9"/>
      <c r="J81" s="9" t="e">
        <f>K81^0.5</f>
        <v>#REF!</v>
      </c>
      <c r="K81" s="9" t="e">
        <f>K80+K40</f>
        <v>#REF!</v>
      </c>
      <c r="L81" s="9"/>
      <c r="M81" s="9"/>
      <c r="N81" s="9"/>
      <c r="O81" s="9"/>
      <c r="P81" s="9"/>
      <c r="Q81" s="28" t="e">
        <f>R81^0.5</f>
        <v>#REF!</v>
      </c>
      <c r="R81" s="41" t="e">
        <f>R80+R40</f>
        <v>#REF!</v>
      </c>
    </row>
    <row r="82" spans="2:18" x14ac:dyDescent="0.2">
      <c r="D82" s="49"/>
      <c r="E82" s="4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4"/>
      <c r="R82" s="14"/>
    </row>
    <row r="83" spans="2:18" x14ac:dyDescent="0.2">
      <c r="D83" s="18"/>
      <c r="E83" s="18"/>
      <c r="F83" s="32"/>
      <c r="G83" s="30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2:18" x14ac:dyDescent="0.2">
      <c r="D84" s="1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2:18" ht="12.75" thickBot="1" x14ac:dyDescent="0.25">
      <c r="D85" s="1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  <row r="86" spans="2:18" ht="60" x14ac:dyDescent="0.2">
      <c r="B86" s="167" t="s">
        <v>0</v>
      </c>
      <c r="C86" s="168"/>
      <c r="D86" s="169"/>
      <c r="E86" s="176" t="s">
        <v>1</v>
      </c>
      <c r="F86" s="1" t="s">
        <v>20</v>
      </c>
      <c r="G86" s="1" t="s">
        <v>28</v>
      </c>
      <c r="H86" s="45" t="s">
        <v>2</v>
      </c>
      <c r="I86" s="45" t="s">
        <v>3</v>
      </c>
      <c r="J86" s="45" t="s">
        <v>4</v>
      </c>
      <c r="K86" s="45" t="s">
        <v>24</v>
      </c>
      <c r="L86" s="45" t="s">
        <v>5</v>
      </c>
      <c r="M86" s="45" t="s">
        <v>6</v>
      </c>
      <c r="N86" s="45" t="s">
        <v>7</v>
      </c>
      <c r="O86" s="45" t="s">
        <v>8</v>
      </c>
      <c r="P86" s="45" t="s">
        <v>9</v>
      </c>
      <c r="Q86" s="45" t="s">
        <v>10</v>
      </c>
      <c r="R86" s="40" t="s">
        <v>11</v>
      </c>
    </row>
    <row r="87" spans="2:18" ht="12" customHeight="1" x14ac:dyDescent="0.2">
      <c r="B87" s="170"/>
      <c r="C87" s="171"/>
      <c r="D87" s="172"/>
      <c r="E87" s="177"/>
      <c r="F87" s="151" t="s">
        <v>30</v>
      </c>
      <c r="G87" s="151" t="s">
        <v>30</v>
      </c>
      <c r="H87" s="149" t="s">
        <v>12</v>
      </c>
      <c r="I87" s="149" t="s">
        <v>12</v>
      </c>
      <c r="J87" s="149" t="s">
        <v>12</v>
      </c>
      <c r="K87" s="149" t="s">
        <v>12</v>
      </c>
      <c r="L87" s="149"/>
      <c r="M87" s="149" t="s">
        <v>12</v>
      </c>
      <c r="N87" s="149" t="s">
        <v>12</v>
      </c>
      <c r="O87" s="149" t="s">
        <v>12</v>
      </c>
      <c r="P87" s="149" t="s">
        <v>12</v>
      </c>
      <c r="Q87" s="149" t="s">
        <v>12</v>
      </c>
      <c r="R87" s="156"/>
    </row>
    <row r="88" spans="2:18" ht="12" customHeight="1" x14ac:dyDescent="0.2">
      <c r="B88" s="66" t="s">
        <v>41</v>
      </c>
      <c r="C88" s="36" t="s">
        <v>42</v>
      </c>
      <c r="D88" s="43"/>
      <c r="E88" s="69"/>
      <c r="F88" s="152"/>
      <c r="G88" s="152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7"/>
    </row>
    <row r="89" spans="2:18" x14ac:dyDescent="0.2">
      <c r="B89" s="173" t="s">
        <v>110</v>
      </c>
      <c r="C89" s="147"/>
      <c r="D89" s="148"/>
      <c r="E89" s="46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37"/>
    </row>
    <row r="90" spans="2:18" ht="13.5" x14ac:dyDescent="0.25">
      <c r="B90" s="66" t="s">
        <v>43</v>
      </c>
      <c r="C90" s="36" t="s">
        <v>47</v>
      </c>
      <c r="D90" s="5" t="s">
        <v>50</v>
      </c>
      <c r="E90" s="27" t="s">
        <v>40</v>
      </c>
      <c r="F90" s="3" t="e">
        <f>SUM(#REF!)</f>
        <v>#REF!</v>
      </c>
      <c r="G90" s="3" t="e">
        <f>SUM(#REF!)</f>
        <v>#REF!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38"/>
    </row>
    <row r="91" spans="2:18" ht="13.5" x14ac:dyDescent="0.25">
      <c r="B91" s="66" t="s">
        <v>43</v>
      </c>
      <c r="C91" s="36" t="s">
        <v>48</v>
      </c>
      <c r="D91" s="5" t="s">
        <v>51</v>
      </c>
      <c r="E91" s="27" t="s">
        <v>40</v>
      </c>
      <c r="F91" s="3" t="e">
        <f>SUM(#REF!)</f>
        <v>#REF!</v>
      </c>
      <c r="G91" s="3" t="e">
        <f>SUM(#REF!)</f>
        <v>#REF!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38"/>
    </row>
    <row r="92" spans="2:18" ht="24" x14ac:dyDescent="0.25">
      <c r="B92" s="66" t="s">
        <v>43</v>
      </c>
      <c r="C92" s="36" t="s">
        <v>49</v>
      </c>
      <c r="D92" s="7" t="s">
        <v>52</v>
      </c>
      <c r="E92" s="27" t="s">
        <v>40</v>
      </c>
      <c r="F92" s="3" t="e">
        <f>SUM(#REF!)</f>
        <v>#REF!</v>
      </c>
      <c r="G92" s="3" t="e">
        <f>SUM(#REF!)</f>
        <v>#REF!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38"/>
    </row>
    <row r="93" spans="2:18" x14ac:dyDescent="0.2">
      <c r="B93" s="158" t="s">
        <v>25</v>
      </c>
      <c r="C93" s="145"/>
      <c r="D93" s="146"/>
      <c r="E93" s="46"/>
      <c r="F93" s="22"/>
      <c r="G93" s="22"/>
      <c r="H93" s="23"/>
      <c r="I93" s="23"/>
      <c r="J93" s="35"/>
      <c r="K93" s="35"/>
      <c r="L93" s="35"/>
      <c r="M93" s="35"/>
      <c r="N93" s="35"/>
      <c r="O93" s="35"/>
      <c r="P93" s="35"/>
      <c r="Q93" s="35"/>
      <c r="R93" s="39"/>
    </row>
    <row r="94" spans="2:18" ht="13.5" x14ac:dyDescent="0.25">
      <c r="B94" s="66" t="s">
        <v>44</v>
      </c>
      <c r="C94" s="36" t="s">
        <v>53</v>
      </c>
      <c r="D94" s="60" t="s">
        <v>83</v>
      </c>
      <c r="E94" s="27" t="s">
        <v>40</v>
      </c>
      <c r="F94" s="3" t="e">
        <f>SUM(#REF!)</f>
        <v>#REF!</v>
      </c>
      <c r="G94" s="3" t="e">
        <f>SUM(#REF!)</f>
        <v>#REF!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38"/>
    </row>
    <row r="95" spans="2:18" ht="13.5" x14ac:dyDescent="0.25">
      <c r="B95" s="66" t="s">
        <v>44</v>
      </c>
      <c r="C95" s="36" t="s">
        <v>54</v>
      </c>
      <c r="D95" s="61" t="s">
        <v>84</v>
      </c>
      <c r="E95" s="27" t="s">
        <v>40</v>
      </c>
      <c r="F95" s="3" t="e">
        <f>SUM(#REF!)</f>
        <v>#REF!</v>
      </c>
      <c r="G95" s="3" t="e">
        <f>SUM(#REF!)</f>
        <v>#REF!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38"/>
    </row>
    <row r="96" spans="2:18" ht="13.5" x14ac:dyDescent="0.25">
      <c r="B96" s="66" t="s">
        <v>44</v>
      </c>
      <c r="C96" s="36" t="s">
        <v>55</v>
      </c>
      <c r="D96" s="60" t="s">
        <v>85</v>
      </c>
      <c r="E96" s="27" t="s">
        <v>40</v>
      </c>
      <c r="F96" s="3" t="e">
        <f>SUM(#REF!)</f>
        <v>#REF!</v>
      </c>
      <c r="G96" s="3" t="e">
        <f>SUM(#REF!)</f>
        <v>#REF!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38"/>
    </row>
    <row r="97" spans="2:18" ht="13.5" x14ac:dyDescent="0.25">
      <c r="B97" s="66" t="s">
        <v>44</v>
      </c>
      <c r="C97" s="36" t="s">
        <v>56</v>
      </c>
      <c r="D97" s="61" t="s">
        <v>86</v>
      </c>
      <c r="E97" s="27" t="s">
        <v>40</v>
      </c>
      <c r="F97" s="3" t="e">
        <f>SUM(#REF!)</f>
        <v>#REF!</v>
      </c>
      <c r="G97" s="3" t="e">
        <f>SUM(#REF!)</f>
        <v>#REF!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38"/>
    </row>
    <row r="98" spans="2:18" ht="13.5" x14ac:dyDescent="0.25">
      <c r="B98" s="66" t="s">
        <v>44</v>
      </c>
      <c r="C98" s="36" t="s">
        <v>57</v>
      </c>
      <c r="D98" s="60" t="s">
        <v>87</v>
      </c>
      <c r="E98" s="27" t="s">
        <v>40</v>
      </c>
      <c r="F98" s="3" t="e">
        <f>SUM(#REF!)</f>
        <v>#REF!</v>
      </c>
      <c r="G98" s="3" t="e">
        <f>SUM(#REF!)</f>
        <v>#REF!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38"/>
    </row>
    <row r="99" spans="2:18" ht="13.5" x14ac:dyDescent="0.25">
      <c r="B99" s="66" t="s">
        <v>44</v>
      </c>
      <c r="C99" s="36" t="s">
        <v>58</v>
      </c>
      <c r="D99" s="60" t="s">
        <v>88</v>
      </c>
      <c r="E99" s="27" t="s">
        <v>40</v>
      </c>
      <c r="F99" s="3" t="e">
        <f>SUM(#REF!)</f>
        <v>#REF!</v>
      </c>
      <c r="G99" s="3" t="e">
        <f>SUM(#REF!)</f>
        <v>#REF!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38"/>
    </row>
    <row r="100" spans="2:18" ht="13.5" x14ac:dyDescent="0.25">
      <c r="B100" s="66" t="s">
        <v>44</v>
      </c>
      <c r="C100" s="36" t="s">
        <v>59</v>
      </c>
      <c r="D100" s="60" t="s">
        <v>89</v>
      </c>
      <c r="E100" s="27" t="s">
        <v>40</v>
      </c>
      <c r="F100" s="3" t="e">
        <f>SUM(#REF!)</f>
        <v>#REF!</v>
      </c>
      <c r="G100" s="3" t="e">
        <f>SUM(#REF!)</f>
        <v>#REF!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8"/>
    </row>
    <row r="101" spans="2:18" x14ac:dyDescent="0.2">
      <c r="B101" s="158" t="s">
        <v>26</v>
      </c>
      <c r="C101" s="145"/>
      <c r="D101" s="146"/>
      <c r="E101" s="46"/>
      <c r="F101" s="22"/>
      <c r="G101" s="22"/>
      <c r="H101" s="23"/>
      <c r="I101" s="23"/>
      <c r="J101" s="35"/>
      <c r="K101" s="35"/>
      <c r="L101" s="35"/>
      <c r="M101" s="35"/>
      <c r="N101" s="35"/>
      <c r="O101" s="35"/>
      <c r="P101" s="35"/>
      <c r="Q101" s="35"/>
      <c r="R101" s="39"/>
    </row>
    <row r="102" spans="2:18" ht="13.5" x14ac:dyDescent="0.25">
      <c r="B102" s="66" t="s">
        <v>45</v>
      </c>
      <c r="C102" s="36" t="s">
        <v>60</v>
      </c>
      <c r="D102" s="61" t="s">
        <v>90</v>
      </c>
      <c r="E102" s="27" t="s">
        <v>40</v>
      </c>
      <c r="F102" s="3" t="e">
        <f>SUM(#REF!)</f>
        <v>#REF!</v>
      </c>
      <c r="G102" s="3" t="e">
        <f>SUM(#REF!)</f>
        <v>#REF!</v>
      </c>
      <c r="H102" s="8"/>
      <c r="I102" s="8"/>
      <c r="J102" s="4"/>
      <c r="K102" s="4"/>
      <c r="L102" s="4"/>
      <c r="M102" s="4"/>
      <c r="N102" s="4"/>
      <c r="O102" s="4"/>
      <c r="P102" s="4"/>
      <c r="Q102" s="4"/>
      <c r="R102" s="38"/>
    </row>
    <row r="103" spans="2:18" ht="13.5" x14ac:dyDescent="0.25">
      <c r="B103" s="66" t="s">
        <v>45</v>
      </c>
      <c r="C103" s="36" t="s">
        <v>71</v>
      </c>
      <c r="D103" s="50" t="s">
        <v>91</v>
      </c>
      <c r="E103" s="27" t="s">
        <v>40</v>
      </c>
      <c r="F103" s="3" t="e">
        <f>SUM(#REF!)</f>
        <v>#REF!</v>
      </c>
      <c r="G103" s="3" t="e">
        <f>SUM(#REF!)</f>
        <v>#REF!</v>
      </c>
      <c r="H103" s="8"/>
      <c r="I103" s="8"/>
      <c r="J103" s="4"/>
      <c r="K103" s="4"/>
      <c r="L103" s="4"/>
      <c r="M103" s="4"/>
      <c r="N103" s="4"/>
      <c r="O103" s="4"/>
      <c r="P103" s="4"/>
      <c r="Q103" s="4"/>
      <c r="R103" s="38"/>
    </row>
    <row r="104" spans="2:18" ht="13.5" x14ac:dyDescent="0.25">
      <c r="B104" s="66" t="s">
        <v>45</v>
      </c>
      <c r="C104" s="36" t="s">
        <v>72</v>
      </c>
      <c r="D104" s="50" t="s">
        <v>92</v>
      </c>
      <c r="E104" s="27" t="s">
        <v>40</v>
      </c>
      <c r="F104" s="3" t="e">
        <f>SUM(#REF!)</f>
        <v>#REF!</v>
      </c>
      <c r="G104" s="3" t="e">
        <f>SUM(#REF!)</f>
        <v>#REF!</v>
      </c>
      <c r="H104" s="8"/>
      <c r="I104" s="8"/>
      <c r="J104" s="4"/>
      <c r="K104" s="4"/>
      <c r="L104" s="4"/>
      <c r="M104" s="4"/>
      <c r="N104" s="4"/>
      <c r="O104" s="4"/>
      <c r="P104" s="4"/>
      <c r="Q104" s="4"/>
      <c r="R104" s="38"/>
    </row>
    <row r="105" spans="2:18" ht="13.5" x14ac:dyDescent="0.25">
      <c r="B105" s="66" t="s">
        <v>45</v>
      </c>
      <c r="C105" s="36" t="s">
        <v>73</v>
      </c>
      <c r="D105" s="50" t="s">
        <v>93</v>
      </c>
      <c r="E105" s="27" t="s">
        <v>40</v>
      </c>
      <c r="F105" s="3" t="e">
        <f>SUM(#REF!)</f>
        <v>#REF!</v>
      </c>
      <c r="G105" s="3" t="e">
        <f>SUM(#REF!)</f>
        <v>#REF!</v>
      </c>
      <c r="H105" s="8"/>
      <c r="I105" s="8"/>
      <c r="J105" s="4"/>
      <c r="K105" s="4"/>
      <c r="L105" s="4"/>
      <c r="M105" s="4"/>
      <c r="N105" s="4"/>
      <c r="O105" s="4"/>
      <c r="P105" s="4"/>
      <c r="Q105" s="4"/>
      <c r="R105" s="38"/>
    </row>
    <row r="106" spans="2:18" ht="13.5" x14ac:dyDescent="0.25">
      <c r="B106" s="66" t="s">
        <v>45</v>
      </c>
      <c r="C106" s="36" t="s">
        <v>74</v>
      </c>
      <c r="D106" s="50" t="s">
        <v>94</v>
      </c>
      <c r="E106" s="27" t="s">
        <v>40</v>
      </c>
      <c r="F106" s="3" t="e">
        <f>SUM(#REF!)</f>
        <v>#REF!</v>
      </c>
      <c r="G106" s="3" t="e">
        <f>SUM(#REF!)</f>
        <v>#REF!</v>
      </c>
      <c r="H106" s="8"/>
      <c r="I106" s="8"/>
      <c r="J106" s="4"/>
      <c r="K106" s="4"/>
      <c r="L106" s="4"/>
      <c r="M106" s="4"/>
      <c r="N106" s="4"/>
      <c r="O106" s="4"/>
      <c r="P106" s="4"/>
      <c r="Q106" s="4"/>
      <c r="R106" s="38"/>
    </row>
    <row r="107" spans="2:18" ht="13.5" x14ac:dyDescent="0.25">
      <c r="B107" s="66" t="s">
        <v>45</v>
      </c>
      <c r="C107" s="36" t="s">
        <v>75</v>
      </c>
      <c r="D107" s="50" t="s">
        <v>95</v>
      </c>
      <c r="E107" s="27" t="s">
        <v>40</v>
      </c>
      <c r="F107" s="3" t="e">
        <f>SUM(#REF!)</f>
        <v>#REF!</v>
      </c>
      <c r="G107" s="3" t="e">
        <f>SUM(#REF!)</f>
        <v>#REF!</v>
      </c>
      <c r="H107" s="8"/>
      <c r="I107" s="8"/>
      <c r="J107" s="4"/>
      <c r="K107" s="4"/>
      <c r="L107" s="4"/>
      <c r="M107" s="4"/>
      <c r="N107" s="4"/>
      <c r="O107" s="4"/>
      <c r="P107" s="4"/>
      <c r="Q107" s="4"/>
      <c r="R107" s="38"/>
    </row>
    <row r="108" spans="2:18" ht="13.5" x14ac:dyDescent="0.25">
      <c r="B108" s="66" t="s">
        <v>45</v>
      </c>
      <c r="C108" s="36" t="s">
        <v>76</v>
      </c>
      <c r="D108" s="50" t="s">
        <v>106</v>
      </c>
      <c r="E108" s="27" t="s">
        <v>40</v>
      </c>
      <c r="F108" s="3" t="e">
        <f>SUM(#REF!)</f>
        <v>#REF!</v>
      </c>
      <c r="G108" s="3" t="e">
        <f>SUM(#REF!)</f>
        <v>#REF!</v>
      </c>
      <c r="H108" s="8"/>
      <c r="I108" s="8"/>
      <c r="J108" s="4"/>
      <c r="K108" s="4"/>
      <c r="L108" s="4"/>
      <c r="M108" s="4"/>
      <c r="N108" s="4"/>
      <c r="O108" s="4"/>
      <c r="P108" s="4"/>
      <c r="Q108" s="4"/>
      <c r="R108" s="38"/>
    </row>
    <row r="109" spans="2:18" ht="13.5" x14ac:dyDescent="0.25">
      <c r="B109" s="66" t="s">
        <v>45</v>
      </c>
      <c r="C109" s="36" t="s">
        <v>77</v>
      </c>
      <c r="D109" s="50" t="s">
        <v>107</v>
      </c>
      <c r="E109" s="27" t="s">
        <v>40</v>
      </c>
      <c r="F109" s="3" t="e">
        <f>SUM(#REF!)</f>
        <v>#REF!</v>
      </c>
      <c r="G109" s="3" t="e">
        <f>SUM(#REF!)</f>
        <v>#REF!</v>
      </c>
      <c r="H109" s="8"/>
      <c r="I109" s="8"/>
      <c r="J109" s="4"/>
      <c r="K109" s="4"/>
      <c r="L109" s="4"/>
      <c r="M109" s="4"/>
      <c r="N109" s="4"/>
      <c r="O109" s="4"/>
      <c r="P109" s="4"/>
      <c r="Q109" s="4"/>
      <c r="R109" s="38"/>
    </row>
    <row r="110" spans="2:18" ht="13.5" x14ac:dyDescent="0.25">
      <c r="B110" s="66" t="s">
        <v>45</v>
      </c>
      <c r="C110" s="36" t="s">
        <v>82</v>
      </c>
      <c r="D110" s="61" t="s">
        <v>98</v>
      </c>
      <c r="E110" s="27" t="s">
        <v>40</v>
      </c>
      <c r="F110" s="3" t="e">
        <f>SUM(#REF!)</f>
        <v>#REF!</v>
      </c>
      <c r="G110" s="3" t="e">
        <f>SUM(#REF!)</f>
        <v>#REF!</v>
      </c>
      <c r="H110" s="8"/>
      <c r="I110" s="8"/>
      <c r="J110" s="4"/>
      <c r="K110" s="4"/>
      <c r="L110" s="4"/>
      <c r="M110" s="4"/>
      <c r="N110" s="4"/>
      <c r="O110" s="4"/>
      <c r="P110" s="4"/>
      <c r="Q110" s="4"/>
      <c r="R110" s="38"/>
    </row>
    <row r="111" spans="2:18" ht="13.5" x14ac:dyDescent="0.25">
      <c r="B111" s="66" t="s">
        <v>46</v>
      </c>
      <c r="C111" s="36" t="s">
        <v>80</v>
      </c>
      <c r="D111" s="61" t="s">
        <v>99</v>
      </c>
      <c r="E111" s="27" t="s">
        <v>40</v>
      </c>
      <c r="F111" s="3" t="e">
        <f>SUM(#REF!)</f>
        <v>#REF!</v>
      </c>
      <c r="G111" s="3" t="e">
        <f>SUM(#REF!)</f>
        <v>#REF!</v>
      </c>
      <c r="H111" s="8"/>
      <c r="I111" s="8"/>
      <c r="J111" s="4"/>
      <c r="K111" s="4"/>
      <c r="L111" s="4"/>
      <c r="M111" s="4"/>
      <c r="N111" s="4"/>
      <c r="O111" s="4"/>
      <c r="P111" s="4"/>
      <c r="Q111" s="4"/>
      <c r="R111" s="38"/>
    </row>
    <row r="112" spans="2:18" ht="13.5" x14ac:dyDescent="0.25">
      <c r="B112" s="66" t="s">
        <v>46</v>
      </c>
      <c r="C112" s="36" t="s">
        <v>81</v>
      </c>
      <c r="D112" s="27" t="s">
        <v>100</v>
      </c>
      <c r="E112" s="27" t="s">
        <v>40</v>
      </c>
      <c r="F112" s="3" t="e">
        <f>SUM(#REF!)</f>
        <v>#REF!</v>
      </c>
      <c r="G112" s="3" t="e">
        <f>SUM(#REF!)</f>
        <v>#REF!</v>
      </c>
      <c r="H112" s="8"/>
      <c r="I112" s="8"/>
      <c r="J112" s="4"/>
      <c r="K112" s="4"/>
      <c r="L112" s="4"/>
      <c r="M112" s="4"/>
      <c r="N112" s="4"/>
      <c r="O112" s="4"/>
      <c r="P112" s="4"/>
      <c r="Q112" s="4"/>
      <c r="R112" s="38"/>
    </row>
    <row r="113" spans="2:18" x14ac:dyDescent="0.2">
      <c r="B113" s="158" t="s">
        <v>27</v>
      </c>
      <c r="C113" s="145"/>
      <c r="D113" s="146"/>
      <c r="E113" s="46"/>
      <c r="F113" s="22"/>
      <c r="G113" s="22"/>
      <c r="H113" s="23"/>
      <c r="I113" s="23"/>
      <c r="J113" s="35"/>
      <c r="K113" s="35"/>
      <c r="L113" s="35"/>
      <c r="M113" s="35"/>
      <c r="N113" s="35"/>
      <c r="O113" s="35"/>
      <c r="P113" s="35"/>
      <c r="Q113" s="35"/>
      <c r="R113" s="39"/>
    </row>
    <row r="114" spans="2:18" ht="13.5" x14ac:dyDescent="0.25">
      <c r="B114" s="66" t="s">
        <v>46</v>
      </c>
      <c r="C114" s="36" t="s">
        <v>64</v>
      </c>
      <c r="D114" s="27" t="s">
        <v>101</v>
      </c>
      <c r="E114" s="27" t="s">
        <v>40</v>
      </c>
      <c r="F114" s="3" t="e">
        <f>SUM(#REF!)</f>
        <v>#REF!</v>
      </c>
      <c r="G114" s="3" t="e">
        <f>SUM(#REF!)</f>
        <v>#REF!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38"/>
    </row>
    <row r="115" spans="2:18" ht="13.5" x14ac:dyDescent="0.25">
      <c r="B115" s="66" t="s">
        <v>46</v>
      </c>
      <c r="C115" s="36" t="s">
        <v>65</v>
      </c>
      <c r="D115" s="62" t="s">
        <v>102</v>
      </c>
      <c r="E115" s="27" t="s">
        <v>40</v>
      </c>
      <c r="F115" s="3" t="e">
        <f>SUM(#REF!)</f>
        <v>#REF!</v>
      </c>
      <c r="G115" s="3" t="e">
        <f>SUM(#REF!)</f>
        <v>#REF!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38"/>
    </row>
    <row r="116" spans="2:18" ht="13.5" x14ac:dyDescent="0.25">
      <c r="B116" s="66" t="s">
        <v>46</v>
      </c>
      <c r="C116" s="36" t="s">
        <v>67</v>
      </c>
      <c r="D116" s="63" t="s">
        <v>103</v>
      </c>
      <c r="E116" s="27" t="s">
        <v>40</v>
      </c>
      <c r="F116" s="3" t="e">
        <f>SUM(#REF!)</f>
        <v>#REF!</v>
      </c>
      <c r="G116" s="3" t="e">
        <f>SUM(#REF!)</f>
        <v>#REF!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38"/>
    </row>
    <row r="117" spans="2:18" ht="13.5" x14ac:dyDescent="0.25">
      <c r="B117" s="66" t="s">
        <v>46</v>
      </c>
      <c r="C117" s="36" t="s">
        <v>68</v>
      </c>
      <c r="D117" s="63" t="s">
        <v>104</v>
      </c>
      <c r="E117" s="27" t="s">
        <v>40</v>
      </c>
      <c r="F117" s="3" t="e">
        <f>SUM(#REF!)</f>
        <v>#REF!</v>
      </c>
      <c r="G117" s="3" t="e">
        <f>SUM(#REF!)</f>
        <v>#REF!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38"/>
    </row>
    <row r="118" spans="2:18" ht="13.5" x14ac:dyDescent="0.25">
      <c r="B118" s="66" t="s">
        <v>46</v>
      </c>
      <c r="C118" s="36" t="s">
        <v>69</v>
      </c>
      <c r="D118" s="63" t="s">
        <v>105</v>
      </c>
      <c r="E118" s="27" t="s">
        <v>40</v>
      </c>
      <c r="F118" s="3" t="e">
        <f>SUM(#REF!)</f>
        <v>#REF!</v>
      </c>
      <c r="G118" s="3" t="e">
        <f>SUM(#REF!)</f>
        <v>#REF!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38"/>
    </row>
    <row r="119" spans="2:18" x14ac:dyDescent="0.2">
      <c r="B119" s="158" t="s">
        <v>33</v>
      </c>
      <c r="C119" s="145"/>
      <c r="D119" s="145"/>
      <c r="E119" s="146"/>
      <c r="F119" s="64" t="e">
        <f>SUM(F89:F118)</f>
        <v>#REF!</v>
      </c>
      <c r="G119" s="64" t="e">
        <f>SUM(G89:G118)</f>
        <v>#REF!</v>
      </c>
      <c r="H119" s="8"/>
      <c r="I119" s="8"/>
      <c r="J119" s="64">
        <f>K119^0.5</f>
        <v>0</v>
      </c>
      <c r="K119" s="8">
        <f>SUM(K90:K118)</f>
        <v>0</v>
      </c>
      <c r="L119" s="8"/>
      <c r="M119" s="8"/>
      <c r="N119" s="8"/>
      <c r="O119" s="8"/>
      <c r="P119" s="8"/>
      <c r="Q119" s="64">
        <f>R119^0.5</f>
        <v>0</v>
      </c>
      <c r="R119" s="68">
        <f>SUM(R90:R118)</f>
        <v>0</v>
      </c>
    </row>
    <row r="120" spans="2:18" ht="12.75" thickBot="1" x14ac:dyDescent="0.25">
      <c r="B120" s="159" t="s">
        <v>34</v>
      </c>
      <c r="C120" s="160"/>
      <c r="D120" s="160"/>
      <c r="E120" s="161"/>
      <c r="F120" s="9" t="e">
        <f>F119+F81</f>
        <v>#REF!</v>
      </c>
      <c r="G120" s="9" t="e">
        <f>G119+G81</f>
        <v>#REF!</v>
      </c>
      <c r="H120" s="9"/>
      <c r="I120" s="9"/>
      <c r="J120" s="9" t="e">
        <f>K120^0.5</f>
        <v>#REF!</v>
      </c>
      <c r="K120" s="9" t="e">
        <f>K119+K81</f>
        <v>#REF!</v>
      </c>
      <c r="L120" s="9"/>
      <c r="M120" s="9"/>
      <c r="N120" s="9"/>
      <c r="O120" s="9"/>
      <c r="P120" s="9"/>
      <c r="Q120" s="28" t="e">
        <f>R120^0.5</f>
        <v>#REF!</v>
      </c>
      <c r="R120" s="41" t="e">
        <f>R119+R81</f>
        <v>#REF!</v>
      </c>
    </row>
    <row r="121" spans="2:18" x14ac:dyDescent="0.2">
      <c r="D121" s="21"/>
      <c r="E121" s="21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34"/>
      <c r="R121" s="34"/>
    </row>
    <row r="122" spans="2:18" s="51" customFormat="1" ht="12.75" thickBot="1" x14ac:dyDescent="0.25">
      <c r="D122" s="21"/>
      <c r="E122" s="21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34"/>
      <c r="R122" s="34"/>
    </row>
    <row r="123" spans="2:18" x14ac:dyDescent="0.2">
      <c r="B123" s="163" t="s">
        <v>13</v>
      </c>
      <c r="C123" s="164"/>
      <c r="D123" s="164"/>
      <c r="E123" s="164"/>
      <c r="F123" s="52" t="e">
        <f>J120</f>
        <v>#REF!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2:18" ht="12.75" thickBot="1" x14ac:dyDescent="0.25">
      <c r="B124" s="165" t="s">
        <v>14</v>
      </c>
      <c r="C124" s="166"/>
      <c r="D124" s="166"/>
      <c r="E124" s="166"/>
      <c r="F124" s="53" t="e">
        <f>Q120</f>
        <v>#REF!</v>
      </c>
      <c r="G124" s="18"/>
      <c r="H124" s="18"/>
      <c r="I124" s="30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2:18" x14ac:dyDescent="0.2">
      <c r="D125" s="18"/>
      <c r="E125" s="18"/>
      <c r="F125" s="18"/>
      <c r="G125" s="18"/>
      <c r="H125" s="31"/>
      <c r="I125" s="30"/>
      <c r="J125" s="30"/>
      <c r="K125" s="18"/>
      <c r="L125" s="18"/>
      <c r="M125" s="18"/>
      <c r="N125" s="18"/>
      <c r="O125" s="18"/>
      <c r="P125" s="18"/>
      <c r="Q125" s="18"/>
      <c r="R125" s="18"/>
    </row>
    <row r="126" spans="2:18" x14ac:dyDescent="0.2">
      <c r="B126" s="20" t="s">
        <v>16</v>
      </c>
      <c r="C126" s="20"/>
      <c r="D126" s="20"/>
      <c r="E126" s="54"/>
      <c r="F126" s="54"/>
      <c r="J126" s="55"/>
      <c r="K126" s="11"/>
      <c r="L126" s="11"/>
      <c r="M126" s="18"/>
      <c r="N126" s="18"/>
      <c r="O126" s="18"/>
      <c r="P126" s="18"/>
      <c r="Q126" s="18"/>
      <c r="R126" s="18"/>
    </row>
    <row r="127" spans="2:18" x14ac:dyDescent="0.2">
      <c r="B127" s="174" t="s">
        <v>17</v>
      </c>
      <c r="C127" s="174"/>
      <c r="D127" s="174"/>
      <c r="E127" s="174"/>
      <c r="F127" s="174"/>
      <c r="G127" s="174"/>
      <c r="H127" s="174"/>
      <c r="I127" s="174"/>
      <c r="J127" s="174"/>
      <c r="K127" s="174"/>
      <c r="L127" s="42"/>
      <c r="M127" s="18"/>
      <c r="N127" s="18"/>
      <c r="O127" s="18"/>
      <c r="P127" s="18"/>
      <c r="Q127" s="18"/>
      <c r="R127" s="18"/>
    </row>
    <row r="128" spans="2:18" x14ac:dyDescent="0.2">
      <c r="B128" s="175" t="s">
        <v>18</v>
      </c>
      <c r="C128" s="175"/>
      <c r="D128" s="175"/>
      <c r="E128" s="175"/>
      <c r="F128" s="175"/>
      <c r="G128" s="175"/>
      <c r="H128" s="175"/>
      <c r="I128" s="175"/>
      <c r="J128" s="175"/>
      <c r="K128" s="175"/>
      <c r="L128" s="11"/>
      <c r="M128" s="18"/>
      <c r="N128" s="18"/>
      <c r="O128" s="18"/>
      <c r="P128" s="18"/>
      <c r="Q128" s="18"/>
      <c r="R128" s="18"/>
    </row>
    <row r="129" spans="2:18" x14ac:dyDescent="0.2">
      <c r="B129" s="174" t="s">
        <v>19</v>
      </c>
      <c r="C129" s="174"/>
      <c r="D129" s="174"/>
      <c r="E129" s="174"/>
      <c r="F129" s="174"/>
      <c r="G129" s="174"/>
      <c r="H129" s="174"/>
      <c r="I129" s="174"/>
      <c r="J129" s="174"/>
      <c r="K129" s="11"/>
      <c r="L129" s="11"/>
      <c r="M129" s="18"/>
      <c r="N129" s="18"/>
      <c r="O129" s="18"/>
      <c r="P129" s="18"/>
      <c r="Q129" s="18"/>
      <c r="R129" s="18"/>
    </row>
    <row r="130" spans="2:18" x14ac:dyDescent="0.2"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2:18" x14ac:dyDescent="0.2"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2:18" x14ac:dyDescent="0.2"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2:18" x14ac:dyDescent="0.2"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2:18" x14ac:dyDescent="0.2"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2:18" x14ac:dyDescent="0.2"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2:18" x14ac:dyDescent="0.2"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2:18" x14ac:dyDescent="0.2"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2:18" x14ac:dyDescent="0.2"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2:18" x14ac:dyDescent="0.2"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2:18" x14ac:dyDescent="0.2"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2:18" x14ac:dyDescent="0.2"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2:18" x14ac:dyDescent="0.2"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2:18" x14ac:dyDescent="0.2"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2:18" x14ac:dyDescent="0.2"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4:18" x14ac:dyDescent="0.2"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4:18" x14ac:dyDescent="0.2"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4:18" x14ac:dyDescent="0.2"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4:18" x14ac:dyDescent="0.2"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4:18" x14ac:dyDescent="0.2"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4:18" x14ac:dyDescent="0.2"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4:18" x14ac:dyDescent="0.2"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4:18" x14ac:dyDescent="0.2"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4:18" x14ac:dyDescent="0.2"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4:18" x14ac:dyDescent="0.2"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4:18" x14ac:dyDescent="0.2"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4:18" x14ac:dyDescent="0.2"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4:18" x14ac:dyDescent="0.2"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4:18" x14ac:dyDescent="0.2"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4:18" x14ac:dyDescent="0.2"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4:18" x14ac:dyDescent="0.2"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4:18" x14ac:dyDescent="0.2"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4:18" x14ac:dyDescent="0.2"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4:18" x14ac:dyDescent="0.2"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4:18" x14ac:dyDescent="0.2"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4:18" x14ac:dyDescent="0.2"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4:18" x14ac:dyDescent="0.2"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4:18" x14ac:dyDescent="0.2"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4:18" x14ac:dyDescent="0.2"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4:18" x14ac:dyDescent="0.2"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4:18" x14ac:dyDescent="0.2"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4:18" x14ac:dyDescent="0.2"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4:18" x14ac:dyDescent="0.2"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4:18" x14ac:dyDescent="0.2"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4:18" x14ac:dyDescent="0.2"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4:18" x14ac:dyDescent="0.2"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4:18" x14ac:dyDescent="0.2"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4:18" x14ac:dyDescent="0.2"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4:18" x14ac:dyDescent="0.2"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4:18" x14ac:dyDescent="0.2"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4:18" x14ac:dyDescent="0.2"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4:18" x14ac:dyDescent="0.2"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4:18" x14ac:dyDescent="0.2"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4:18" x14ac:dyDescent="0.2"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4:18" x14ac:dyDescent="0.2"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4:18" x14ac:dyDescent="0.2"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4:18" x14ac:dyDescent="0.2"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4:18" x14ac:dyDescent="0.2"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4:18" x14ac:dyDescent="0.2"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4:18" x14ac:dyDescent="0.2"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4:18" x14ac:dyDescent="0.2"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4:18" x14ac:dyDescent="0.2"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4:18" x14ac:dyDescent="0.2"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4:18" x14ac:dyDescent="0.2"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4:18" x14ac:dyDescent="0.2"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4:18" x14ac:dyDescent="0.2"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4:18" x14ac:dyDescent="0.2"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4:18" x14ac:dyDescent="0.2"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4:18" x14ac:dyDescent="0.2"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4:18" x14ac:dyDescent="0.2"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4:18" x14ac:dyDescent="0.2"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4:18" x14ac:dyDescent="0.2"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4:18" x14ac:dyDescent="0.2"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4:18" x14ac:dyDescent="0.2"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4:18" x14ac:dyDescent="0.2"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4:18" x14ac:dyDescent="0.2"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4:18" x14ac:dyDescent="0.2"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4:18" x14ac:dyDescent="0.2"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4:18" x14ac:dyDescent="0.2"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4:18" x14ac:dyDescent="0.2"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4:18" x14ac:dyDescent="0.2"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4:18" x14ac:dyDescent="0.2"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4:18" x14ac:dyDescent="0.2"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4:18" x14ac:dyDescent="0.2"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4:18" x14ac:dyDescent="0.2"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4:18" x14ac:dyDescent="0.2"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4:18" x14ac:dyDescent="0.2"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4:18" x14ac:dyDescent="0.2"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4:18" x14ac:dyDescent="0.2"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4:18" x14ac:dyDescent="0.2"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4:18" x14ac:dyDescent="0.2"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4:18" x14ac:dyDescent="0.2"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4:18" x14ac:dyDescent="0.2"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4:18" x14ac:dyDescent="0.2"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4:18" x14ac:dyDescent="0.2"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4:18" x14ac:dyDescent="0.2"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4:18" x14ac:dyDescent="0.2"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4:18" x14ac:dyDescent="0.2"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4:18" x14ac:dyDescent="0.2"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4:18" x14ac:dyDescent="0.2"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4:18" x14ac:dyDescent="0.2"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4:18" x14ac:dyDescent="0.2"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4:18" x14ac:dyDescent="0.2"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4:18" x14ac:dyDescent="0.2"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4:18" x14ac:dyDescent="0.2"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4:18" x14ac:dyDescent="0.2"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4:18" x14ac:dyDescent="0.2"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4:18" x14ac:dyDescent="0.2"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4:18" x14ac:dyDescent="0.2"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4:18" x14ac:dyDescent="0.2"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4:18" x14ac:dyDescent="0.2"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4:18" x14ac:dyDescent="0.2"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4:18" x14ac:dyDescent="0.2"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4:18" x14ac:dyDescent="0.2"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4:18" x14ac:dyDescent="0.2"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4:18" x14ac:dyDescent="0.2"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4:18" x14ac:dyDescent="0.2"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4:18" x14ac:dyDescent="0.2"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4:18" x14ac:dyDescent="0.2"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4:18" x14ac:dyDescent="0.2"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4:18" x14ac:dyDescent="0.2"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4:18" x14ac:dyDescent="0.2"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4:18" x14ac:dyDescent="0.2"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4:18" x14ac:dyDescent="0.2"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4:18" x14ac:dyDescent="0.2"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4:18" x14ac:dyDescent="0.2"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4:18" x14ac:dyDescent="0.2"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4:18" x14ac:dyDescent="0.2"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4:18" x14ac:dyDescent="0.2"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4:18" x14ac:dyDescent="0.2"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4:18" x14ac:dyDescent="0.2"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4:18" x14ac:dyDescent="0.2"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4:18" x14ac:dyDescent="0.2"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4:18" x14ac:dyDescent="0.2"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4:18" x14ac:dyDescent="0.2"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4:18" x14ac:dyDescent="0.2"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4:18" x14ac:dyDescent="0.2"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4:18" x14ac:dyDescent="0.2"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4:18" x14ac:dyDescent="0.2"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4:18" x14ac:dyDescent="0.2"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4:18" x14ac:dyDescent="0.2"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4:18" x14ac:dyDescent="0.2"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4:18" x14ac:dyDescent="0.2"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4:18" x14ac:dyDescent="0.2"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4:18" x14ac:dyDescent="0.2"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4:18" x14ac:dyDescent="0.2"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4:18" x14ac:dyDescent="0.2"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4:18" x14ac:dyDescent="0.2"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4:18" x14ac:dyDescent="0.2"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4:18" x14ac:dyDescent="0.2"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4:18" x14ac:dyDescent="0.2"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4:18" x14ac:dyDescent="0.2"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4:18" x14ac:dyDescent="0.2"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4:18" x14ac:dyDescent="0.2"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4:18" x14ac:dyDescent="0.2"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4:18" x14ac:dyDescent="0.2"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4:18" x14ac:dyDescent="0.2"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4:18" x14ac:dyDescent="0.2"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4:18" x14ac:dyDescent="0.2"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4:18" x14ac:dyDescent="0.2"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4:18" x14ac:dyDescent="0.2"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4:18" x14ac:dyDescent="0.2"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4:18" x14ac:dyDescent="0.2"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4:18" x14ac:dyDescent="0.2"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4:18" x14ac:dyDescent="0.2"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4:18" x14ac:dyDescent="0.2"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4:18" x14ac:dyDescent="0.2"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4:18" x14ac:dyDescent="0.2"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4:18" x14ac:dyDescent="0.2"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4:18" x14ac:dyDescent="0.2"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4:18" x14ac:dyDescent="0.2"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4:18" x14ac:dyDescent="0.2"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4:18" x14ac:dyDescent="0.2"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4:18" x14ac:dyDescent="0.2"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4:18" x14ac:dyDescent="0.2"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4:18" x14ac:dyDescent="0.2"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4:18" x14ac:dyDescent="0.2"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4:18" x14ac:dyDescent="0.2"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4:18" x14ac:dyDescent="0.2"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4:18" x14ac:dyDescent="0.2"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4:18" x14ac:dyDescent="0.2"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4:18" x14ac:dyDescent="0.2"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4:18" x14ac:dyDescent="0.2"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4:18" x14ac:dyDescent="0.2"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4:18" x14ac:dyDescent="0.2"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4:18" x14ac:dyDescent="0.2"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4:18" x14ac:dyDescent="0.2"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4:18" x14ac:dyDescent="0.2"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4:18" x14ac:dyDescent="0.2"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4:18" x14ac:dyDescent="0.2"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4:18" x14ac:dyDescent="0.2"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4:18" x14ac:dyDescent="0.2"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4:18" x14ac:dyDescent="0.2"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4:18" x14ac:dyDescent="0.2"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4:18" x14ac:dyDescent="0.2"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4:18" x14ac:dyDescent="0.2"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4:18" x14ac:dyDescent="0.2"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4:18" x14ac:dyDescent="0.2"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4:18" x14ac:dyDescent="0.2"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4:18" x14ac:dyDescent="0.2"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4:18" x14ac:dyDescent="0.2"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4:18" x14ac:dyDescent="0.2"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4:18" x14ac:dyDescent="0.2"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4:18" x14ac:dyDescent="0.2"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4:18" x14ac:dyDescent="0.2"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4:18" x14ac:dyDescent="0.2"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4:18" x14ac:dyDescent="0.2"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4:18" x14ac:dyDescent="0.2"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4:18" x14ac:dyDescent="0.2"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4:18" x14ac:dyDescent="0.2"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4:18" x14ac:dyDescent="0.2"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4:18" x14ac:dyDescent="0.2"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4:18" x14ac:dyDescent="0.2"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4:18" x14ac:dyDescent="0.2"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4:18" x14ac:dyDescent="0.2"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4:18" x14ac:dyDescent="0.2"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4:18" x14ac:dyDescent="0.2"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4:18" x14ac:dyDescent="0.2"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4:18" x14ac:dyDescent="0.2"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4:18" x14ac:dyDescent="0.2"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4:18" x14ac:dyDescent="0.2"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4:18" x14ac:dyDescent="0.2"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4:18" x14ac:dyDescent="0.2"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4:18" x14ac:dyDescent="0.2"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4:18" x14ac:dyDescent="0.2"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4:18" x14ac:dyDescent="0.2"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4:18" x14ac:dyDescent="0.2"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4:18" x14ac:dyDescent="0.2"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4:18" x14ac:dyDescent="0.2"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4:18" x14ac:dyDescent="0.2"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4:18" x14ac:dyDescent="0.2"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4:18" x14ac:dyDescent="0.2"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4:18" x14ac:dyDescent="0.2"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4:18" x14ac:dyDescent="0.2"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4:18" x14ac:dyDescent="0.2"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4:18" x14ac:dyDescent="0.2"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4:18" x14ac:dyDescent="0.2"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4:18" x14ac:dyDescent="0.2"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4:18" x14ac:dyDescent="0.2"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4:18" x14ac:dyDescent="0.2"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4:18" x14ac:dyDescent="0.2"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4:18" x14ac:dyDescent="0.2"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4:18" x14ac:dyDescent="0.2"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4:18" x14ac:dyDescent="0.2"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4:18" x14ac:dyDescent="0.2"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4:18" x14ac:dyDescent="0.2"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4:18" x14ac:dyDescent="0.2"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4:18" x14ac:dyDescent="0.2"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4:18" x14ac:dyDescent="0.2"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4:18" x14ac:dyDescent="0.2"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4:18" x14ac:dyDescent="0.2"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4:18" x14ac:dyDescent="0.2"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4:18" x14ac:dyDescent="0.2"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</sheetData>
  <mergeCells count="69">
    <mergeCell ref="B127:K127"/>
    <mergeCell ref="B128:K128"/>
    <mergeCell ref="B129:J129"/>
    <mergeCell ref="F87:F88"/>
    <mergeCell ref="G87:G88"/>
    <mergeCell ref="H87:H88"/>
    <mergeCell ref="I87:I88"/>
    <mergeCell ref="J87:J88"/>
    <mergeCell ref="E86:E87"/>
    <mergeCell ref="B5:D5"/>
    <mergeCell ref="B123:E123"/>
    <mergeCell ref="B124:E124"/>
    <mergeCell ref="B40:E40"/>
    <mergeCell ref="B44:D45"/>
    <mergeCell ref="B86:D87"/>
    <mergeCell ref="B47:D47"/>
    <mergeCell ref="B89:D89"/>
    <mergeCell ref="B93:D93"/>
    <mergeCell ref="B101:D101"/>
    <mergeCell ref="B113:D113"/>
    <mergeCell ref="B119:E119"/>
    <mergeCell ref="B120:E120"/>
    <mergeCell ref="B7:D8"/>
    <mergeCell ref="C51:D51"/>
    <mergeCell ref="C34:D34"/>
    <mergeCell ref="Q45:Q46"/>
    <mergeCell ref="R45:R46"/>
    <mergeCell ref="J45:J46"/>
    <mergeCell ref="K45:K46"/>
    <mergeCell ref="L45:L46"/>
    <mergeCell ref="M45:M46"/>
    <mergeCell ref="N45:N46"/>
    <mergeCell ref="P8:P9"/>
    <mergeCell ref="Q8:Q9"/>
    <mergeCell ref="R8:R9"/>
    <mergeCell ref="E7:E9"/>
    <mergeCell ref="K8:K9"/>
    <mergeCell ref="L8:L9"/>
    <mergeCell ref="M8:M9"/>
    <mergeCell ref="N8:N9"/>
    <mergeCell ref="O8:O9"/>
    <mergeCell ref="F8:F9"/>
    <mergeCell ref="G8:G9"/>
    <mergeCell ref="H8:H9"/>
    <mergeCell ref="I8:I9"/>
    <mergeCell ref="J8:J9"/>
    <mergeCell ref="Q87:Q88"/>
    <mergeCell ref="R87:R88"/>
    <mergeCell ref="B59:D59"/>
    <mergeCell ref="B71:D71"/>
    <mergeCell ref="B77:D77"/>
    <mergeCell ref="B80:E80"/>
    <mergeCell ref="B81:E81"/>
    <mergeCell ref="K87:K88"/>
    <mergeCell ref="L87:L88"/>
    <mergeCell ref="M87:M88"/>
    <mergeCell ref="N87:N88"/>
    <mergeCell ref="O87:O88"/>
    <mergeCell ref="C22:D22"/>
    <mergeCell ref="C14:D14"/>
    <mergeCell ref="C10:D10"/>
    <mergeCell ref="P87:P88"/>
    <mergeCell ref="O45:O46"/>
    <mergeCell ref="P45:P46"/>
    <mergeCell ref="F45:F46"/>
    <mergeCell ref="G45:G46"/>
    <mergeCell ref="E44:E46"/>
    <mergeCell ref="H45:H46"/>
    <mergeCell ref="I45:I46"/>
  </mergeCells>
  <dataValidations disablePrompts="1" count="1">
    <dataValidation allowBlank="1" showInputMessage="1" showErrorMessage="1" sqref="F10:R10 B22 B34 B40 B77 F47:R47 B59 B71 F89:R89 B101 B113 D121:D122 H49:I49 B47 B10 B89 B14 D11:D13 B51 D48:D50 B80:B81 D82 B93 D90:D92 B119:B120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1A0C7"/>
  </sheetPr>
  <dimension ref="B1:P145"/>
  <sheetViews>
    <sheetView tabSelected="1" zoomScale="75" zoomScaleNormal="75" workbookViewId="0">
      <pane ySplit="2" topLeftCell="A3" activePane="bottomLeft" state="frozen"/>
      <selection pane="bottomLeft" activeCell="F134" sqref="F134"/>
    </sheetView>
  </sheetViews>
  <sheetFormatPr defaultColWidth="9.33203125" defaultRowHeight="15" x14ac:dyDescent="0.25"/>
  <cols>
    <col min="1" max="1" width="4.6640625" style="74" customWidth="1"/>
    <col min="2" max="2" width="8.6640625" style="74" customWidth="1"/>
    <col min="3" max="3" width="96.33203125" style="74" bestFit="1" customWidth="1"/>
    <col min="4" max="4" width="20.6640625" style="74" bestFit="1" customWidth="1"/>
    <col min="5" max="5" width="12.5" style="74" bestFit="1" customWidth="1"/>
    <col min="6" max="6" width="13.5" style="74" bestFit="1" customWidth="1"/>
    <col min="7" max="7" width="21.1640625" style="74" customWidth="1"/>
    <col min="8" max="8" width="22.5" style="74" customWidth="1"/>
    <col min="9" max="9" width="14" style="74" bestFit="1" customWidth="1"/>
    <col min="10" max="10" width="15.1640625" style="74" customWidth="1"/>
    <col min="11" max="11" width="18.6640625" style="74" bestFit="1" customWidth="1"/>
    <col min="12" max="12" width="8.1640625" style="74" hidden="1" customWidth="1"/>
    <col min="13" max="13" width="2" style="74" hidden="1" customWidth="1"/>
    <col min="14" max="15" width="18" style="74" customWidth="1"/>
    <col min="16" max="16" width="17.1640625" style="74" bestFit="1" customWidth="1"/>
    <col min="17" max="17" width="9.33203125" style="74" customWidth="1"/>
    <col min="18" max="16384" width="9.33203125" style="74"/>
  </cols>
  <sheetData>
    <row r="1" spans="2:16" ht="15.75" thickBot="1" x14ac:dyDescent="0.3"/>
    <row r="2" spans="2:16" ht="63" customHeight="1" thickBot="1" x14ac:dyDescent="0.3">
      <c r="B2" s="75"/>
      <c r="C2" s="76" t="s">
        <v>187</v>
      </c>
      <c r="D2" s="76" t="s">
        <v>1</v>
      </c>
      <c r="E2" s="76" t="s">
        <v>249</v>
      </c>
      <c r="F2" s="76" t="s">
        <v>251</v>
      </c>
      <c r="G2" s="77" t="s">
        <v>151</v>
      </c>
      <c r="H2" s="76" t="s">
        <v>152</v>
      </c>
      <c r="I2" s="76" t="s">
        <v>153</v>
      </c>
      <c r="J2" s="76" t="s">
        <v>189</v>
      </c>
      <c r="K2" s="76" t="s">
        <v>240</v>
      </c>
      <c r="L2" s="78" t="s">
        <v>154</v>
      </c>
      <c r="M2" s="78" t="s">
        <v>155</v>
      </c>
      <c r="N2" s="78" t="s">
        <v>156</v>
      </c>
      <c r="O2" s="79" t="s">
        <v>157</v>
      </c>
      <c r="P2" s="79" t="s">
        <v>188</v>
      </c>
    </row>
    <row r="3" spans="2:16" x14ac:dyDescent="0.25">
      <c r="B3" s="80">
        <v>1</v>
      </c>
      <c r="C3" s="81" t="s">
        <v>113</v>
      </c>
      <c r="D3" s="82" t="s">
        <v>21</v>
      </c>
      <c r="E3" s="83">
        <v>1880.66</v>
      </c>
      <c r="F3" s="83">
        <v>5209.1967275456864</v>
      </c>
      <c r="G3" s="83">
        <v>1</v>
      </c>
      <c r="H3" s="83">
        <v>2.5</v>
      </c>
      <c r="I3" s="83">
        <v>2.6925824035672519</v>
      </c>
      <c r="J3" s="83">
        <v>8.2500477474092369E-3</v>
      </c>
      <c r="K3" s="83">
        <v>6.7640134274253638E-2</v>
      </c>
      <c r="L3" s="83">
        <v>6.0784519480824528E-2</v>
      </c>
      <c r="M3" s="83">
        <v>9.3437174955930416E-2</v>
      </c>
      <c r="N3" s="83">
        <v>0.1321401200525045</v>
      </c>
      <c r="O3" s="83">
        <v>0.15196129870206132</v>
      </c>
      <c r="P3" s="84">
        <v>4.0553247630707404E-2</v>
      </c>
    </row>
    <row r="4" spans="2:16" x14ac:dyDescent="0.25">
      <c r="B4" s="85">
        <v>2</v>
      </c>
      <c r="C4" s="72" t="s">
        <v>111</v>
      </c>
      <c r="D4" s="86" t="s">
        <v>21</v>
      </c>
      <c r="E4" s="87">
        <v>1254.9015207540401</v>
      </c>
      <c r="F4" s="87">
        <v>683.75638211939247</v>
      </c>
      <c r="G4" s="87">
        <v>1</v>
      </c>
      <c r="H4" s="87">
        <v>2.5</v>
      </c>
      <c r="I4" s="87">
        <v>2.6925824035672519</v>
      </c>
      <c r="J4" s="87">
        <v>3.6732896748651379E-3</v>
      </c>
      <c r="K4" s="87">
        <v>1.1653750852208924E-3</v>
      </c>
      <c r="L4" s="87">
        <v>9.5076890812730852E-3</v>
      </c>
      <c r="M4" s="87">
        <v>1.2264513713887832E-2</v>
      </c>
      <c r="N4" s="87">
        <v>1.7344641630090991E-2</v>
      </c>
      <c r="O4" s="87">
        <v>2.3769222703182713E-2</v>
      </c>
      <c r="P4" s="88">
        <v>8.6581254118978199E-4</v>
      </c>
    </row>
    <row r="5" spans="2:16" x14ac:dyDescent="0.25">
      <c r="B5" s="85">
        <v>3</v>
      </c>
      <c r="C5" s="72" t="s">
        <v>114</v>
      </c>
      <c r="D5" s="86" t="s">
        <v>21</v>
      </c>
      <c r="E5" s="87">
        <v>0</v>
      </c>
      <c r="F5" s="87">
        <v>435.91274784661016</v>
      </c>
      <c r="G5" s="87">
        <v>1</v>
      </c>
      <c r="H5" s="87">
        <v>5</v>
      </c>
      <c r="I5" s="87">
        <v>5.0990195135927845</v>
      </c>
      <c r="J5" s="87">
        <v>0</v>
      </c>
      <c r="K5" s="87">
        <v>1.6986246563537499E-3</v>
      </c>
      <c r="L5" s="87">
        <v>7.8189513309521175E-3</v>
      </c>
      <c r="M5" s="87">
        <v>7.8189513309577484E-3</v>
      </c>
      <c r="N5" s="87">
        <v>1.105766701577561E-2</v>
      </c>
      <c r="O5" s="87">
        <v>3.9094756654760587E-2</v>
      </c>
      <c r="P5" s="88">
        <v>1.650671997726719E-3</v>
      </c>
    </row>
    <row r="6" spans="2:16" x14ac:dyDescent="0.25">
      <c r="B6" s="85">
        <v>4</v>
      </c>
      <c r="C6" s="72" t="s">
        <v>115</v>
      </c>
      <c r="D6" s="86" t="s">
        <v>21</v>
      </c>
      <c r="E6" s="87">
        <v>3164.7842659421553</v>
      </c>
      <c r="F6" s="87">
        <v>0</v>
      </c>
      <c r="G6" s="87">
        <v>1</v>
      </c>
      <c r="H6" s="87">
        <v>5</v>
      </c>
      <c r="I6" s="87">
        <v>5.0990195135927845</v>
      </c>
      <c r="J6" s="87">
        <v>8.3783683477985024E-2</v>
      </c>
      <c r="K6" s="87">
        <v>0</v>
      </c>
      <c r="L6" s="87">
        <v>5.4882395423176078E-2</v>
      </c>
      <c r="M6" s="87">
        <v>0</v>
      </c>
      <c r="N6" s="87">
        <v>0</v>
      </c>
      <c r="O6" s="87">
        <v>0.27441197711588039</v>
      </c>
      <c r="P6" s="88">
        <v>7.5301933184646466E-2</v>
      </c>
    </row>
    <row r="7" spans="2:16" x14ac:dyDescent="0.25">
      <c r="B7" s="85">
        <v>5</v>
      </c>
      <c r="C7" s="72" t="s">
        <v>112</v>
      </c>
      <c r="D7" s="86" t="s">
        <v>21</v>
      </c>
      <c r="E7" s="87">
        <v>4844.66</v>
      </c>
      <c r="F7" s="87">
        <v>631.2243247323571</v>
      </c>
      <c r="G7" s="87">
        <v>1</v>
      </c>
      <c r="H7" s="87">
        <v>5</v>
      </c>
      <c r="I7" s="87">
        <v>5.0990195135927845</v>
      </c>
      <c r="J7" s="87">
        <v>0.19633504906310809</v>
      </c>
      <c r="K7" s="87">
        <v>3.5617688971562394E-3</v>
      </c>
      <c r="L7" s="87">
        <v>7.2676403099052322E-2</v>
      </c>
      <c r="M7" s="87">
        <v>1.1322248083774066E-2</v>
      </c>
      <c r="N7" s="87">
        <v>1.6012076796626071E-2</v>
      </c>
      <c r="O7" s="87">
        <v>0.36338201549526161</v>
      </c>
      <c r="P7" s="88">
        <v>0.13230287578873959</v>
      </c>
    </row>
    <row r="8" spans="2:16" x14ac:dyDescent="0.25">
      <c r="B8" s="85">
        <v>6</v>
      </c>
      <c r="C8" s="72" t="s">
        <v>119</v>
      </c>
      <c r="D8" s="86" t="s">
        <v>21</v>
      </c>
      <c r="E8" s="87">
        <v>873.18701274029456</v>
      </c>
      <c r="F8" s="87">
        <v>2737.5606100703467</v>
      </c>
      <c r="G8" s="87">
        <v>2.5</v>
      </c>
      <c r="H8" s="87">
        <v>2.5</v>
      </c>
      <c r="I8" s="87">
        <v>3.5355339059327378</v>
      </c>
      <c r="J8" s="87">
        <v>3.066354970045137E-3</v>
      </c>
      <c r="K8" s="87">
        <v>3.2207901991832245E-2</v>
      </c>
      <c r="L8" s="87">
        <v>3.3947161410636362E-2</v>
      </c>
      <c r="M8" s="87">
        <v>4.9103526523200061E-2</v>
      </c>
      <c r="N8" s="87">
        <v>0.1736071829236413</v>
      </c>
      <c r="O8" s="87">
        <v>8.4867903526590904E-2</v>
      </c>
      <c r="P8" s="88">
        <v>3.7342015011681391E-2</v>
      </c>
    </row>
    <row r="9" spans="2:16" x14ac:dyDescent="0.25">
      <c r="B9" s="85">
        <v>7</v>
      </c>
      <c r="C9" s="72" t="s">
        <v>117</v>
      </c>
      <c r="D9" s="86" t="s">
        <v>21</v>
      </c>
      <c r="E9" s="87">
        <v>2313.2836087745395</v>
      </c>
      <c r="F9" s="87">
        <v>1106.5301556184136</v>
      </c>
      <c r="G9" s="87">
        <v>10</v>
      </c>
      <c r="H9" s="87">
        <v>2.5</v>
      </c>
      <c r="I9" s="87">
        <v>10.307764064044152</v>
      </c>
      <c r="J9" s="87">
        <v>0.18292985080419966</v>
      </c>
      <c r="K9" s="87">
        <v>4.4728093085927283E-2</v>
      </c>
      <c r="L9" s="87">
        <v>2.0282583865255166E-2</v>
      </c>
      <c r="M9" s="87">
        <v>1.9847791732995907E-2</v>
      </c>
      <c r="N9" s="87">
        <v>0.28069016251959411</v>
      </c>
      <c r="O9" s="87">
        <v>5.0706459663137915E-2</v>
      </c>
      <c r="P9" s="88">
        <v>8.135811238684558E-2</v>
      </c>
    </row>
    <row r="10" spans="2:16" x14ac:dyDescent="0.25">
      <c r="B10" s="85">
        <v>8</v>
      </c>
      <c r="C10" s="72" t="s">
        <v>120</v>
      </c>
      <c r="D10" s="86" t="s">
        <v>21</v>
      </c>
      <c r="E10" s="87">
        <v>0</v>
      </c>
      <c r="F10" s="87">
        <v>267.1774918090901</v>
      </c>
      <c r="G10" s="87">
        <v>1</v>
      </c>
      <c r="H10" s="87">
        <v>5</v>
      </c>
      <c r="I10" s="87">
        <v>5.0990195135927845</v>
      </c>
      <c r="J10" s="87">
        <v>0</v>
      </c>
      <c r="K10" s="87">
        <v>6.3811363021332645E-4</v>
      </c>
      <c r="L10" s="87">
        <v>4.7923530924514068E-3</v>
      </c>
      <c r="M10" s="87">
        <v>4.7923530924535752E-3</v>
      </c>
      <c r="N10" s="87">
        <v>6.7774107390284897E-3</v>
      </c>
      <c r="O10" s="87">
        <v>2.3961765462257034E-2</v>
      </c>
      <c r="P10" s="88">
        <v>6.2009950039371273E-4</v>
      </c>
    </row>
    <row r="11" spans="2:16" x14ac:dyDescent="0.25">
      <c r="B11" s="85">
        <v>9</v>
      </c>
      <c r="C11" s="72" t="s">
        <v>121</v>
      </c>
      <c r="D11" s="86" t="s">
        <v>21</v>
      </c>
      <c r="E11" s="87">
        <v>0</v>
      </c>
      <c r="F11" s="87">
        <v>0</v>
      </c>
      <c r="G11" s="87">
        <v>2</v>
      </c>
      <c r="H11" s="87">
        <v>5</v>
      </c>
      <c r="I11" s="87">
        <v>5.3851648071345037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8">
        <v>0</v>
      </c>
    </row>
    <row r="12" spans="2:16" x14ac:dyDescent="0.25">
      <c r="B12" s="85">
        <v>10</v>
      </c>
      <c r="C12" s="72" t="s">
        <v>118</v>
      </c>
      <c r="D12" s="86" t="s">
        <v>21</v>
      </c>
      <c r="E12" s="87">
        <v>871.23524537877176</v>
      </c>
      <c r="F12" s="87">
        <v>150.39246148322957</v>
      </c>
      <c r="G12" s="87">
        <v>2</v>
      </c>
      <c r="H12" s="87">
        <v>5</v>
      </c>
      <c r="I12" s="87">
        <v>5.3851648071345037</v>
      </c>
      <c r="J12" s="87">
        <v>7.0821765783529644E-3</v>
      </c>
      <c r="K12" s="87">
        <v>2.2551481061167537E-4</v>
      </c>
      <c r="L12" s="87">
        <v>1.2417657495811696E-2</v>
      </c>
      <c r="M12" s="87">
        <v>2.6975841901602099E-3</v>
      </c>
      <c r="N12" s="87">
        <v>7.6299202947356223E-3</v>
      </c>
      <c r="O12" s="87">
        <v>6.2088287479058479E-2</v>
      </c>
      <c r="P12" s="88">
        <v>3.9131711257862287E-3</v>
      </c>
    </row>
    <row r="13" spans="2:16" x14ac:dyDescent="0.25">
      <c r="B13" s="85">
        <v>11</v>
      </c>
      <c r="C13" s="72" t="s">
        <v>123</v>
      </c>
      <c r="D13" s="86" t="s">
        <v>21</v>
      </c>
      <c r="E13" s="87">
        <v>47.979923460044674</v>
      </c>
      <c r="F13" s="87">
        <v>25.829694697008556</v>
      </c>
      <c r="G13" s="87">
        <v>1</v>
      </c>
      <c r="H13" s="87">
        <v>2.5</v>
      </c>
      <c r="I13" s="87">
        <v>2.6925824035672519</v>
      </c>
      <c r="J13" s="87">
        <v>5.3697613978986701E-6</v>
      </c>
      <c r="K13" s="87">
        <v>1.6630353804057625E-6</v>
      </c>
      <c r="L13" s="87">
        <v>3.6921106560461325E-4</v>
      </c>
      <c r="M13" s="87">
        <v>4.6330630780376677E-4</v>
      </c>
      <c r="N13" s="87">
        <v>6.5521406402909072E-4</v>
      </c>
      <c r="O13" s="87">
        <v>9.2302766401153313E-4</v>
      </c>
      <c r="P13" s="88">
        <v>1.281285538232105E-6</v>
      </c>
    </row>
    <row r="14" spans="2:16" x14ac:dyDescent="0.25">
      <c r="B14" s="85">
        <v>12</v>
      </c>
      <c r="C14" s="72" t="s">
        <v>124</v>
      </c>
      <c r="D14" s="86" t="s">
        <v>21</v>
      </c>
      <c r="E14" s="87">
        <v>4690.4238136343702</v>
      </c>
      <c r="F14" s="87">
        <v>10914.000552795167</v>
      </c>
      <c r="G14" s="87">
        <v>1.25</v>
      </c>
      <c r="H14" s="87">
        <v>3</v>
      </c>
      <c r="I14" s="87">
        <v>3.25</v>
      </c>
      <c r="J14" s="87">
        <v>7.4763353697392163E-2</v>
      </c>
      <c r="K14" s="87">
        <v>0.43257319194951871</v>
      </c>
      <c r="L14" s="87">
        <v>0.11428230208083301</v>
      </c>
      <c r="M14" s="87">
        <v>0.19576403665620623</v>
      </c>
      <c r="N14" s="87">
        <v>0.34606519458013824</v>
      </c>
      <c r="O14" s="87">
        <v>0.34284690624249903</v>
      </c>
      <c r="P14" s="88">
        <v>0.23730512001984186</v>
      </c>
    </row>
    <row r="15" spans="2:16" x14ac:dyDescent="0.25">
      <c r="B15" s="85">
        <v>13</v>
      </c>
      <c r="C15" s="72" t="s">
        <v>125</v>
      </c>
      <c r="D15" s="86" t="s">
        <v>21</v>
      </c>
      <c r="E15" s="87">
        <v>133.19131896000002</v>
      </c>
      <c r="F15" s="87">
        <v>131.80021076062837</v>
      </c>
      <c r="G15" s="87">
        <v>1</v>
      </c>
      <c r="H15" s="87">
        <v>1</v>
      </c>
      <c r="I15" s="87">
        <v>1.4142135623730951</v>
      </c>
      <c r="J15" s="87">
        <v>1.1415099864754732E-5</v>
      </c>
      <c r="K15" s="87">
        <v>1.1945027158261324E-5</v>
      </c>
      <c r="L15" s="87">
        <v>5.3033798134816124E-5</v>
      </c>
      <c r="M15" s="87">
        <v>2.3640956554680874E-3</v>
      </c>
      <c r="N15" s="87">
        <v>3.3433361387102812E-3</v>
      </c>
      <c r="O15" s="87">
        <v>5.3033798134816124E-5</v>
      </c>
      <c r="P15" s="88">
        <v>1.1180709120150777E-5</v>
      </c>
    </row>
    <row r="16" spans="2:16" x14ac:dyDescent="0.25">
      <c r="B16" s="85">
        <v>14</v>
      </c>
      <c r="C16" s="72" t="s">
        <v>126</v>
      </c>
      <c r="D16" s="86" t="s">
        <v>21</v>
      </c>
      <c r="E16" s="87">
        <v>84.899873459519995</v>
      </c>
      <c r="F16" s="87">
        <v>297.45362687367287</v>
      </c>
      <c r="G16" s="87">
        <v>1</v>
      </c>
      <c r="H16" s="87">
        <v>2</v>
      </c>
      <c r="I16" s="87">
        <v>2.2360679774997898</v>
      </c>
      <c r="J16" s="87">
        <v>1.1595299495163888E-5</v>
      </c>
      <c r="K16" s="87">
        <v>1.5210149336043868E-4</v>
      </c>
      <c r="L16" s="87">
        <v>3.8622215412300598E-3</v>
      </c>
      <c r="M16" s="87">
        <v>5.3354150417287459E-3</v>
      </c>
      <c r="N16" s="87">
        <v>7.545416312902206E-3</v>
      </c>
      <c r="O16" s="87">
        <v>7.7244430824601196E-3</v>
      </c>
      <c r="P16" s="88">
        <v>1.1660032826917671E-4</v>
      </c>
    </row>
    <row r="17" spans="2:16" x14ac:dyDescent="0.25">
      <c r="B17" s="85">
        <v>15</v>
      </c>
      <c r="C17" s="72" t="s">
        <v>127</v>
      </c>
      <c r="D17" s="86" t="s">
        <v>21</v>
      </c>
      <c r="E17" s="87">
        <v>73.151522224362566</v>
      </c>
      <c r="F17" s="87">
        <v>155.08701054330297</v>
      </c>
      <c r="G17" s="87">
        <v>1</v>
      </c>
      <c r="H17" s="87">
        <v>2.5</v>
      </c>
      <c r="I17" s="87">
        <v>2.6925824035672519</v>
      </c>
      <c r="J17" s="87">
        <v>1.248195528995E-5</v>
      </c>
      <c r="K17" s="87">
        <v>5.9953396528426617E-5</v>
      </c>
      <c r="L17" s="87">
        <v>1.5124863775550779E-3</v>
      </c>
      <c r="M17" s="87">
        <v>2.7817901483544486E-3</v>
      </c>
      <c r="N17" s="87">
        <v>3.934045355478726E-3</v>
      </c>
      <c r="O17" s="87">
        <v>3.7812159438876947E-3</v>
      </c>
      <c r="P17" s="88">
        <v>2.9774306873274245E-5</v>
      </c>
    </row>
    <row r="18" spans="2:16" x14ac:dyDescent="0.25">
      <c r="B18" s="85">
        <v>16</v>
      </c>
      <c r="C18" s="72" t="s">
        <v>130</v>
      </c>
      <c r="D18" s="86" t="s">
        <v>21</v>
      </c>
      <c r="E18" s="87">
        <v>493.31637825970552</v>
      </c>
      <c r="F18" s="87">
        <v>1979.3017354301135</v>
      </c>
      <c r="G18" s="87">
        <v>2.5</v>
      </c>
      <c r="H18" s="87">
        <v>2.5</v>
      </c>
      <c r="I18" s="87">
        <v>3.5355339059327378</v>
      </c>
      <c r="J18" s="87">
        <v>9.7872112449851794E-4</v>
      </c>
      <c r="K18" s="87">
        <v>1.6836777018718548E-2</v>
      </c>
      <c r="L18" s="87">
        <v>2.6940533055931581E-2</v>
      </c>
      <c r="M18" s="87">
        <v>3.5502664271828119E-2</v>
      </c>
      <c r="N18" s="87">
        <v>0.12552087328399514</v>
      </c>
      <c r="O18" s="87">
        <v>6.7351332639828954E-2</v>
      </c>
      <c r="P18" s="88">
        <v>2.0291691638337651E-2</v>
      </c>
    </row>
    <row r="19" spans="2:16" x14ac:dyDescent="0.25">
      <c r="B19" s="85">
        <v>17</v>
      </c>
      <c r="C19" s="72" t="s">
        <v>128</v>
      </c>
      <c r="D19" s="86" t="s">
        <v>21</v>
      </c>
      <c r="E19" s="87">
        <v>3677.7335457921504</v>
      </c>
      <c r="F19" s="87">
        <v>4567.2212936050546</v>
      </c>
      <c r="G19" s="87">
        <v>10</v>
      </c>
      <c r="H19" s="87">
        <v>5</v>
      </c>
      <c r="I19" s="87">
        <v>11.180339887498949</v>
      </c>
      <c r="J19" s="87">
        <v>0.54396181670128707</v>
      </c>
      <c r="K19" s="87">
        <v>0.89647680841185928</v>
      </c>
      <c r="L19" s="87">
        <v>1.8096190341412299E-2</v>
      </c>
      <c r="M19" s="87">
        <v>8.192208461170726E-2</v>
      </c>
      <c r="N19" s="87">
        <v>1.1585532311575264</v>
      </c>
      <c r="O19" s="87">
        <v>9.0480951707061497E-2</v>
      </c>
      <c r="P19" s="88">
        <v>1.3504323920473604</v>
      </c>
    </row>
    <row r="20" spans="2:16" x14ac:dyDescent="0.25">
      <c r="B20" s="85">
        <v>18</v>
      </c>
      <c r="C20" s="72" t="s">
        <v>131</v>
      </c>
      <c r="D20" s="86" t="s">
        <v>21</v>
      </c>
      <c r="E20" s="87">
        <v>3259.1057706719998</v>
      </c>
      <c r="F20" s="87">
        <v>556.05795148799996</v>
      </c>
      <c r="G20" s="87">
        <v>10</v>
      </c>
      <c r="H20" s="87">
        <v>20</v>
      </c>
      <c r="I20" s="87">
        <v>22.360679774997898</v>
      </c>
      <c r="J20" s="87">
        <v>1.708695969900891</v>
      </c>
      <c r="K20" s="87">
        <v>5.3153889785919832E-2</v>
      </c>
      <c r="L20" s="87">
        <v>4.6548960469363632E-2</v>
      </c>
      <c r="M20" s="87">
        <v>9.9739915415519003E-3</v>
      </c>
      <c r="N20" s="87">
        <v>0.14105354109057233</v>
      </c>
      <c r="O20" s="87">
        <v>0.93097920938727263</v>
      </c>
      <c r="P20" s="88">
        <v>0.88661838976554097</v>
      </c>
    </row>
    <row r="21" spans="2:16" x14ac:dyDescent="0.25">
      <c r="B21" s="85">
        <v>19</v>
      </c>
      <c r="C21" s="72" t="s">
        <v>129</v>
      </c>
      <c r="D21" s="86" t="s">
        <v>21</v>
      </c>
      <c r="E21" s="87">
        <v>2485.9711413795631</v>
      </c>
      <c r="F21" s="87">
        <v>431.4424140475532</v>
      </c>
      <c r="G21" s="87">
        <v>5</v>
      </c>
      <c r="H21" s="87">
        <v>10</v>
      </c>
      <c r="I21" s="87">
        <v>11.180339887498949</v>
      </c>
      <c r="J21" s="87">
        <v>0.24854215459200676</v>
      </c>
      <c r="K21" s="87">
        <v>7.999827528427093E-3</v>
      </c>
      <c r="L21" s="87">
        <v>3.5380624496924362E-2</v>
      </c>
      <c r="M21" s="87">
        <v>7.738767113862401E-3</v>
      </c>
      <c r="N21" s="87">
        <v>5.4721347042355512E-2</v>
      </c>
      <c r="O21" s="87">
        <v>0.35380624496924362</v>
      </c>
      <c r="P21" s="88">
        <v>0.12817328480136633</v>
      </c>
    </row>
    <row r="22" spans="2:16" x14ac:dyDescent="0.25">
      <c r="B22" s="85">
        <v>20</v>
      </c>
      <c r="C22" s="72" t="s">
        <v>135</v>
      </c>
      <c r="D22" s="86" t="s">
        <v>21</v>
      </c>
      <c r="E22" s="87">
        <v>6.0091605972798058E-3</v>
      </c>
      <c r="F22" s="87">
        <v>0.33548842300267268</v>
      </c>
      <c r="G22" s="87">
        <v>1</v>
      </c>
      <c r="H22" s="87">
        <v>100</v>
      </c>
      <c r="I22" s="87">
        <v>100.00499987500625</v>
      </c>
      <c r="J22" s="87">
        <v>1.1619004751461426E-10</v>
      </c>
      <c r="K22" s="87">
        <v>3.8701111661933032E-7</v>
      </c>
      <c r="L22" s="87">
        <v>5.9133762579932636E-6</v>
      </c>
      <c r="M22" s="87">
        <v>6.017643816373796E-6</v>
      </c>
      <c r="N22" s="87">
        <v>8.5102334986464128E-6</v>
      </c>
      <c r="O22" s="87">
        <v>5.9133762579932636E-4</v>
      </c>
      <c r="P22" s="88">
        <v>3.4975261176018561E-7</v>
      </c>
    </row>
    <row r="23" spans="2:16" x14ac:dyDescent="0.25">
      <c r="B23" s="85">
        <v>21</v>
      </c>
      <c r="C23" s="72" t="s">
        <v>136</v>
      </c>
      <c r="D23" s="86" t="s">
        <v>21</v>
      </c>
      <c r="E23" s="87">
        <v>884</v>
      </c>
      <c r="F23" s="87">
        <v>1559.2165077641243</v>
      </c>
      <c r="G23" s="87">
        <v>1.5</v>
      </c>
      <c r="H23" s="87">
        <v>1.5</v>
      </c>
      <c r="I23" s="87">
        <v>2.1213203435596424</v>
      </c>
      <c r="J23" s="87">
        <v>1.1313967427743123E-3</v>
      </c>
      <c r="K23" s="87">
        <v>3.7614067393192453E-3</v>
      </c>
      <c r="L23" s="87">
        <v>1.2626939390628866E-2</v>
      </c>
      <c r="M23" s="87">
        <v>2.7967610602944649E-2</v>
      </c>
      <c r="N23" s="87">
        <v>5.9328261332780852E-2</v>
      </c>
      <c r="O23" s="87">
        <v>1.8940409085943299E-2</v>
      </c>
      <c r="P23" s="88">
        <v>3.8785816891136232E-3</v>
      </c>
    </row>
    <row r="24" spans="2:16" x14ac:dyDescent="0.25">
      <c r="B24" s="85">
        <v>22</v>
      </c>
      <c r="C24" s="72" t="s">
        <v>137</v>
      </c>
      <c r="D24" s="86" t="s">
        <v>21</v>
      </c>
      <c r="E24" s="87">
        <v>214.077</v>
      </c>
      <c r="F24" s="87">
        <v>93.254193206558725</v>
      </c>
      <c r="G24" s="87">
        <v>1.5</v>
      </c>
      <c r="H24" s="87">
        <v>1.5</v>
      </c>
      <c r="I24" s="87">
        <v>2.1213203435596424</v>
      </c>
      <c r="J24" s="87">
        <v>6.6351449411353362E-5</v>
      </c>
      <c r="K24" s="87">
        <v>1.345470525597898E-5</v>
      </c>
      <c r="L24" s="87">
        <v>2.041767751863599E-3</v>
      </c>
      <c r="M24" s="87">
        <v>1.6726971204484896E-3</v>
      </c>
      <c r="N24" s="87">
        <v>3.5483264302210151E-3</v>
      </c>
      <c r="O24" s="87">
        <v>3.0626516277953986E-3</v>
      </c>
      <c r="P24" s="88">
        <v>2.1970455448642818E-5</v>
      </c>
    </row>
    <row r="25" spans="2:16" x14ac:dyDescent="0.25">
      <c r="B25" s="85">
        <v>23</v>
      </c>
      <c r="C25" s="72" t="s">
        <v>138</v>
      </c>
      <c r="D25" s="86" t="s">
        <v>21</v>
      </c>
      <c r="E25" s="87">
        <v>13.325180000000001</v>
      </c>
      <c r="F25" s="87">
        <v>0</v>
      </c>
      <c r="G25" s="87">
        <v>5</v>
      </c>
      <c r="H25" s="87">
        <v>2.5</v>
      </c>
      <c r="I25" s="87">
        <v>5.5901699437494745</v>
      </c>
      <c r="J25" s="87">
        <v>1.7852295651846045E-6</v>
      </c>
      <c r="K25" s="87">
        <v>0</v>
      </c>
      <c r="L25" s="87">
        <v>2.312104496926537E-4</v>
      </c>
      <c r="M25" s="87">
        <v>0</v>
      </c>
      <c r="N25" s="87">
        <v>0</v>
      </c>
      <c r="O25" s="87">
        <v>5.7802612423163424E-4</v>
      </c>
      <c r="P25" s="88">
        <v>3.3411420029424464E-7</v>
      </c>
    </row>
    <row r="26" spans="2:16" x14ac:dyDescent="0.25">
      <c r="B26" s="85">
        <v>24</v>
      </c>
      <c r="C26" s="72" t="s">
        <v>139</v>
      </c>
      <c r="D26" s="86" t="s">
        <v>21</v>
      </c>
      <c r="E26" s="87">
        <v>5.323228501433209</v>
      </c>
      <c r="F26" s="87">
        <v>1.8514422587535391</v>
      </c>
      <c r="G26" s="87">
        <v>5</v>
      </c>
      <c r="H26" s="87">
        <v>2.5</v>
      </c>
      <c r="I26" s="87">
        <v>5.5901699437494745</v>
      </c>
      <c r="J26" s="87">
        <v>2.8490371982088097E-7</v>
      </c>
      <c r="K26" s="87">
        <v>3.6829455862228521E-8</v>
      </c>
      <c r="L26" s="87">
        <v>5.9156346487565514E-5</v>
      </c>
      <c r="M26" s="87">
        <v>3.3209253422353151E-5</v>
      </c>
      <c r="N26" s="87">
        <v>2.3482488293088475E-4</v>
      </c>
      <c r="O26" s="87">
        <v>1.4789086621891379E-4</v>
      </c>
      <c r="P26" s="88">
        <v>7.7014433954484383E-8</v>
      </c>
    </row>
    <row r="27" spans="2:16" x14ac:dyDescent="0.25">
      <c r="B27" s="85">
        <v>25</v>
      </c>
      <c r="C27" s="72" t="s">
        <v>140</v>
      </c>
      <c r="D27" s="86" t="s">
        <v>21</v>
      </c>
      <c r="E27" s="87">
        <v>990.23349783919457</v>
      </c>
      <c r="F27" s="87">
        <v>0</v>
      </c>
      <c r="G27" s="87">
        <v>1</v>
      </c>
      <c r="H27" s="87">
        <v>5</v>
      </c>
      <c r="I27" s="87">
        <v>5.0990195135927845</v>
      </c>
      <c r="J27" s="87">
        <v>8.2025040893575155E-3</v>
      </c>
      <c r="K27" s="87">
        <v>0</v>
      </c>
      <c r="L27" s="87">
        <v>1.7178921461072694E-2</v>
      </c>
      <c r="M27" s="87">
        <v>0</v>
      </c>
      <c r="N27" s="87">
        <v>0</v>
      </c>
      <c r="O27" s="87">
        <v>8.5894607305363468E-2</v>
      </c>
      <c r="P27" s="88">
        <v>7.377883564142599E-3</v>
      </c>
    </row>
    <row r="28" spans="2:16" x14ac:dyDescent="0.25">
      <c r="B28" s="85">
        <v>26</v>
      </c>
      <c r="C28" s="72" t="s">
        <v>177</v>
      </c>
      <c r="D28" s="86" t="s">
        <v>21</v>
      </c>
      <c r="E28" s="87">
        <v>26.080000000000002</v>
      </c>
      <c r="F28" s="87">
        <v>0</v>
      </c>
      <c r="G28" s="87">
        <v>5</v>
      </c>
      <c r="H28" s="87">
        <v>2.5</v>
      </c>
      <c r="I28" s="87">
        <v>5.5901699437494745</v>
      </c>
      <c r="J28" s="87">
        <v>6.8385350329005712E-6</v>
      </c>
      <c r="K28" s="87">
        <v>0</v>
      </c>
      <c r="L28" s="87">
        <v>4.525233229517589E-4</v>
      </c>
      <c r="M28" s="87">
        <v>0</v>
      </c>
      <c r="N28" s="87">
        <v>0</v>
      </c>
      <c r="O28" s="87">
        <v>1.1313083073793972E-3</v>
      </c>
      <c r="P28" s="88">
        <v>1.2798584863456369E-6</v>
      </c>
    </row>
    <row r="29" spans="2:16" x14ac:dyDescent="0.25">
      <c r="B29" s="85">
        <v>27</v>
      </c>
      <c r="C29" s="72" t="s">
        <v>143</v>
      </c>
      <c r="D29" s="86" t="s">
        <v>21</v>
      </c>
      <c r="E29" s="87">
        <v>115.549722636224</v>
      </c>
      <c r="F29" s="87">
        <v>169.95862796471718</v>
      </c>
      <c r="G29" s="87">
        <v>30</v>
      </c>
      <c r="H29" s="87">
        <v>5</v>
      </c>
      <c r="I29" s="87">
        <v>30.413812651491099</v>
      </c>
      <c r="J29" s="87">
        <v>3.9735385221927036E-3</v>
      </c>
      <c r="K29" s="87">
        <v>9.1865639381867592E-3</v>
      </c>
      <c r="L29" s="87">
        <v>1.043566619581604E-3</v>
      </c>
      <c r="M29" s="87">
        <v>3.0485418169052801E-3</v>
      </c>
      <c r="N29" s="87">
        <v>0.12933867548786893</v>
      </c>
      <c r="O29" s="87">
        <v>5.2178330979080201E-3</v>
      </c>
      <c r="P29" s="88">
        <v>1.6755718759193891E-2</v>
      </c>
    </row>
    <row r="30" spans="2:16" x14ac:dyDescent="0.25">
      <c r="B30" s="85">
        <v>28</v>
      </c>
      <c r="C30" s="72" t="s">
        <v>145</v>
      </c>
      <c r="D30" s="86" t="s">
        <v>21</v>
      </c>
      <c r="E30" s="87">
        <v>355.036</v>
      </c>
      <c r="F30" s="87">
        <v>453.53203719999999</v>
      </c>
      <c r="G30" s="87">
        <v>2</v>
      </c>
      <c r="H30" s="87">
        <v>50</v>
      </c>
      <c r="I30" s="87">
        <v>50.039984012787215</v>
      </c>
      <c r="J30" s="87">
        <v>0.10154931278303896</v>
      </c>
      <c r="K30" s="87">
        <v>0.17708231969932689</v>
      </c>
      <c r="L30" s="87">
        <v>1.9744778709478439E-3</v>
      </c>
      <c r="M30" s="87">
        <v>8.1349878924503113E-3</v>
      </c>
      <c r="N30" s="87">
        <v>2.3009220414488305E-2</v>
      </c>
      <c r="O30" s="87">
        <v>9.8723893547392194E-2</v>
      </c>
      <c r="P30" s="88">
        <v>1.0275831381239331E-2</v>
      </c>
    </row>
    <row r="31" spans="2:16" x14ac:dyDescent="0.25">
      <c r="B31" s="85">
        <v>29</v>
      </c>
      <c r="C31" s="72" t="s">
        <v>146</v>
      </c>
      <c r="D31" s="86" t="s">
        <v>21</v>
      </c>
      <c r="E31" s="87">
        <v>96.677023188405784</v>
      </c>
      <c r="F31" s="87">
        <v>172.10677801800878</v>
      </c>
      <c r="G31" s="87">
        <v>2</v>
      </c>
      <c r="H31" s="87">
        <v>66.647746043780501</v>
      </c>
      <c r="I31" s="87">
        <v>66.677747807767616</v>
      </c>
      <c r="J31" s="87">
        <v>1.3369225955592997E-2</v>
      </c>
      <c r="K31" s="87">
        <v>4.5277530235505591E-2</v>
      </c>
      <c r="L31" s="87">
        <v>1.4095635246507143E-3</v>
      </c>
      <c r="M31" s="87">
        <v>3.0870731074014958E-3</v>
      </c>
      <c r="N31" s="87">
        <v>8.7315613130488998E-3</v>
      </c>
      <c r="O31" s="87">
        <v>9.394423182349694E-2</v>
      </c>
      <c r="P31" s="88">
        <v>8.9017588558704674E-3</v>
      </c>
    </row>
    <row r="32" spans="2:16" ht="15.75" thickBot="1" x14ac:dyDescent="0.3">
      <c r="B32" s="89">
        <v>30</v>
      </c>
      <c r="C32" s="90" t="s">
        <v>149</v>
      </c>
      <c r="D32" s="91" t="s">
        <v>21</v>
      </c>
      <c r="E32" s="92">
        <v>95.586393100615709</v>
      </c>
      <c r="F32" s="92">
        <v>14.510669279889505</v>
      </c>
      <c r="G32" s="92">
        <v>10</v>
      </c>
      <c r="H32" s="92">
        <v>5</v>
      </c>
      <c r="I32" s="92">
        <v>11.180339887498949</v>
      </c>
      <c r="J32" s="92">
        <v>3.6745151424048632E-4</v>
      </c>
      <c r="K32" s="92">
        <v>9.0491927181146677E-6</v>
      </c>
      <c r="L32" s="92">
        <v>1.3982598136510482E-3</v>
      </c>
      <c r="M32" s="92">
        <v>2.6027735467604093E-4</v>
      </c>
      <c r="N32" s="92">
        <v>3.6808776496144941E-3</v>
      </c>
      <c r="O32" s="92">
        <v>6.9912990682552412E-3</v>
      </c>
      <c r="P32" s="93">
        <v>6.242712293321812E-5</v>
      </c>
    </row>
    <row r="33" spans="2:16" x14ac:dyDescent="0.25">
      <c r="B33" s="94"/>
      <c r="C33" s="95" t="s">
        <v>29</v>
      </c>
      <c r="D33" s="96"/>
      <c r="E33" s="97">
        <v>32944.378995857987</v>
      </c>
      <c r="F33" s="97">
        <v>32744.711135580681</v>
      </c>
      <c r="G33" s="97"/>
      <c r="H33" s="97"/>
      <c r="I33" s="97"/>
      <c r="J33" s="98">
        <v>3.1907720202892045</v>
      </c>
      <c r="K33" s="98">
        <v>1.794462432429325</v>
      </c>
      <c r="L33" s="98"/>
      <c r="M33" s="98"/>
      <c r="N33" s="98"/>
      <c r="O33" s="98"/>
      <c r="P33" s="99">
        <v>3.0441638666376392</v>
      </c>
    </row>
    <row r="34" spans="2:16" ht="15.75" thickBot="1" x14ac:dyDescent="0.3">
      <c r="B34" s="100"/>
      <c r="C34" s="101"/>
      <c r="D34" s="102"/>
      <c r="E34" s="103"/>
      <c r="F34" s="103"/>
      <c r="G34" s="103"/>
      <c r="H34" s="179" t="s">
        <v>167</v>
      </c>
      <c r="I34" s="179"/>
      <c r="J34" s="104">
        <v>1.7862732210636771</v>
      </c>
      <c r="K34" s="104">
        <v>1.3395754672392761</v>
      </c>
      <c r="L34" s="104"/>
      <c r="M34" s="104"/>
      <c r="N34" s="178" t="s">
        <v>168</v>
      </c>
      <c r="O34" s="178"/>
      <c r="P34" s="105">
        <v>1.7447532394690199</v>
      </c>
    </row>
    <row r="35" spans="2:16" ht="15.75" thickBot="1" x14ac:dyDescent="0.3"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2:16" ht="69.75" customHeight="1" thickBot="1" x14ac:dyDescent="0.3">
      <c r="B36" s="75"/>
      <c r="C36" s="76" t="s">
        <v>187</v>
      </c>
      <c r="D36" s="76" t="s">
        <v>1</v>
      </c>
      <c r="E36" s="76" t="s">
        <v>249</v>
      </c>
      <c r="F36" s="76" t="s">
        <v>251</v>
      </c>
      <c r="G36" s="77" t="s">
        <v>151</v>
      </c>
      <c r="H36" s="76" t="s">
        <v>152</v>
      </c>
      <c r="I36" s="76" t="s">
        <v>153</v>
      </c>
      <c r="J36" s="76" t="s">
        <v>189</v>
      </c>
      <c r="K36" s="76" t="s">
        <v>240</v>
      </c>
      <c r="L36" s="78" t="s">
        <v>154</v>
      </c>
      <c r="M36" s="78" t="s">
        <v>155</v>
      </c>
      <c r="N36" s="78" t="s">
        <v>156</v>
      </c>
      <c r="O36" s="108" t="s">
        <v>157</v>
      </c>
      <c r="P36" s="109" t="s">
        <v>188</v>
      </c>
    </row>
    <row r="37" spans="2:16" x14ac:dyDescent="0.25">
      <c r="B37" s="80">
        <v>1</v>
      </c>
      <c r="C37" s="110" t="s">
        <v>116</v>
      </c>
      <c r="D37" s="110" t="s">
        <v>22</v>
      </c>
      <c r="E37" s="111">
        <v>0</v>
      </c>
      <c r="F37" s="111">
        <v>4.9343965116010438</v>
      </c>
      <c r="G37" s="111">
        <v>1</v>
      </c>
      <c r="H37" s="111">
        <v>66</v>
      </c>
      <c r="I37" s="111">
        <v>66.007575322836999</v>
      </c>
      <c r="J37" s="111">
        <v>0</v>
      </c>
      <c r="K37" s="111">
        <v>3.6473764218506417E-5</v>
      </c>
      <c r="L37" s="111">
        <v>8.8508093337935634E-5</v>
      </c>
      <c r="M37" s="111">
        <v>8.8508093333926756E-5</v>
      </c>
      <c r="N37" s="111">
        <v>1.2516934597262295E-4</v>
      </c>
      <c r="O37" s="111">
        <v>5.8415341603037518E-3</v>
      </c>
      <c r="P37" s="112">
        <v>3.4139188711166871E-5</v>
      </c>
    </row>
    <row r="38" spans="2:16" x14ac:dyDescent="0.25">
      <c r="B38" s="85">
        <v>2</v>
      </c>
      <c r="C38" s="113" t="s">
        <v>113</v>
      </c>
      <c r="D38" s="113" t="s">
        <v>22</v>
      </c>
      <c r="E38" s="114">
        <v>3.8389120000000001</v>
      </c>
      <c r="F38" s="114">
        <v>2.6107668748324731</v>
      </c>
      <c r="G38" s="114">
        <v>1</v>
      </c>
      <c r="H38" s="114">
        <v>70</v>
      </c>
      <c r="I38" s="114">
        <v>70.007142492748557</v>
      </c>
      <c r="J38" s="114">
        <v>2.3238007977794989E-5</v>
      </c>
      <c r="K38" s="114">
        <v>1.148539210659961E-5</v>
      </c>
      <c r="L38" s="114">
        <v>1.9781388802986299E-5</v>
      </c>
      <c r="M38" s="114">
        <v>4.6829231839704981E-5</v>
      </c>
      <c r="N38" s="114">
        <v>6.6226534783224756E-5</v>
      </c>
      <c r="O38" s="114">
        <v>1.384697216209041E-3</v>
      </c>
      <c r="P38" s="115">
        <v>1.9217723344864614E-6</v>
      </c>
    </row>
    <row r="39" spans="2:16" x14ac:dyDescent="0.25">
      <c r="B39" s="85">
        <v>3</v>
      </c>
      <c r="C39" s="113" t="s">
        <v>111</v>
      </c>
      <c r="D39" s="113" t="s">
        <v>22</v>
      </c>
      <c r="E39" s="114">
        <v>0.43580412923040002</v>
      </c>
      <c r="F39" s="114">
        <v>0.22436524105958</v>
      </c>
      <c r="G39" s="114">
        <v>1</v>
      </c>
      <c r="H39" s="114">
        <v>66</v>
      </c>
      <c r="I39" s="114">
        <v>66.007575322836999</v>
      </c>
      <c r="J39" s="114">
        <v>2.6623682283589128E-7</v>
      </c>
      <c r="K39" s="114">
        <v>7.5409081153287274E-8</v>
      </c>
      <c r="L39" s="114">
        <v>3.5373957087969643E-6</v>
      </c>
      <c r="M39" s="114">
        <v>4.0244312855488365E-6</v>
      </c>
      <c r="N39" s="114">
        <v>5.6914053048617552E-6</v>
      </c>
      <c r="O39" s="114">
        <v>2.3346811678059964E-4</v>
      </c>
      <c r="P39" s="115">
        <v>5.4539753647423917E-8</v>
      </c>
    </row>
    <row r="40" spans="2:16" x14ac:dyDescent="0.25">
      <c r="B40" s="85">
        <v>4</v>
      </c>
      <c r="C40" s="113" t="s">
        <v>114</v>
      </c>
      <c r="D40" s="113" t="s">
        <v>22</v>
      </c>
      <c r="E40" s="114">
        <v>0</v>
      </c>
      <c r="F40" s="114">
        <v>2.9338999715728931</v>
      </c>
      <c r="G40" s="114">
        <v>1</v>
      </c>
      <c r="H40" s="114">
        <v>50</v>
      </c>
      <c r="I40" s="114">
        <v>50.009999000199947</v>
      </c>
      <c r="J40" s="114">
        <v>0</v>
      </c>
      <c r="K40" s="114">
        <v>7.4016617436635457E-6</v>
      </c>
      <c r="L40" s="114">
        <v>5.262525861393641E-5</v>
      </c>
      <c r="M40" s="114">
        <v>5.2625258611842551E-5</v>
      </c>
      <c r="N40" s="114">
        <v>7.4423354452259253E-5</v>
      </c>
      <c r="O40" s="114">
        <v>2.6312629306968205E-3</v>
      </c>
      <c r="P40" s="115">
        <v>6.929083446147148E-6</v>
      </c>
    </row>
    <row r="41" spans="2:16" x14ac:dyDescent="0.25">
      <c r="B41" s="85">
        <v>5</v>
      </c>
      <c r="C41" s="113" t="s">
        <v>115</v>
      </c>
      <c r="D41" s="113" t="s">
        <v>22</v>
      </c>
      <c r="E41" s="114">
        <v>2.1274750254239998</v>
      </c>
      <c r="F41" s="114">
        <v>0</v>
      </c>
      <c r="G41" s="114">
        <v>1</v>
      </c>
      <c r="H41" s="114">
        <v>50</v>
      </c>
      <c r="I41" s="114">
        <v>50.009999000199947</v>
      </c>
      <c r="J41" s="114">
        <v>3.6420047944137771E-6</v>
      </c>
      <c r="K41" s="114">
        <v>0</v>
      </c>
      <c r="L41" s="114">
        <v>3.6914731754045249E-5</v>
      </c>
      <c r="M41" s="114">
        <v>0</v>
      </c>
      <c r="N41" s="114">
        <v>0</v>
      </c>
      <c r="O41" s="114">
        <v>1.8457365877022625E-3</v>
      </c>
      <c r="P41" s="115">
        <v>3.4067435511827914E-6</v>
      </c>
    </row>
    <row r="42" spans="2:16" x14ac:dyDescent="0.25">
      <c r="B42" s="85">
        <v>6</v>
      </c>
      <c r="C42" s="113" t="s">
        <v>112</v>
      </c>
      <c r="D42" s="113" t="s">
        <v>22</v>
      </c>
      <c r="E42" s="114">
        <v>1.0186526920772363</v>
      </c>
      <c r="F42" s="114">
        <v>0.13175346701012339</v>
      </c>
      <c r="G42" s="114">
        <v>1</v>
      </c>
      <c r="H42" s="114">
        <v>50</v>
      </c>
      <c r="I42" s="114">
        <v>50.009999000199947</v>
      </c>
      <c r="J42" s="114">
        <v>8.3495649345133303E-7</v>
      </c>
      <c r="K42" s="114">
        <v>1.4926663161582735E-8</v>
      </c>
      <c r="L42" s="114">
        <v>1.5311826558672692E-5</v>
      </c>
      <c r="M42" s="114">
        <v>2.3632572144910101E-6</v>
      </c>
      <c r="N42" s="114">
        <v>3.3421504041092491E-6</v>
      </c>
      <c r="O42" s="114">
        <v>7.655913279336346E-4</v>
      </c>
      <c r="P42" s="115">
        <v>5.8614125137650976E-7</v>
      </c>
    </row>
    <row r="43" spans="2:16" x14ac:dyDescent="0.25">
      <c r="B43" s="85">
        <v>7</v>
      </c>
      <c r="C43" s="113" t="s">
        <v>122</v>
      </c>
      <c r="D43" s="113" t="s">
        <v>22</v>
      </c>
      <c r="E43" s="114">
        <v>2.14046</v>
      </c>
      <c r="F43" s="114">
        <v>3.9941110636384254</v>
      </c>
      <c r="G43" s="114">
        <v>10</v>
      </c>
      <c r="H43" s="114">
        <v>50</v>
      </c>
      <c r="I43" s="114">
        <v>50.990195135927848</v>
      </c>
      <c r="J43" s="114">
        <v>3.8325290986602542E-6</v>
      </c>
      <c r="K43" s="114">
        <v>1.4260624957923928E-5</v>
      </c>
      <c r="L43" s="114">
        <v>3.4502159922400466E-5</v>
      </c>
      <c r="M43" s="114">
        <v>7.164222696239643E-5</v>
      </c>
      <c r="N43" s="114">
        <v>1.0131740900883245E-3</v>
      </c>
      <c r="O43" s="114">
        <v>1.7251079961200233E-3</v>
      </c>
      <c r="P43" s="115">
        <v>4.002519335103547E-6</v>
      </c>
    </row>
    <row r="44" spans="2:16" x14ac:dyDescent="0.25">
      <c r="B44" s="85">
        <v>8</v>
      </c>
      <c r="C44" s="113" t="s">
        <v>119</v>
      </c>
      <c r="D44" s="113" t="s">
        <v>22</v>
      </c>
      <c r="E44" s="114">
        <v>0.44501704326043401</v>
      </c>
      <c r="F44" s="114">
        <v>1.3561188628282723</v>
      </c>
      <c r="G44" s="114">
        <v>2.5</v>
      </c>
      <c r="H44" s="114">
        <v>50</v>
      </c>
      <c r="I44" s="114">
        <v>50.062460986251963</v>
      </c>
      <c r="J44" s="114">
        <v>1.5968920473436194E-7</v>
      </c>
      <c r="K44" s="114">
        <v>1.5846919067183493E-6</v>
      </c>
      <c r="L44" s="114">
        <v>1.6602969546308799E-5</v>
      </c>
      <c r="M44" s="114">
        <v>2.4324655426638689E-5</v>
      </c>
      <c r="N44" s="114">
        <v>8.6000644011011853E-5</v>
      </c>
      <c r="O44" s="114">
        <v>8.3014847731543995E-4</v>
      </c>
      <c r="P44" s="115">
        <v>6.9654260515945235E-7</v>
      </c>
    </row>
    <row r="45" spans="2:16" x14ac:dyDescent="0.25">
      <c r="B45" s="85">
        <v>9</v>
      </c>
      <c r="C45" s="113" t="s">
        <v>117</v>
      </c>
      <c r="D45" s="113" t="s">
        <v>22</v>
      </c>
      <c r="E45" s="114">
        <v>2.507476545624165</v>
      </c>
      <c r="F45" s="114">
        <v>1.1552577031764339</v>
      </c>
      <c r="G45" s="114">
        <v>10</v>
      </c>
      <c r="H45" s="114">
        <v>50</v>
      </c>
      <c r="I45" s="114">
        <v>50.990195135927848</v>
      </c>
      <c r="J45" s="114">
        <v>5.2595063901587228E-6</v>
      </c>
      <c r="K45" s="114">
        <v>1.193042817340833E-6</v>
      </c>
      <c r="L45" s="114">
        <v>2.278649149012324E-5</v>
      </c>
      <c r="M45" s="114">
        <v>2.0721816006695646E-5</v>
      </c>
      <c r="N45" s="114">
        <v>2.9305073233668874E-4</v>
      </c>
      <c r="O45" s="114">
        <v>1.139324574506162E-3</v>
      </c>
      <c r="P45" s="115">
        <v>1.3839392177967167E-6</v>
      </c>
    </row>
    <row r="46" spans="2:16" x14ac:dyDescent="0.25">
      <c r="B46" s="85">
        <v>10</v>
      </c>
      <c r="C46" s="113" t="s">
        <v>120</v>
      </c>
      <c r="D46" s="113" t="s">
        <v>22</v>
      </c>
      <c r="E46" s="114">
        <v>0</v>
      </c>
      <c r="F46" s="114">
        <v>0.25475896320000002</v>
      </c>
      <c r="G46" s="114">
        <v>1</v>
      </c>
      <c r="H46" s="114">
        <v>50</v>
      </c>
      <c r="I46" s="114">
        <v>50.009999000199947</v>
      </c>
      <c r="J46" s="114">
        <v>0</v>
      </c>
      <c r="K46" s="114">
        <v>5.580814324117875E-8</v>
      </c>
      <c r="L46" s="114">
        <v>4.5696023911467876E-6</v>
      </c>
      <c r="M46" s="114">
        <v>4.5696023899878856E-6</v>
      </c>
      <c r="N46" s="114">
        <v>6.4623936745733777E-6</v>
      </c>
      <c r="O46" s="114">
        <v>2.2848011955733938E-4</v>
      </c>
      <c r="P46" s="115">
        <v>5.2244927564941266E-8</v>
      </c>
    </row>
    <row r="47" spans="2:16" x14ac:dyDescent="0.25">
      <c r="B47" s="85">
        <v>11</v>
      </c>
      <c r="C47" s="113" t="s">
        <v>121</v>
      </c>
      <c r="D47" s="113" t="s">
        <v>22</v>
      </c>
      <c r="E47" s="114">
        <v>0</v>
      </c>
      <c r="F47" s="114">
        <v>0</v>
      </c>
      <c r="G47" s="114">
        <v>1</v>
      </c>
      <c r="H47" s="114">
        <v>50</v>
      </c>
      <c r="I47" s="114">
        <v>50.009999000199947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5">
        <v>0</v>
      </c>
    </row>
    <row r="48" spans="2:16" x14ac:dyDescent="0.25">
      <c r="B48" s="85">
        <v>12</v>
      </c>
      <c r="C48" s="113" t="s">
        <v>118</v>
      </c>
      <c r="D48" s="113" t="s">
        <v>22</v>
      </c>
      <c r="E48" s="114">
        <v>2.5787089715227918</v>
      </c>
      <c r="F48" s="114">
        <v>0.44513624963323767</v>
      </c>
      <c r="G48" s="114">
        <v>2</v>
      </c>
      <c r="H48" s="114">
        <v>50</v>
      </c>
      <c r="I48" s="114">
        <v>50.039984012787215</v>
      </c>
      <c r="J48" s="114">
        <v>5.3571877519776195E-6</v>
      </c>
      <c r="K48" s="114">
        <v>1.7058670705713781E-7</v>
      </c>
      <c r="L48" s="114">
        <v>3.6759892641846648E-5</v>
      </c>
      <c r="M48" s="114">
        <v>7.9843929518484031E-6</v>
      </c>
      <c r="N48" s="114">
        <v>2.2583273599640326E-5</v>
      </c>
      <c r="O48" s="114">
        <v>1.8379946320923324E-3</v>
      </c>
      <c r="P48" s="115">
        <v>3.3787342718467046E-6</v>
      </c>
    </row>
    <row r="49" spans="2:16" x14ac:dyDescent="0.25">
      <c r="B49" s="85">
        <v>13</v>
      </c>
      <c r="C49" s="113" t="s">
        <v>123</v>
      </c>
      <c r="D49" s="113" t="s">
        <v>22</v>
      </c>
      <c r="E49" s="114">
        <v>3.5013627977110919E-2</v>
      </c>
      <c r="F49" s="114">
        <v>1.7692442198430556E-2</v>
      </c>
      <c r="G49" s="114">
        <v>1</v>
      </c>
      <c r="H49" s="114">
        <v>66</v>
      </c>
      <c r="I49" s="114">
        <v>66.007575322836999</v>
      </c>
      <c r="J49" s="114">
        <v>1.7185400839728113E-9</v>
      </c>
      <c r="K49" s="114">
        <v>4.6890845876452568E-10</v>
      </c>
      <c r="L49" s="114">
        <v>2.9018801361857527E-7</v>
      </c>
      <c r="M49" s="114">
        <v>3.173487014515797E-7</v>
      </c>
      <c r="N49" s="114">
        <v>4.4879883759431438E-7</v>
      </c>
      <c r="O49" s="114">
        <v>1.9152408898825968E-5</v>
      </c>
      <c r="P49" s="115">
        <v>3.6701618702445414E-10</v>
      </c>
    </row>
    <row r="50" spans="2:16" x14ac:dyDescent="0.25">
      <c r="B50" s="85">
        <v>14</v>
      </c>
      <c r="C50" s="113" t="s">
        <v>124</v>
      </c>
      <c r="D50" s="113" t="s">
        <v>22</v>
      </c>
      <c r="E50" s="114">
        <v>54.431794818365127</v>
      </c>
      <c r="F50" s="114">
        <v>10.501313980613769</v>
      </c>
      <c r="G50" s="114">
        <v>1.25</v>
      </c>
      <c r="H50" s="114">
        <v>71</v>
      </c>
      <c r="I50" s="114">
        <v>71.011002668600582</v>
      </c>
      <c r="J50" s="114">
        <v>4.8067825930918334E-3</v>
      </c>
      <c r="K50" s="114">
        <v>1.9118926938677477E-4</v>
      </c>
      <c r="L50" s="114">
        <v>7.5610070658660433E-4</v>
      </c>
      <c r="M50" s="114">
        <v>1.8836169240551325E-4</v>
      </c>
      <c r="N50" s="114">
        <v>3.3297957503928259E-4</v>
      </c>
      <c r="O50" s="114">
        <v>5.3683150167648908E-2</v>
      </c>
      <c r="P50" s="115">
        <v>2.8819914873197362E-3</v>
      </c>
    </row>
    <row r="51" spans="2:16" x14ac:dyDescent="0.25">
      <c r="B51" s="85">
        <v>15</v>
      </c>
      <c r="C51" s="113" t="s">
        <v>125</v>
      </c>
      <c r="D51" s="113" t="s">
        <v>22</v>
      </c>
      <c r="E51" s="114">
        <v>0.21114367344000001</v>
      </c>
      <c r="F51" s="114">
        <v>0.21667359010106271</v>
      </c>
      <c r="G51" s="114">
        <v>1</v>
      </c>
      <c r="H51" s="114">
        <v>60</v>
      </c>
      <c r="I51" s="114">
        <v>60.00833275470999</v>
      </c>
      <c r="J51" s="114">
        <v>5.1650811329220378E-8</v>
      </c>
      <c r="K51" s="114">
        <v>5.812460523424574E-8</v>
      </c>
      <c r="L51" s="114">
        <v>2.2282056777456205E-7</v>
      </c>
      <c r="M51" s="114">
        <v>3.8864664180462149E-6</v>
      </c>
      <c r="N51" s="114">
        <v>5.4962935181085403E-6</v>
      </c>
      <c r="O51" s="114">
        <v>1.3369234066473723E-5</v>
      </c>
      <c r="P51" s="115">
        <v>2.0894566196136348E-10</v>
      </c>
    </row>
    <row r="52" spans="2:16" x14ac:dyDescent="0.25">
      <c r="B52" s="85">
        <v>16</v>
      </c>
      <c r="C52" s="113" t="s">
        <v>126</v>
      </c>
      <c r="D52" s="113" t="s">
        <v>22</v>
      </c>
      <c r="E52" s="114">
        <v>0.22106324096640001</v>
      </c>
      <c r="F52" s="114">
        <v>0.80246445163020419</v>
      </c>
      <c r="G52" s="114">
        <v>1</v>
      </c>
      <c r="H52" s="114">
        <v>50</v>
      </c>
      <c r="I52" s="114">
        <v>50.009999000199947</v>
      </c>
      <c r="J52" s="114">
        <v>3.9322818406778159E-8</v>
      </c>
      <c r="K52" s="114">
        <v>5.537200296547641E-7</v>
      </c>
      <c r="L52" s="114">
        <v>1.0558011092953734E-5</v>
      </c>
      <c r="M52" s="114">
        <v>1.4393776101102058E-5</v>
      </c>
      <c r="N52" s="114">
        <v>2.0355873375940262E-5</v>
      </c>
      <c r="O52" s="114">
        <v>5.279005546476867E-4</v>
      </c>
      <c r="P52" s="115">
        <v>2.7909335717823256E-7</v>
      </c>
    </row>
    <row r="53" spans="2:16" x14ac:dyDescent="0.25">
      <c r="B53" s="85">
        <v>17</v>
      </c>
      <c r="C53" s="113" t="s">
        <v>127</v>
      </c>
      <c r="D53" s="113" t="s">
        <v>22</v>
      </c>
      <c r="E53" s="114">
        <v>3.7281445618532062E-2</v>
      </c>
      <c r="F53" s="114">
        <v>7.6826215136115567E-2</v>
      </c>
      <c r="G53" s="114">
        <v>1</v>
      </c>
      <c r="H53" s="114">
        <v>50</v>
      </c>
      <c r="I53" s="114">
        <v>50.009999000199947</v>
      </c>
      <c r="J53" s="114">
        <v>1.118399747343462E-9</v>
      </c>
      <c r="K53" s="114">
        <v>5.0752507524253279E-9</v>
      </c>
      <c r="L53" s="114">
        <v>7.3114245502381436E-7</v>
      </c>
      <c r="M53" s="114">
        <v>1.3780290667304659E-6</v>
      </c>
      <c r="N53" s="114">
        <v>1.9488273955145639E-6</v>
      </c>
      <c r="O53" s="114">
        <v>3.6557122751190718E-5</v>
      </c>
      <c r="P53" s="115">
        <v>1.3402211520631341E-9</v>
      </c>
    </row>
    <row r="54" spans="2:16" x14ac:dyDescent="0.25">
      <c r="B54" s="85">
        <v>18</v>
      </c>
      <c r="C54" s="113" t="s">
        <v>132</v>
      </c>
      <c r="D54" s="113" t="s">
        <v>22</v>
      </c>
      <c r="E54" s="114">
        <v>15.773063600000002</v>
      </c>
      <c r="F54" s="114">
        <v>18.042120204806082</v>
      </c>
      <c r="G54" s="114">
        <v>10</v>
      </c>
      <c r="H54" s="114">
        <v>50</v>
      </c>
      <c r="I54" s="114">
        <v>50.990195135927848</v>
      </c>
      <c r="J54" s="114">
        <v>2.0811497789925112E-4</v>
      </c>
      <c r="K54" s="114">
        <v>2.9098689358591188E-4</v>
      </c>
      <c r="L54" s="114">
        <v>4.9935425142422218E-5</v>
      </c>
      <c r="M54" s="114">
        <v>3.2362086331622574E-4</v>
      </c>
      <c r="N54" s="114">
        <v>4.5766901396869612E-3</v>
      </c>
      <c r="O54" s="114">
        <v>2.4967712571211109E-3</v>
      </c>
      <c r="P54" s="115">
        <v>2.7179959345093991E-5</v>
      </c>
    </row>
    <row r="55" spans="2:16" x14ac:dyDescent="0.25">
      <c r="B55" s="85">
        <v>19</v>
      </c>
      <c r="C55" s="113" t="s">
        <v>130</v>
      </c>
      <c r="D55" s="113" t="s">
        <v>22</v>
      </c>
      <c r="E55" s="114">
        <v>1.2570857836978298</v>
      </c>
      <c r="F55" s="114">
        <v>4.9024821747718974</v>
      </c>
      <c r="G55" s="114">
        <v>2.5</v>
      </c>
      <c r="H55" s="114">
        <v>50</v>
      </c>
      <c r="I55" s="114">
        <v>50.062460986251963</v>
      </c>
      <c r="J55" s="114">
        <v>1.2742425416714568E-6</v>
      </c>
      <c r="K55" s="114">
        <v>2.0710060751202422E-5</v>
      </c>
      <c r="L55" s="114">
        <v>6.6123389120598119E-5</v>
      </c>
      <c r="M55" s="114">
        <v>8.7935647018328987E-5</v>
      </c>
      <c r="N55" s="114">
        <v>3.1089946157343519E-4</v>
      </c>
      <c r="O55" s="114">
        <v>3.306169456029906E-3</v>
      </c>
      <c r="P55" s="115">
        <v>1.1027414947191736E-5</v>
      </c>
    </row>
    <row r="56" spans="2:16" x14ac:dyDescent="0.25">
      <c r="B56" s="85">
        <v>20</v>
      </c>
      <c r="C56" s="113" t="s">
        <v>128</v>
      </c>
      <c r="D56" s="113" t="s">
        <v>22</v>
      </c>
      <c r="E56" s="114">
        <v>12.186259012272584</v>
      </c>
      <c r="F56" s="114">
        <v>15.72367690517043</v>
      </c>
      <c r="G56" s="114">
        <v>10</v>
      </c>
      <c r="H56" s="114">
        <v>66</v>
      </c>
      <c r="I56" s="114">
        <v>66.753277073114546</v>
      </c>
      <c r="J56" s="114">
        <v>2.1290402483550199E-4</v>
      </c>
      <c r="K56" s="114">
        <v>3.7877241328022882E-4</v>
      </c>
      <c r="L56" s="114">
        <v>7.0585786502430636E-5</v>
      </c>
      <c r="M56" s="114">
        <v>2.8203502896523058E-4</v>
      </c>
      <c r="N56" s="114">
        <v>3.9885776302691781E-3</v>
      </c>
      <c r="O56" s="114">
        <v>4.658661909160422E-3</v>
      </c>
      <c r="P56" s="115">
        <v>3.7611882296545919E-5</v>
      </c>
    </row>
    <row r="57" spans="2:16" x14ac:dyDescent="0.25">
      <c r="B57" s="85">
        <v>21</v>
      </c>
      <c r="C57" s="113" t="s">
        <v>131</v>
      </c>
      <c r="D57" s="113" t="s">
        <v>22</v>
      </c>
      <c r="E57" s="114">
        <v>255.34132786511995</v>
      </c>
      <c r="F57" s="114">
        <v>44.912373004799996</v>
      </c>
      <c r="G57" s="114">
        <v>10</v>
      </c>
      <c r="H57" s="114">
        <v>50</v>
      </c>
      <c r="I57" s="114">
        <v>50.990195135927848</v>
      </c>
      <c r="J57" s="114">
        <v>5.4539788987746099E-2</v>
      </c>
      <c r="K57" s="114">
        <v>1.803143491968511E-3</v>
      </c>
      <c r="L57" s="114">
        <v>3.6247809593286107E-3</v>
      </c>
      <c r="M57" s="114">
        <v>8.0559162450996125E-4</v>
      </c>
      <c r="N57" s="114">
        <v>1.1392786011161612E-2</v>
      </c>
      <c r="O57" s="114">
        <v>0.18123904796643053</v>
      </c>
      <c r="P57" s="115">
        <v>3.2977388080874227E-2</v>
      </c>
    </row>
    <row r="58" spans="2:16" x14ac:dyDescent="0.25">
      <c r="B58" s="85">
        <v>22</v>
      </c>
      <c r="C58" s="113" t="s">
        <v>129</v>
      </c>
      <c r="D58" s="113" t="s">
        <v>22</v>
      </c>
      <c r="E58" s="114">
        <v>220.0943211565521</v>
      </c>
      <c r="F58" s="114">
        <v>36.759618669001149</v>
      </c>
      <c r="G58" s="114">
        <v>5</v>
      </c>
      <c r="H58" s="114">
        <v>50</v>
      </c>
      <c r="I58" s="114">
        <v>50.24937810560445</v>
      </c>
      <c r="J58" s="114">
        <v>3.9352917666247399E-2</v>
      </c>
      <c r="K58" s="114">
        <v>1.1730818458369711E-3</v>
      </c>
      <c r="L58" s="114">
        <v>3.1594717417364748E-3</v>
      </c>
      <c r="M58" s="114">
        <v>6.5935596225927381E-4</v>
      </c>
      <c r="N58" s="114">
        <v>4.6623507212931389E-3</v>
      </c>
      <c r="O58" s="114">
        <v>0.15797358708682374</v>
      </c>
      <c r="P58" s="115">
        <v>2.4977391731326626E-2</v>
      </c>
    </row>
    <row r="59" spans="2:16" x14ac:dyDescent="0.25">
      <c r="B59" s="85">
        <v>23</v>
      </c>
      <c r="C59" s="113" t="s">
        <v>133</v>
      </c>
      <c r="D59" s="113" t="s">
        <v>22</v>
      </c>
      <c r="E59" s="114">
        <v>62.223355600000012</v>
      </c>
      <c r="F59" s="114">
        <v>18.890382000000006</v>
      </c>
      <c r="G59" s="114">
        <v>10</v>
      </c>
      <c r="H59" s="114">
        <v>50</v>
      </c>
      <c r="I59" s="114">
        <v>50.990195135927848</v>
      </c>
      <c r="J59" s="114">
        <v>3.2387549115907226E-3</v>
      </c>
      <c r="K59" s="114">
        <v>3.1899198044842928E-4</v>
      </c>
      <c r="L59" s="114">
        <v>7.40820173059209E-4</v>
      </c>
      <c r="M59" s="114">
        <v>3.3883610472702753E-4</v>
      </c>
      <c r="N59" s="114">
        <v>4.7918661472663273E-3</v>
      </c>
      <c r="O59" s="114">
        <v>3.704100865296045E-2</v>
      </c>
      <c r="P59" s="115">
        <v>1.3949983032020079E-3</v>
      </c>
    </row>
    <row r="60" spans="2:16" x14ac:dyDescent="0.25">
      <c r="B60" s="85">
        <v>24</v>
      </c>
      <c r="C60" s="113" t="s">
        <v>134</v>
      </c>
      <c r="D60" s="113" t="s">
        <v>22</v>
      </c>
      <c r="E60" s="114">
        <v>0.23788948909017593</v>
      </c>
      <c r="F60" s="114">
        <v>0.26285408785427727</v>
      </c>
      <c r="G60" s="114">
        <v>10</v>
      </c>
      <c r="H60" s="114">
        <v>50</v>
      </c>
      <c r="I60" s="114">
        <v>50.990195135927848</v>
      </c>
      <c r="J60" s="114">
        <v>4.7339289499428659E-8</v>
      </c>
      <c r="K60" s="114">
        <v>6.1762910767105277E-8</v>
      </c>
      <c r="L60" s="114">
        <v>5.8708019068376416E-7</v>
      </c>
      <c r="M60" s="114">
        <v>4.7148043507071032E-6</v>
      </c>
      <c r="N60" s="114">
        <v>6.6677402567056593E-5</v>
      </c>
      <c r="O60" s="114">
        <v>2.9354009534188208E-5</v>
      </c>
      <c r="P60" s="115">
        <v>5.3075338888225373E-9</v>
      </c>
    </row>
    <row r="61" spans="2:16" x14ac:dyDescent="0.25">
      <c r="B61" s="85">
        <v>25</v>
      </c>
      <c r="C61" s="113" t="s">
        <v>135</v>
      </c>
      <c r="D61" s="113" t="s">
        <v>22</v>
      </c>
      <c r="E61" s="114">
        <v>56.072347993865215</v>
      </c>
      <c r="F61" s="114">
        <v>77.580371198827208</v>
      </c>
      <c r="G61" s="114">
        <v>10</v>
      </c>
      <c r="H61" s="114">
        <v>50</v>
      </c>
      <c r="I61" s="114">
        <v>50.990195135927848</v>
      </c>
      <c r="J61" s="114">
        <v>2.6300785106389002E-3</v>
      </c>
      <c r="K61" s="114">
        <v>5.3802442349608721E-3</v>
      </c>
      <c r="L61" s="114">
        <v>4.1861639281970398E-4</v>
      </c>
      <c r="M61" s="114">
        <v>1.3915563369913577E-3</v>
      </c>
      <c r="N61" s="114">
        <v>1.9679578445794033E-2</v>
      </c>
      <c r="O61" s="114">
        <v>2.0930819640985199E-2</v>
      </c>
      <c r="P61" s="115">
        <v>8.2538501864761285E-4</v>
      </c>
    </row>
    <row r="62" spans="2:16" x14ac:dyDescent="0.25">
      <c r="B62" s="85">
        <v>26</v>
      </c>
      <c r="C62" s="113" t="s">
        <v>195</v>
      </c>
      <c r="D62" s="113" t="s">
        <v>22</v>
      </c>
      <c r="E62" s="114">
        <v>3803.8080147266919</v>
      </c>
      <c r="F62" s="114">
        <v>5223.5844126534475</v>
      </c>
      <c r="G62" s="114">
        <v>1</v>
      </c>
      <c r="H62" s="114">
        <v>20</v>
      </c>
      <c r="I62" s="114">
        <v>20.024984394500787</v>
      </c>
      <c r="J62" s="114">
        <v>1.8667210776993444</v>
      </c>
      <c r="K62" s="114">
        <v>3.7618939078331883</v>
      </c>
      <c r="L62" s="114">
        <v>2.7674834435140294E-2</v>
      </c>
      <c r="M62" s="114">
        <v>9.3695246347919883E-2</v>
      </c>
      <c r="N62" s="114">
        <v>0.13250508811511652</v>
      </c>
      <c r="O62" s="114">
        <v>0.55349668870280588</v>
      </c>
      <c r="P62" s="115">
        <v>0.32391618278136564</v>
      </c>
    </row>
    <row r="63" spans="2:16" x14ac:dyDescent="0.25">
      <c r="B63" s="85">
        <v>27</v>
      </c>
      <c r="C63" s="113" t="s">
        <v>196</v>
      </c>
      <c r="D63" s="113" t="s">
        <v>22</v>
      </c>
      <c r="E63" s="114">
        <v>7012.7573555568088</v>
      </c>
      <c r="F63" s="114">
        <v>6376.6747364736184</v>
      </c>
      <c r="G63" s="114">
        <v>1</v>
      </c>
      <c r="H63" s="114">
        <v>20</v>
      </c>
      <c r="I63" s="114">
        <v>20.024984394500787</v>
      </c>
      <c r="J63" s="114">
        <v>6.3448283542084267</v>
      </c>
      <c r="K63" s="114">
        <v>5.6060612552716256</v>
      </c>
      <c r="L63" s="114">
        <v>7.2940463180040105E-3</v>
      </c>
      <c r="M63" s="114">
        <v>0.11437818614880127</v>
      </c>
      <c r="N63" s="114">
        <v>0.16175518209126924</v>
      </c>
      <c r="O63" s="114">
        <v>0.14588092636008021</v>
      </c>
      <c r="P63" s="115">
        <v>4.7445983609054818E-2</v>
      </c>
    </row>
    <row r="64" spans="2:16" x14ac:dyDescent="0.25">
      <c r="B64" s="85">
        <v>28</v>
      </c>
      <c r="C64" s="113" t="s">
        <v>197</v>
      </c>
      <c r="D64" s="113" t="s">
        <v>22</v>
      </c>
      <c r="E64" s="114">
        <v>1577.2433058509721</v>
      </c>
      <c r="F64" s="114">
        <v>998.6650269688306</v>
      </c>
      <c r="G64" s="114">
        <v>1</v>
      </c>
      <c r="H64" s="114">
        <v>20</v>
      </c>
      <c r="I64" s="114">
        <v>20.024984394500787</v>
      </c>
      <c r="J64" s="114">
        <v>0.32095166913356843</v>
      </c>
      <c r="K64" s="114">
        <v>0.13750199251052156</v>
      </c>
      <c r="L64" s="114">
        <v>9.4517428347127286E-3</v>
      </c>
      <c r="M64" s="114">
        <v>1.7913018787297702E-2</v>
      </c>
      <c r="N64" s="114">
        <v>2.5332834112040462E-2</v>
      </c>
      <c r="O64" s="114">
        <v>0.18903485669425457</v>
      </c>
      <c r="P64" s="115">
        <v>3.6375929529565525E-2</v>
      </c>
    </row>
    <row r="65" spans="2:16" x14ac:dyDescent="0.25">
      <c r="B65" s="85">
        <v>29</v>
      </c>
      <c r="C65" s="113" t="s">
        <v>198</v>
      </c>
      <c r="D65" s="113" t="s">
        <v>22</v>
      </c>
      <c r="E65" s="114">
        <v>43.949178641063334</v>
      </c>
      <c r="F65" s="114">
        <v>53.726883091328972</v>
      </c>
      <c r="G65" s="114">
        <v>1</v>
      </c>
      <c r="H65" s="114">
        <v>30</v>
      </c>
      <c r="I65" s="114">
        <v>30.016662039607269</v>
      </c>
      <c r="J65" s="114">
        <v>5.5991770102290514E-4</v>
      </c>
      <c r="K65" s="114">
        <v>8.9419661121946045E-4</v>
      </c>
      <c r="L65" s="114">
        <v>2.0111424867863548E-4</v>
      </c>
      <c r="M65" s="114">
        <v>9.636971759380145E-4</v>
      </c>
      <c r="N65" s="114">
        <v>1.3628736162321908E-3</v>
      </c>
      <c r="O65" s="114">
        <v>6.0334274603590643E-3</v>
      </c>
      <c r="P65" s="115">
        <v>3.8259671413236634E-5</v>
      </c>
    </row>
    <row r="66" spans="2:16" x14ac:dyDescent="0.25">
      <c r="B66" s="85">
        <v>30</v>
      </c>
      <c r="C66" s="113" t="s">
        <v>199</v>
      </c>
      <c r="D66" s="113" t="s">
        <v>22</v>
      </c>
      <c r="E66" s="114">
        <v>42.414400000000001</v>
      </c>
      <c r="F66" s="114">
        <v>52.144400000000005</v>
      </c>
      <c r="G66" s="114">
        <v>1</v>
      </c>
      <c r="H66" s="114">
        <v>30</v>
      </c>
      <c r="I66" s="114">
        <v>30.016662039607269</v>
      </c>
      <c r="J66" s="114">
        <v>5.2149401296847282E-4</v>
      </c>
      <c r="K66" s="114">
        <v>8.4229665611743098E-4</v>
      </c>
      <c r="L66" s="114">
        <v>1.9935998762932172E-4</v>
      </c>
      <c r="M66" s="114">
        <v>9.3531223345975792E-4</v>
      </c>
      <c r="N66" s="114">
        <v>1.3227312456122603E-3</v>
      </c>
      <c r="O66" s="114">
        <v>5.9807996288796517E-3</v>
      </c>
      <c r="P66" s="115">
        <v>3.7519582148925946E-5</v>
      </c>
    </row>
    <row r="67" spans="2:16" x14ac:dyDescent="0.25">
      <c r="B67" s="85">
        <v>31</v>
      </c>
      <c r="C67" s="113" t="s">
        <v>200</v>
      </c>
      <c r="D67" s="113" t="s">
        <v>22</v>
      </c>
      <c r="E67" s="114">
        <v>487.24762097630014</v>
      </c>
      <c r="F67" s="114">
        <v>565.68963589092164</v>
      </c>
      <c r="G67" s="114">
        <v>1</v>
      </c>
      <c r="H67" s="114">
        <v>15</v>
      </c>
      <c r="I67" s="114">
        <v>15.033296378372908</v>
      </c>
      <c r="J67" s="114">
        <v>1.7262582775971706E-2</v>
      </c>
      <c r="K67" s="114">
        <v>2.4865077635429063E-2</v>
      </c>
      <c r="L67" s="114">
        <v>1.6921611235236611E-3</v>
      </c>
      <c r="M67" s="114">
        <v>1.0146754719397962E-2</v>
      </c>
      <c r="N67" s="114">
        <v>1.4349678138245808E-2</v>
      </c>
      <c r="O67" s="114">
        <v>2.5382416852854917E-2</v>
      </c>
      <c r="P67" s="115">
        <v>8.50180347963343E-4</v>
      </c>
    </row>
    <row r="68" spans="2:16" x14ac:dyDescent="0.25">
      <c r="B68" s="85">
        <v>32</v>
      </c>
      <c r="C68" s="113" t="s">
        <v>201</v>
      </c>
      <c r="D68" s="113" t="s">
        <v>22</v>
      </c>
      <c r="E68" s="114">
        <v>930.11509755868917</v>
      </c>
      <c r="F68" s="114">
        <v>795.93340108359644</v>
      </c>
      <c r="G68" s="114">
        <v>1</v>
      </c>
      <c r="H68" s="114">
        <v>15</v>
      </c>
      <c r="I68" s="114">
        <v>15.033296378372908</v>
      </c>
      <c r="J68" s="114">
        <v>6.2904209227305802E-2</v>
      </c>
      <c r="K68" s="114">
        <v>4.9225125917410899E-2</v>
      </c>
      <c r="L68" s="114">
        <v>1.8618926849929274E-3</v>
      </c>
      <c r="M68" s="114">
        <v>1.4276628881581144E-2</v>
      </c>
      <c r="N68" s="114">
        <v>2.0190202189299487E-2</v>
      </c>
      <c r="O68" s="114">
        <v>2.7928390274893911E-2</v>
      </c>
      <c r="P68" s="115">
        <v>1.1876392477915825E-3</v>
      </c>
    </row>
    <row r="69" spans="2:16" x14ac:dyDescent="0.25">
      <c r="B69" s="85">
        <v>33</v>
      </c>
      <c r="C69" s="113" t="s">
        <v>202</v>
      </c>
      <c r="D69" s="113" t="s">
        <v>22</v>
      </c>
      <c r="E69" s="114">
        <v>40.29758573532699</v>
      </c>
      <c r="F69" s="114">
        <v>23.791323911507959</v>
      </c>
      <c r="G69" s="114">
        <v>1</v>
      </c>
      <c r="H69" s="114">
        <v>20</v>
      </c>
      <c r="I69" s="114">
        <v>20.024984394500787</v>
      </c>
      <c r="J69" s="114">
        <v>2.0950785420925129E-4</v>
      </c>
      <c r="K69" s="114">
        <v>7.8038071532020745E-5</v>
      </c>
      <c r="L69" s="114">
        <v>2.724748691975698E-4</v>
      </c>
      <c r="M69" s="114">
        <v>4.2674412409840848E-4</v>
      </c>
      <c r="N69" s="114">
        <v>6.0350732796299648E-4</v>
      </c>
      <c r="O69" s="114">
        <v>5.449497383951396E-3</v>
      </c>
      <c r="P69" s="115">
        <v>3.0061242832598145E-5</v>
      </c>
    </row>
    <row r="70" spans="2:16" x14ac:dyDescent="0.25">
      <c r="B70" s="85">
        <v>34</v>
      </c>
      <c r="C70" s="113" t="s">
        <v>203</v>
      </c>
      <c r="D70" s="113" t="s">
        <v>22</v>
      </c>
      <c r="E70" s="114">
        <v>285.69002758105</v>
      </c>
      <c r="F70" s="114">
        <v>352.35177158122963</v>
      </c>
      <c r="G70" s="114">
        <v>1</v>
      </c>
      <c r="H70" s="114">
        <v>30</v>
      </c>
      <c r="I70" s="114">
        <v>30.016662039607269</v>
      </c>
      <c r="J70" s="114">
        <v>2.3659896105084486E-2</v>
      </c>
      <c r="K70" s="114">
        <v>3.8459412539204166E-2</v>
      </c>
      <c r="L70" s="114">
        <v>1.3629191451798306E-3</v>
      </c>
      <c r="M70" s="114">
        <v>6.3201210952881295E-3</v>
      </c>
      <c r="N70" s="114">
        <v>8.9380009687967735E-3</v>
      </c>
      <c r="O70" s="114">
        <v>4.0887574355394918E-2</v>
      </c>
      <c r="P70" s="115">
        <v>1.7516815979861603E-3</v>
      </c>
    </row>
    <row r="71" spans="2:16" x14ac:dyDescent="0.25">
      <c r="B71" s="85">
        <v>35</v>
      </c>
      <c r="C71" s="113" t="s">
        <v>204</v>
      </c>
      <c r="D71" s="113" t="s">
        <v>22</v>
      </c>
      <c r="E71" s="114">
        <v>71.661891564868924</v>
      </c>
      <c r="F71" s="114">
        <v>122.76840236149739</v>
      </c>
      <c r="G71" s="114">
        <v>1</v>
      </c>
      <c r="H71" s="114">
        <v>30</v>
      </c>
      <c r="I71" s="114">
        <v>30.016662039607269</v>
      </c>
      <c r="J71" s="114">
        <v>1.4886726386444044E-3</v>
      </c>
      <c r="K71" s="114">
        <v>4.6689899141574174E-3</v>
      </c>
      <c r="L71" s="114">
        <v>9.5864341482387871E-4</v>
      </c>
      <c r="M71" s="114">
        <v>2.2020924319968846E-3</v>
      </c>
      <c r="N71" s="114">
        <v>3.1142289829291471E-3</v>
      </c>
      <c r="O71" s="114">
        <v>2.8759302444716361E-2</v>
      </c>
      <c r="P71" s="115">
        <v>8.3679589926478437E-4</v>
      </c>
    </row>
    <row r="72" spans="2:16" x14ac:dyDescent="0.25">
      <c r="B72" s="85">
        <v>36</v>
      </c>
      <c r="C72" s="113" t="s">
        <v>148</v>
      </c>
      <c r="D72" s="113" t="s">
        <v>22</v>
      </c>
      <c r="E72" s="114">
        <v>1476.2440052032955</v>
      </c>
      <c r="F72" s="114">
        <v>585.61538143807229</v>
      </c>
      <c r="G72" s="114">
        <v>34.64</v>
      </c>
      <c r="H72" s="114">
        <v>34.64</v>
      </c>
      <c r="I72" s="114">
        <v>48.988357800604014</v>
      </c>
      <c r="J72" s="114">
        <v>1.6826738158014842</v>
      </c>
      <c r="K72" s="114">
        <v>0.28296690781949957</v>
      </c>
      <c r="L72" s="114">
        <v>1.5106790471250964E-2</v>
      </c>
      <c r="M72" s="114">
        <v>1.0504162102953173E-2</v>
      </c>
      <c r="N72" s="114">
        <v>0.51458165149501522</v>
      </c>
      <c r="O72" s="114">
        <v>0.52329922192413336</v>
      </c>
      <c r="P72" s="115">
        <v>0.53863635172174074</v>
      </c>
    </row>
    <row r="73" spans="2:16" x14ac:dyDescent="0.25">
      <c r="B73" s="85">
        <v>37</v>
      </c>
      <c r="C73" s="113" t="s">
        <v>190</v>
      </c>
      <c r="D73" s="113" t="s">
        <v>22</v>
      </c>
      <c r="E73" s="114">
        <v>0</v>
      </c>
      <c r="F73" s="114">
        <v>34.04556236494372</v>
      </c>
      <c r="G73" s="114">
        <v>10</v>
      </c>
      <c r="H73" s="114">
        <v>30</v>
      </c>
      <c r="I73" s="114">
        <v>31.622776601683793</v>
      </c>
      <c r="J73" s="114">
        <v>0</v>
      </c>
      <c r="K73" s="114">
        <v>3.9851618198546377E-4</v>
      </c>
      <c r="L73" s="114">
        <v>6.1067403163006517E-4</v>
      </c>
      <c r="M73" s="114">
        <v>6.106740316304145E-4</v>
      </c>
      <c r="N73" s="114">
        <v>8.6362349772078871E-3</v>
      </c>
      <c r="O73" s="114">
        <v>1.8320220948901955E-2</v>
      </c>
      <c r="P73" s="115">
        <v>4.1021505019813494E-4</v>
      </c>
    </row>
    <row r="74" spans="2:16" x14ac:dyDescent="0.25">
      <c r="B74" s="85">
        <v>38</v>
      </c>
      <c r="C74" s="113" t="s">
        <v>149</v>
      </c>
      <c r="D74" s="113" t="s">
        <v>22</v>
      </c>
      <c r="E74" s="114">
        <v>1.1779349611935384</v>
      </c>
      <c r="F74" s="114">
        <v>4.7212063307314388E-2</v>
      </c>
      <c r="G74" s="114">
        <v>10</v>
      </c>
      <c r="H74" s="114">
        <v>30</v>
      </c>
      <c r="I74" s="114">
        <v>31.622776601683793</v>
      </c>
      <c r="J74" s="114">
        <v>4.4641677326180088E-7</v>
      </c>
      <c r="K74" s="114">
        <v>7.6635659293902756E-10</v>
      </c>
      <c r="L74" s="114">
        <v>1.9592017359570946E-5</v>
      </c>
      <c r="M74" s="114">
        <v>8.468410870238741E-7</v>
      </c>
      <c r="N74" s="114">
        <v>1.1976141504439371E-5</v>
      </c>
      <c r="O74" s="114">
        <v>5.8776052078712837E-4</v>
      </c>
      <c r="P74" s="115">
        <v>3.4560585776129076E-7</v>
      </c>
    </row>
    <row r="75" spans="2:16" ht="15.75" thickBot="1" x14ac:dyDescent="0.3">
      <c r="B75" s="89">
        <v>39</v>
      </c>
      <c r="C75" s="116" t="s">
        <v>150</v>
      </c>
      <c r="D75" s="116" t="s">
        <v>22</v>
      </c>
      <c r="E75" s="117">
        <v>68.431412680457285</v>
      </c>
      <c r="F75" s="117">
        <v>63.358240407510884</v>
      </c>
      <c r="G75" s="117">
        <v>10</v>
      </c>
      <c r="H75" s="117">
        <v>30</v>
      </c>
      <c r="I75" s="117">
        <v>31.622776601683793</v>
      </c>
      <c r="J75" s="117">
        <v>1.5066379115800108E-3</v>
      </c>
      <c r="K75" s="117">
        <v>1.3801654496733739E-3</v>
      </c>
      <c r="L75" s="117">
        <v>5.0928136600791873E-5</v>
      </c>
      <c r="M75" s="117">
        <v>1.1364544868409511E-3</v>
      </c>
      <c r="N75" s="117">
        <v>1.6071893483102295E-2</v>
      </c>
      <c r="O75" s="117">
        <v>1.5278440980237562E-3</v>
      </c>
      <c r="P75" s="118">
        <v>2.6064006772005203E-4</v>
      </c>
    </row>
    <row r="76" spans="2:16" x14ac:dyDescent="0.25">
      <c r="B76" s="94"/>
      <c r="C76" s="95" t="s">
        <v>31</v>
      </c>
      <c r="D76" s="95"/>
      <c r="E76" s="97">
        <v>16534.252284750819</v>
      </c>
      <c r="F76" s="97">
        <v>15495.125804123274</v>
      </c>
      <c r="G76" s="97"/>
      <c r="H76" s="97"/>
      <c r="I76" s="97"/>
      <c r="J76" s="98">
        <v>10.428321628669368</v>
      </c>
      <c r="K76" s="98">
        <v>9.918866398428186</v>
      </c>
      <c r="L76" s="97"/>
      <c r="M76" s="97"/>
      <c r="N76" s="97"/>
      <c r="O76" s="97"/>
      <c r="P76" s="99">
        <v>1.014967597599342</v>
      </c>
    </row>
    <row r="77" spans="2:16" ht="15.75" thickBot="1" x14ac:dyDescent="0.3">
      <c r="B77" s="100"/>
      <c r="C77" s="101"/>
      <c r="D77" s="101"/>
      <c r="E77" s="103"/>
      <c r="F77" s="103"/>
      <c r="G77" s="103"/>
      <c r="H77" s="179" t="s">
        <v>166</v>
      </c>
      <c r="I77" s="179"/>
      <c r="J77" s="104">
        <v>3.2292911960164523</v>
      </c>
      <c r="K77" s="104">
        <v>3.1494231850337586</v>
      </c>
      <c r="L77" s="103"/>
      <c r="M77" s="103"/>
      <c r="N77" s="179" t="s">
        <v>169</v>
      </c>
      <c r="O77" s="179"/>
      <c r="P77" s="105">
        <v>1.0074560028107142</v>
      </c>
    </row>
    <row r="78" spans="2:16" x14ac:dyDescent="0.25">
      <c r="B78" s="94"/>
      <c r="C78" s="95" t="s">
        <v>160</v>
      </c>
      <c r="D78" s="95"/>
      <c r="E78" s="97">
        <v>49478.63128060881</v>
      </c>
      <c r="F78" s="97">
        <v>48239.836939703957</v>
      </c>
      <c r="G78" s="97"/>
      <c r="H78" s="97"/>
      <c r="I78" s="97"/>
      <c r="J78" s="98">
        <v>13.619093648958572</v>
      </c>
      <c r="K78" s="98">
        <v>11.713328830857511</v>
      </c>
      <c r="L78" s="97"/>
      <c r="M78" s="97"/>
      <c r="N78" s="97"/>
      <c r="O78" s="97"/>
      <c r="P78" s="99">
        <v>4.0591314642369811</v>
      </c>
    </row>
    <row r="79" spans="2:16" ht="15.75" thickBot="1" x14ac:dyDescent="0.3">
      <c r="B79" s="100"/>
      <c r="C79" s="101"/>
      <c r="D79" s="101"/>
      <c r="E79" s="103"/>
      <c r="F79" s="103"/>
      <c r="G79" s="179" t="s">
        <v>163</v>
      </c>
      <c r="H79" s="179"/>
      <c r="I79" s="179"/>
      <c r="J79" s="104">
        <v>3.6904056211964793</v>
      </c>
      <c r="K79" s="104">
        <v>3.4224740803777478</v>
      </c>
      <c r="L79" s="103"/>
      <c r="M79" s="103"/>
      <c r="N79" s="179" t="s">
        <v>164</v>
      </c>
      <c r="O79" s="179"/>
      <c r="P79" s="105">
        <v>2.0147286329024516</v>
      </c>
    </row>
    <row r="80" spans="2:16" ht="15.75" thickBot="1" x14ac:dyDescent="0.3"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2:16" ht="60.75" customHeight="1" thickBot="1" x14ac:dyDescent="0.3">
      <c r="B81" s="75"/>
      <c r="C81" s="76" t="s">
        <v>187</v>
      </c>
      <c r="D81" s="76" t="s">
        <v>1</v>
      </c>
      <c r="E81" s="76" t="s">
        <v>249</v>
      </c>
      <c r="F81" s="76" t="s">
        <v>251</v>
      </c>
      <c r="G81" s="77" t="s">
        <v>151</v>
      </c>
      <c r="H81" s="76" t="s">
        <v>152</v>
      </c>
      <c r="I81" s="76" t="s">
        <v>153</v>
      </c>
      <c r="J81" s="76" t="s">
        <v>189</v>
      </c>
      <c r="K81" s="76" t="s">
        <v>240</v>
      </c>
      <c r="L81" s="78" t="s">
        <v>154</v>
      </c>
      <c r="M81" s="78" t="s">
        <v>155</v>
      </c>
      <c r="N81" s="78" t="s">
        <v>156</v>
      </c>
      <c r="O81" s="108" t="s">
        <v>157</v>
      </c>
      <c r="P81" s="109" t="s">
        <v>188</v>
      </c>
    </row>
    <row r="82" spans="2:16" x14ac:dyDescent="0.25">
      <c r="B82" s="80">
        <v>1</v>
      </c>
      <c r="C82" s="81" t="s">
        <v>116</v>
      </c>
      <c r="D82" s="81" t="s">
        <v>23</v>
      </c>
      <c r="E82" s="83">
        <v>0</v>
      </c>
      <c r="F82" s="83">
        <v>13.094417362339465</v>
      </c>
      <c r="G82" s="83">
        <v>1</v>
      </c>
      <c r="H82" s="83">
        <v>63</v>
      </c>
      <c r="I82" s="83">
        <v>63.007936008093459</v>
      </c>
      <c r="J82" s="83">
        <v>0</v>
      </c>
      <c r="K82" s="83">
        <v>2.34038767062643E-4</v>
      </c>
      <c r="L82" s="83">
        <v>2.3487409480171806E-4</v>
      </c>
      <c r="M82" s="83">
        <v>2.3487409480258583E-4</v>
      </c>
      <c r="N82" s="83">
        <v>3.3216213031992097E-4</v>
      </c>
      <c r="O82" s="83">
        <v>1.4797067972508238E-2</v>
      </c>
      <c r="P82" s="84">
        <v>2.1906355226384772E-4</v>
      </c>
    </row>
    <row r="83" spans="2:16" x14ac:dyDescent="0.25">
      <c r="B83" s="85">
        <v>2</v>
      </c>
      <c r="C83" s="72" t="s">
        <v>113</v>
      </c>
      <c r="D83" s="72" t="s">
        <v>23</v>
      </c>
      <c r="E83" s="87">
        <v>9.0831400000000002</v>
      </c>
      <c r="F83" s="87">
        <v>72.271883371362335</v>
      </c>
      <c r="G83" s="87">
        <v>1</v>
      </c>
      <c r="H83" s="87">
        <v>50</v>
      </c>
      <c r="I83" s="87">
        <v>50.009999000199947</v>
      </c>
      <c r="J83" s="87">
        <v>6.6387083265101058E-5</v>
      </c>
      <c r="K83" s="87">
        <v>4.4913548911424796E-3</v>
      </c>
      <c r="L83" s="87">
        <v>1.1387308073285141E-3</v>
      </c>
      <c r="M83" s="87">
        <v>1.2963381811356932E-3</v>
      </c>
      <c r="N83" s="87">
        <v>1.8332990371841675E-3</v>
      </c>
      <c r="O83" s="87">
        <v>5.6936540366425703E-2</v>
      </c>
      <c r="P83" s="88">
        <v>3.2451306142573639E-3</v>
      </c>
    </row>
    <row r="84" spans="2:16" x14ac:dyDescent="0.25">
      <c r="B84" s="85">
        <v>3</v>
      </c>
      <c r="C84" s="72" t="s">
        <v>111</v>
      </c>
      <c r="D84" s="72" t="s">
        <v>23</v>
      </c>
      <c r="E84" s="87">
        <v>1.3087229586677998</v>
      </c>
      <c r="F84" s="87">
        <v>0.59876405425744283</v>
      </c>
      <c r="G84" s="87">
        <v>1</v>
      </c>
      <c r="H84" s="87">
        <v>50</v>
      </c>
      <c r="I84" s="87">
        <v>50.009999000199947</v>
      </c>
      <c r="J84" s="87">
        <v>1.3781833995798944E-6</v>
      </c>
      <c r="K84" s="87">
        <v>3.0828334939225824E-7</v>
      </c>
      <c r="L84" s="87">
        <v>1.1968209916002337E-5</v>
      </c>
      <c r="M84" s="87">
        <v>1.0740009375943505E-5</v>
      </c>
      <c r="N84" s="87">
        <v>1.5188666919473507E-5</v>
      </c>
      <c r="O84" s="87">
        <v>5.9841049580011685E-4</v>
      </c>
      <c r="P84" s="88">
        <v>3.5832581708653238E-7</v>
      </c>
    </row>
    <row r="85" spans="2:16" x14ac:dyDescent="0.25">
      <c r="B85" s="85">
        <v>4</v>
      </c>
      <c r="C85" s="72" t="s">
        <v>114</v>
      </c>
      <c r="D85" s="72" t="s">
        <v>23</v>
      </c>
      <c r="E85" s="87">
        <v>0</v>
      </c>
      <c r="F85" s="87">
        <v>3.7023023450800792</v>
      </c>
      <c r="G85" s="87">
        <v>1</v>
      </c>
      <c r="H85" s="87">
        <v>50</v>
      </c>
      <c r="I85" s="87">
        <v>50.009999000199947</v>
      </c>
      <c r="J85" s="87">
        <v>0</v>
      </c>
      <c r="K85" s="87">
        <v>1.1786433014711393E-5</v>
      </c>
      <c r="L85" s="87">
        <v>6.6408064432810221E-5</v>
      </c>
      <c r="M85" s="87">
        <v>6.6408064438753695E-5</v>
      </c>
      <c r="N85" s="87">
        <v>9.3915185380231915E-5</v>
      </c>
      <c r="O85" s="87">
        <v>3.320403221640511E-3</v>
      </c>
      <c r="P85" s="88">
        <v>1.1033897616325687E-5</v>
      </c>
    </row>
    <row r="86" spans="2:16" x14ac:dyDescent="0.25">
      <c r="B86" s="85">
        <v>5</v>
      </c>
      <c r="C86" s="72" t="s">
        <v>115</v>
      </c>
      <c r="D86" s="72" t="s">
        <v>23</v>
      </c>
      <c r="E86" s="87">
        <v>46.302103599660001</v>
      </c>
      <c r="F86" s="87">
        <v>0</v>
      </c>
      <c r="G86" s="87">
        <v>1</v>
      </c>
      <c r="H86" s="87">
        <v>50</v>
      </c>
      <c r="I86" s="87">
        <v>50.009999000199947</v>
      </c>
      <c r="J86" s="87">
        <v>1.725095001277293E-3</v>
      </c>
      <c r="K86" s="87">
        <v>0</v>
      </c>
      <c r="L86" s="87">
        <v>8.034012952813363E-4</v>
      </c>
      <c r="M86" s="87">
        <v>0</v>
      </c>
      <c r="N86" s="87">
        <v>0</v>
      </c>
      <c r="O86" s="87">
        <v>4.0170064764066815E-2</v>
      </c>
      <c r="P86" s="88">
        <v>1.6136341031493223E-3</v>
      </c>
    </row>
    <row r="87" spans="2:16" x14ac:dyDescent="0.25">
      <c r="B87" s="85">
        <v>6</v>
      </c>
      <c r="C87" s="72" t="s">
        <v>112</v>
      </c>
      <c r="D87" s="72" t="s">
        <v>23</v>
      </c>
      <c r="E87" s="87">
        <v>6.8863000867466226</v>
      </c>
      <c r="F87" s="87">
        <v>0.89068032545108922</v>
      </c>
      <c r="G87" s="87">
        <v>1</v>
      </c>
      <c r="H87" s="87">
        <v>50</v>
      </c>
      <c r="I87" s="87">
        <v>50.009999000199947</v>
      </c>
      <c r="J87" s="87">
        <v>3.8157811688241787E-5</v>
      </c>
      <c r="K87" s="87">
        <v>6.8215386851972328E-7</v>
      </c>
      <c r="L87" s="87">
        <v>1.0351096339356047E-4</v>
      </c>
      <c r="M87" s="87">
        <v>1.5976101067349941E-5</v>
      </c>
      <c r="N87" s="87">
        <v>2.259361880328957E-5</v>
      </c>
      <c r="O87" s="87">
        <v>5.1755481696780237E-3</v>
      </c>
      <c r="P87" s="88">
        <v>2.6786809328268168E-5</v>
      </c>
    </row>
    <row r="88" spans="2:16" x14ac:dyDescent="0.25">
      <c r="B88" s="85">
        <v>7</v>
      </c>
      <c r="C88" s="72" t="s">
        <v>122</v>
      </c>
      <c r="D88" s="72" t="s">
        <v>23</v>
      </c>
      <c r="E88" s="87">
        <v>2.7002175000000004</v>
      </c>
      <c r="F88" s="87">
        <v>8.5197498801919629</v>
      </c>
      <c r="G88" s="87">
        <v>10</v>
      </c>
      <c r="H88" s="87">
        <v>50</v>
      </c>
      <c r="I88" s="87">
        <v>50.990195135927848</v>
      </c>
      <c r="J88" s="87">
        <v>6.0991417012844652E-6</v>
      </c>
      <c r="K88" s="87">
        <v>6.4886145267508677E-5</v>
      </c>
      <c r="L88" s="87">
        <v>1.0596574686516647E-4</v>
      </c>
      <c r="M88" s="87">
        <v>1.5281844817393334E-4</v>
      </c>
      <c r="N88" s="87">
        <v>2.1611792198838651E-3</v>
      </c>
      <c r="O88" s="87">
        <v>5.2982873432583233E-3</v>
      </c>
      <c r="P88" s="88">
        <v>3.2742544392189171E-5</v>
      </c>
    </row>
    <row r="89" spans="2:16" x14ac:dyDescent="0.25">
      <c r="B89" s="85">
        <v>8</v>
      </c>
      <c r="C89" s="72" t="s">
        <v>119</v>
      </c>
      <c r="D89" s="72" t="s">
        <v>23</v>
      </c>
      <c r="E89" s="87">
        <v>0.42117684451433934</v>
      </c>
      <c r="F89" s="87">
        <v>1.2834696380339008</v>
      </c>
      <c r="G89" s="87">
        <v>1</v>
      </c>
      <c r="H89" s="87">
        <v>50</v>
      </c>
      <c r="I89" s="87">
        <v>50.009999000199947</v>
      </c>
      <c r="J89" s="87">
        <v>1.4273830821201528E-7</v>
      </c>
      <c r="K89" s="87">
        <v>1.416477977822737E-6</v>
      </c>
      <c r="L89" s="87">
        <v>1.5713524823990355E-5</v>
      </c>
      <c r="M89" s="87">
        <v>2.3021548885925906E-5</v>
      </c>
      <c r="N89" s="87">
        <v>3.2557386661311639E-5</v>
      </c>
      <c r="O89" s="87">
        <v>7.8567624119951773E-4</v>
      </c>
      <c r="P89" s="88">
        <v>6.183471394116169E-7</v>
      </c>
    </row>
    <row r="90" spans="2:16" x14ac:dyDescent="0.25">
      <c r="B90" s="85">
        <v>9</v>
      </c>
      <c r="C90" s="72" t="s">
        <v>117</v>
      </c>
      <c r="D90" s="72" t="s">
        <v>23</v>
      </c>
      <c r="E90" s="87">
        <v>21.319902933451104</v>
      </c>
      <c r="F90" s="87">
        <v>33.432426686317704</v>
      </c>
      <c r="G90" s="87">
        <v>10</v>
      </c>
      <c r="H90" s="87">
        <v>50</v>
      </c>
      <c r="I90" s="87">
        <v>50.990195135927848</v>
      </c>
      <c r="J90" s="87">
        <v>3.8022588062693085E-4</v>
      </c>
      <c r="K90" s="87">
        <v>9.9915780712420371E-4</v>
      </c>
      <c r="L90" s="87">
        <v>2.297444381138547E-4</v>
      </c>
      <c r="M90" s="87">
        <v>5.9967623894338455E-4</v>
      </c>
      <c r="N90" s="87">
        <v>8.480702701466232E-3</v>
      </c>
      <c r="O90" s="87">
        <v>1.1487221905692735E-2</v>
      </c>
      <c r="P90" s="88">
        <v>2.0387858542128369E-4</v>
      </c>
    </row>
    <row r="91" spans="2:16" x14ac:dyDescent="0.25">
      <c r="B91" s="85">
        <v>10</v>
      </c>
      <c r="C91" s="72" t="s">
        <v>120</v>
      </c>
      <c r="D91" s="72" t="s">
        <v>23</v>
      </c>
      <c r="E91" s="87">
        <v>0</v>
      </c>
      <c r="F91" s="87">
        <v>0.48222232319999997</v>
      </c>
      <c r="G91" s="87">
        <v>1</v>
      </c>
      <c r="H91" s="87">
        <v>20</v>
      </c>
      <c r="I91" s="87">
        <v>20.024984394500787</v>
      </c>
      <c r="J91" s="87">
        <v>0</v>
      </c>
      <c r="K91" s="87">
        <v>3.2060030487882858E-8</v>
      </c>
      <c r="L91" s="87">
        <v>8.6496045184070169E-6</v>
      </c>
      <c r="M91" s="87">
        <v>8.649604523905638E-6</v>
      </c>
      <c r="N91" s="87">
        <v>1.2232388026871031E-5</v>
      </c>
      <c r="O91" s="87">
        <v>1.7299209036814034E-4</v>
      </c>
      <c r="P91" s="88">
        <v>3.0075894646778771E-8</v>
      </c>
    </row>
    <row r="92" spans="2:16" x14ac:dyDescent="0.25">
      <c r="B92" s="85">
        <v>11</v>
      </c>
      <c r="C92" s="72" t="s">
        <v>121</v>
      </c>
      <c r="D92" s="72" t="s">
        <v>23</v>
      </c>
      <c r="E92" s="87">
        <v>0</v>
      </c>
      <c r="F92" s="87">
        <v>0</v>
      </c>
      <c r="G92" s="87">
        <v>2</v>
      </c>
      <c r="H92" s="87">
        <v>50</v>
      </c>
      <c r="I92" s="87">
        <v>50.039984012787215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8">
        <v>0</v>
      </c>
    </row>
    <row r="93" spans="2:16" x14ac:dyDescent="0.25">
      <c r="B93" s="85">
        <v>12</v>
      </c>
      <c r="C93" s="72" t="s">
        <v>118</v>
      </c>
      <c r="D93" s="72" t="s">
        <v>23</v>
      </c>
      <c r="E93" s="87">
        <v>3.6608457720725349</v>
      </c>
      <c r="F93" s="87">
        <v>0.63193449724718564</v>
      </c>
      <c r="G93" s="87">
        <v>1</v>
      </c>
      <c r="H93" s="87">
        <v>50</v>
      </c>
      <c r="I93" s="87">
        <v>50.009999000199947</v>
      </c>
      <c r="J93" s="87">
        <v>1.0783864883721863E-5</v>
      </c>
      <c r="K93" s="87">
        <v>3.433861356052212E-7</v>
      </c>
      <c r="L93" s="87">
        <v>5.2185908871127396E-5</v>
      </c>
      <c r="M93" s="87">
        <v>1.1334986422713358E-5</v>
      </c>
      <c r="N93" s="87">
        <v>1.6030091528316126E-5</v>
      </c>
      <c r="O93" s="87">
        <v>2.6092954435563698E-3</v>
      </c>
      <c r="P93" s="88">
        <v>6.8086796755984387E-6</v>
      </c>
    </row>
    <row r="94" spans="2:16" x14ac:dyDescent="0.25">
      <c r="B94" s="85">
        <v>13</v>
      </c>
      <c r="C94" s="72" t="s">
        <v>123</v>
      </c>
      <c r="D94" s="72" t="s">
        <v>23</v>
      </c>
      <c r="E94" s="87">
        <v>0.34585244114233493</v>
      </c>
      <c r="F94" s="87">
        <v>0.1861810393776743</v>
      </c>
      <c r="G94" s="87">
        <v>1</v>
      </c>
      <c r="H94" s="87">
        <v>66</v>
      </c>
      <c r="I94" s="87">
        <v>66.007575322836999</v>
      </c>
      <c r="J94" s="87">
        <v>1.6767454289874635E-7</v>
      </c>
      <c r="K94" s="87">
        <v>5.1925824031317311E-8</v>
      </c>
      <c r="L94" s="87">
        <v>2.6615135628738074E-6</v>
      </c>
      <c r="M94" s="87">
        <v>3.3395226288573975E-6</v>
      </c>
      <c r="N94" s="87">
        <v>4.7227981935819841E-6</v>
      </c>
      <c r="O94" s="87">
        <v>1.7565989514967129E-4</v>
      </c>
      <c r="P94" s="88">
        <v>3.0878703586770814E-8</v>
      </c>
    </row>
    <row r="95" spans="2:16" x14ac:dyDescent="0.25">
      <c r="B95" s="85">
        <v>14</v>
      </c>
      <c r="C95" s="72" t="s">
        <v>124</v>
      </c>
      <c r="D95" s="72" t="s">
        <v>23</v>
      </c>
      <c r="E95" s="87">
        <v>43.887755738118756</v>
      </c>
      <c r="F95" s="87">
        <v>230.26420776302052</v>
      </c>
      <c r="G95" s="87">
        <v>1.25</v>
      </c>
      <c r="H95" s="87">
        <v>68</v>
      </c>
      <c r="I95" s="87">
        <v>68.011488000190084</v>
      </c>
      <c r="J95" s="87">
        <v>2.8664817431960066E-3</v>
      </c>
      <c r="K95" s="87">
        <v>8.4322284258467078E-2</v>
      </c>
      <c r="L95" s="87">
        <v>3.3686987546910352E-3</v>
      </c>
      <c r="M95" s="87">
        <v>4.1302408398346214E-3</v>
      </c>
      <c r="N95" s="87">
        <v>7.3013032644517056E-3</v>
      </c>
      <c r="O95" s="87">
        <v>0.22907151531899039</v>
      </c>
      <c r="P95" s="88">
        <v>5.2527068159897945E-2</v>
      </c>
    </row>
    <row r="96" spans="2:16" x14ac:dyDescent="0.25">
      <c r="B96" s="85">
        <v>15</v>
      </c>
      <c r="C96" s="72" t="s">
        <v>125</v>
      </c>
      <c r="D96" s="72" t="s">
        <v>23</v>
      </c>
      <c r="E96" s="87">
        <v>13.771582624800002</v>
      </c>
      <c r="F96" s="87">
        <v>14.132264538519399</v>
      </c>
      <c r="G96" s="87">
        <v>1</v>
      </c>
      <c r="H96" s="87">
        <v>50</v>
      </c>
      <c r="I96" s="87">
        <v>50.009999000199947</v>
      </c>
      <c r="J96" s="87">
        <v>1.5260869415049258E-4</v>
      </c>
      <c r="K96" s="87">
        <v>1.7173631690453091E-4</v>
      </c>
      <c r="L96" s="87">
        <v>1.4533157795870721E-5</v>
      </c>
      <c r="M96" s="87">
        <v>2.534899223956305E-4</v>
      </c>
      <c r="N96" s="87">
        <v>3.5848888617680404E-4</v>
      </c>
      <c r="O96" s="87">
        <v>7.2665788979353607E-4</v>
      </c>
      <c r="P96" s="88">
        <v>6.5654597031148036E-7</v>
      </c>
    </row>
    <row r="97" spans="2:16" x14ac:dyDescent="0.25">
      <c r="B97" s="85">
        <v>16</v>
      </c>
      <c r="C97" s="72" t="s">
        <v>126</v>
      </c>
      <c r="D97" s="72" t="s">
        <v>23</v>
      </c>
      <c r="E97" s="87">
        <v>0.59777304955199995</v>
      </c>
      <c r="F97" s="87">
        <v>2.1699293845102461</v>
      </c>
      <c r="G97" s="87">
        <v>1</v>
      </c>
      <c r="H97" s="87">
        <v>90</v>
      </c>
      <c r="I97" s="87">
        <v>90.005555384098372</v>
      </c>
      <c r="J97" s="87">
        <v>9.3134197042183445E-7</v>
      </c>
      <c r="K97" s="87">
        <v>1.3114591587662296E-5</v>
      </c>
      <c r="L97" s="87">
        <v>2.8549721962978225E-5</v>
      </c>
      <c r="M97" s="87">
        <v>3.892194557951067E-5</v>
      </c>
      <c r="N97" s="87">
        <v>5.5043943312491529E-5</v>
      </c>
      <c r="O97" s="87">
        <v>2.5694749766680403E-3</v>
      </c>
      <c r="P97" s="88">
        <v>6.6052314914186154E-6</v>
      </c>
    </row>
    <row r="98" spans="2:16" x14ac:dyDescent="0.25">
      <c r="B98" s="85">
        <v>17</v>
      </c>
      <c r="C98" s="72" t="s">
        <v>127</v>
      </c>
      <c r="D98" s="72" t="s">
        <v>23</v>
      </c>
      <c r="E98" s="87">
        <v>3.5284225317539275E-2</v>
      </c>
      <c r="F98" s="87">
        <v>7.2710525039537954E-2</v>
      </c>
      <c r="G98" s="87">
        <v>1</v>
      </c>
      <c r="H98" s="87">
        <v>25</v>
      </c>
      <c r="I98" s="87">
        <v>25.019992006393608</v>
      </c>
      <c r="J98" s="87">
        <v>2.5074563813762167E-10</v>
      </c>
      <c r="K98" s="87">
        <v>1.137873100962457E-9</v>
      </c>
      <c r="L98" s="87">
        <v>6.919741184496786E-7</v>
      </c>
      <c r="M98" s="87">
        <v>1.3042060810127625E-6</v>
      </c>
      <c r="N98" s="87">
        <v>1.8444259278977124E-6</v>
      </c>
      <c r="O98" s="87">
        <v>1.7299352961241965E-5</v>
      </c>
      <c r="P98" s="88">
        <v>3.0266951988113252E-10</v>
      </c>
    </row>
    <row r="99" spans="2:16" x14ac:dyDescent="0.25">
      <c r="B99" s="85">
        <v>18</v>
      </c>
      <c r="C99" s="72" t="s">
        <v>132</v>
      </c>
      <c r="D99" s="72" t="s">
        <v>23</v>
      </c>
      <c r="E99" s="87">
        <v>1.9859414025000002</v>
      </c>
      <c r="F99" s="87">
        <v>2.3053624472597054</v>
      </c>
      <c r="G99" s="87">
        <v>10</v>
      </c>
      <c r="H99" s="87">
        <v>50</v>
      </c>
      <c r="I99" s="87">
        <v>50.990195135927848</v>
      </c>
      <c r="J99" s="87">
        <v>3.2991653945097674E-6</v>
      </c>
      <c r="K99" s="87">
        <v>4.7509090160922463E-6</v>
      </c>
      <c r="L99" s="87">
        <v>6.8922668097215478E-6</v>
      </c>
      <c r="M99" s="87">
        <v>4.1351203570867212E-5</v>
      </c>
      <c r="N99" s="87">
        <v>5.8479432910371176E-4</v>
      </c>
      <c r="O99" s="87">
        <v>3.4461334048607739E-4</v>
      </c>
      <c r="P99" s="88">
        <v>4.6074276179283342E-7</v>
      </c>
    </row>
    <row r="100" spans="2:16" x14ac:dyDescent="0.25">
      <c r="B100" s="85">
        <v>19</v>
      </c>
      <c r="C100" s="72" t="s">
        <v>130</v>
      </c>
      <c r="D100" s="72" t="s">
        <v>23</v>
      </c>
      <c r="E100" s="87">
        <v>0.23794838048566064</v>
      </c>
      <c r="F100" s="87">
        <v>0.92796984022468076</v>
      </c>
      <c r="G100" s="87">
        <v>2.5</v>
      </c>
      <c r="H100" s="87">
        <v>50</v>
      </c>
      <c r="I100" s="87">
        <v>50.062460986251963</v>
      </c>
      <c r="J100" s="87">
        <v>4.5654940045345943E-8</v>
      </c>
      <c r="K100" s="87">
        <v>7.4202245727203605E-7</v>
      </c>
      <c r="L100" s="87">
        <v>1.2516215228242089E-5</v>
      </c>
      <c r="M100" s="87">
        <v>1.6644961757040847E-5</v>
      </c>
      <c r="N100" s="87">
        <v>5.8848826654971678E-5</v>
      </c>
      <c r="O100" s="87">
        <v>6.2581076141210445E-4</v>
      </c>
      <c r="P100" s="88">
        <v>3.9510229349786483E-7</v>
      </c>
    </row>
    <row r="101" spans="2:16" x14ac:dyDescent="0.25">
      <c r="B101" s="85">
        <v>20</v>
      </c>
      <c r="C101" s="72" t="s">
        <v>128</v>
      </c>
      <c r="D101" s="72" t="s">
        <v>23</v>
      </c>
      <c r="E101" s="87">
        <v>68.152771212883991</v>
      </c>
      <c r="F101" s="87">
        <v>71.303143675721699</v>
      </c>
      <c r="G101" s="87">
        <v>10</v>
      </c>
      <c r="H101" s="87">
        <v>50</v>
      </c>
      <c r="I101" s="87">
        <v>50.990195135927848</v>
      </c>
      <c r="J101" s="87">
        <v>3.8854226512481452E-3</v>
      </c>
      <c r="K101" s="87">
        <v>4.5448090387614467E-3</v>
      </c>
      <c r="L101" s="87">
        <v>9.6412334271711586E-5</v>
      </c>
      <c r="M101" s="87">
        <v>1.2789619319436272E-3</v>
      </c>
      <c r="N101" s="87">
        <v>1.8087253099135728E-2</v>
      </c>
      <c r="O101" s="87">
        <v>4.8206167135855793E-3</v>
      </c>
      <c r="P101" s="88">
        <v>3.5038707017149564E-4</v>
      </c>
    </row>
    <row r="102" spans="2:16" x14ac:dyDescent="0.25">
      <c r="B102" s="85">
        <v>21</v>
      </c>
      <c r="C102" s="72" t="s">
        <v>131</v>
      </c>
      <c r="D102" s="72" t="s">
        <v>23</v>
      </c>
      <c r="E102" s="87">
        <v>11.757508082207998</v>
      </c>
      <c r="F102" s="87">
        <v>1.9836298077119998</v>
      </c>
      <c r="G102" s="87">
        <v>5</v>
      </c>
      <c r="H102" s="87">
        <v>50</v>
      </c>
      <c r="I102" s="87">
        <v>50.24937810560445</v>
      </c>
      <c r="J102" s="87">
        <v>1.1230260610623235E-4</v>
      </c>
      <c r="K102" s="87">
        <v>3.4159190502330006E-6</v>
      </c>
      <c r="L102" s="87">
        <v>1.6842899208846518E-4</v>
      </c>
      <c r="M102" s="87">
        <v>3.5580296749189954E-5</v>
      </c>
      <c r="N102" s="87">
        <v>2.5159069107981891E-4</v>
      </c>
      <c r="O102" s="87">
        <v>8.421449604423259E-3</v>
      </c>
      <c r="P102" s="88">
        <v>7.098411131567869E-5</v>
      </c>
    </row>
    <row r="103" spans="2:16" x14ac:dyDescent="0.25">
      <c r="B103" s="85">
        <v>22</v>
      </c>
      <c r="C103" s="72" t="s">
        <v>129</v>
      </c>
      <c r="D103" s="72" t="s">
        <v>23</v>
      </c>
      <c r="E103" s="87">
        <v>10.425558750998288</v>
      </c>
      <c r="F103" s="87">
        <v>1.7433942408663026</v>
      </c>
      <c r="G103" s="87">
        <v>5</v>
      </c>
      <c r="H103" s="87">
        <v>50</v>
      </c>
      <c r="I103" s="87">
        <v>50.24937810560445</v>
      </c>
      <c r="J103" s="87">
        <v>8.8299438674481251E-5</v>
      </c>
      <c r="K103" s="87">
        <v>2.6386241489448229E-6</v>
      </c>
      <c r="L103" s="87">
        <v>1.4962693120912363E-4</v>
      </c>
      <c r="M103" s="87">
        <v>3.1271199998955601E-5</v>
      </c>
      <c r="N103" s="87">
        <v>2.2112077575102266E-4</v>
      </c>
      <c r="O103" s="87">
        <v>7.4813465604561813E-3</v>
      </c>
      <c r="P103" s="88">
        <v>5.6019440755118269E-5</v>
      </c>
    </row>
    <row r="104" spans="2:16" x14ac:dyDescent="0.25">
      <c r="B104" s="85">
        <v>23</v>
      </c>
      <c r="C104" s="72" t="s">
        <v>135</v>
      </c>
      <c r="D104" s="72" t="s">
        <v>23</v>
      </c>
      <c r="E104" s="87">
        <v>0</v>
      </c>
      <c r="F104" s="87">
        <v>1.2725610733227896E-4</v>
      </c>
      <c r="G104" s="87">
        <v>1</v>
      </c>
      <c r="H104" s="87">
        <v>150</v>
      </c>
      <c r="I104" s="87">
        <v>150.00333329629711</v>
      </c>
      <c r="J104" s="87">
        <v>0</v>
      </c>
      <c r="K104" s="87">
        <v>1.252806577204052E-13</v>
      </c>
      <c r="L104" s="87">
        <v>2.2825821233141141E-9</v>
      </c>
      <c r="M104" s="87">
        <v>2.2825882351767112E-9</v>
      </c>
      <c r="N104" s="87">
        <v>3.2280672395001729E-9</v>
      </c>
      <c r="O104" s="87">
        <v>3.4238731849711712E-7</v>
      </c>
      <c r="P104" s="88">
        <v>1.1723949628574905E-13</v>
      </c>
    </row>
    <row r="105" spans="2:16" x14ac:dyDescent="0.25">
      <c r="B105" s="85">
        <v>24</v>
      </c>
      <c r="C105" s="72" t="s">
        <v>141</v>
      </c>
      <c r="D105" s="72" t="s">
        <v>23</v>
      </c>
      <c r="E105" s="87">
        <v>885.09999999999991</v>
      </c>
      <c r="F105" s="87">
        <v>0</v>
      </c>
      <c r="G105" s="87">
        <v>1</v>
      </c>
      <c r="H105" s="87">
        <v>10</v>
      </c>
      <c r="I105" s="87">
        <v>10.04987562112089</v>
      </c>
      <c r="J105" s="87">
        <v>2.5456807327769285E-2</v>
      </c>
      <c r="K105" s="87">
        <v>0</v>
      </c>
      <c r="L105" s="87">
        <v>1.5355317817738801E-2</v>
      </c>
      <c r="M105" s="87">
        <v>0</v>
      </c>
      <c r="N105" s="87">
        <v>0</v>
      </c>
      <c r="O105" s="87">
        <v>0.15355317817738801</v>
      </c>
      <c r="P105" s="88">
        <v>2.3578578528376668E-2</v>
      </c>
    </row>
    <row r="106" spans="2:16" x14ac:dyDescent="0.25">
      <c r="B106" s="85">
        <v>25</v>
      </c>
      <c r="C106" s="72" t="s">
        <v>144</v>
      </c>
      <c r="D106" s="72" t="s">
        <v>23</v>
      </c>
      <c r="E106" s="87">
        <v>27.871110000000002</v>
      </c>
      <c r="F106" s="87">
        <v>42.773384999999998</v>
      </c>
      <c r="G106" s="87">
        <v>5</v>
      </c>
      <c r="H106" s="87">
        <v>5</v>
      </c>
      <c r="I106" s="87">
        <v>7.0710678118654755</v>
      </c>
      <c r="J106" s="87">
        <v>1.2496155341184232E-5</v>
      </c>
      <c r="K106" s="87">
        <v>3.1451559345927947E-5</v>
      </c>
      <c r="L106" s="87">
        <v>2.8361948585597929E-4</v>
      </c>
      <c r="M106" s="87">
        <v>7.6722467334908639E-4</v>
      </c>
      <c r="N106" s="87">
        <v>5.4250976921877293E-3</v>
      </c>
      <c r="O106" s="87">
        <v>1.4180974292798965E-3</v>
      </c>
      <c r="P106" s="88">
        <v>3.1442685288710877E-5</v>
      </c>
    </row>
    <row r="107" spans="2:16" x14ac:dyDescent="0.25">
      <c r="B107" s="85">
        <v>26</v>
      </c>
      <c r="C107" s="72" t="s">
        <v>191</v>
      </c>
      <c r="D107" s="72" t="s">
        <v>23</v>
      </c>
      <c r="E107" s="87">
        <v>49.798926981288304</v>
      </c>
      <c r="F107" s="87">
        <v>52.019868949017088</v>
      </c>
      <c r="G107" s="87">
        <v>11.239783609429661</v>
      </c>
      <c r="H107" s="87">
        <v>100.4987562112089</v>
      </c>
      <c r="I107" s="87">
        <v>101.12533181941508</v>
      </c>
      <c r="J107" s="87">
        <v>8.1593914641187159E-3</v>
      </c>
      <c r="K107" s="87">
        <v>9.5144428809711291E-3</v>
      </c>
      <c r="L107" s="87">
        <v>6.8995034863128524E-5</v>
      </c>
      <c r="M107" s="87">
        <v>9.3307852446262844E-4</v>
      </c>
      <c r="N107" s="87">
        <v>1.4831707154564886E-2</v>
      </c>
      <c r="O107" s="87">
        <v>6.9339151884934124E-3</v>
      </c>
      <c r="P107" s="88">
        <v>2.6805871695999089E-4</v>
      </c>
    </row>
    <row r="108" spans="2:16" x14ac:dyDescent="0.25">
      <c r="B108" s="85">
        <v>27</v>
      </c>
      <c r="C108" s="72" t="s">
        <v>192</v>
      </c>
      <c r="D108" s="72" t="s">
        <v>23</v>
      </c>
      <c r="E108" s="87">
        <v>248.64954441439269</v>
      </c>
      <c r="F108" s="87">
        <v>190.8789257964944</v>
      </c>
      <c r="G108" s="87">
        <v>11.239783609429661</v>
      </c>
      <c r="H108" s="87">
        <v>100.4987562112089</v>
      </c>
      <c r="I108" s="87">
        <v>101.12533181941508</v>
      </c>
      <c r="J108" s="87">
        <v>0.20341975892530106</v>
      </c>
      <c r="K108" s="87">
        <v>0.12810344828252224</v>
      </c>
      <c r="L108" s="87">
        <v>8.9059838113669798E-4</v>
      </c>
      <c r="M108" s="87">
        <v>3.4237884491358337E-3</v>
      </c>
      <c r="N108" s="87">
        <v>5.4422673232148132E-2</v>
      </c>
      <c r="O108" s="87">
        <v>8.9504029587954323E-2</v>
      </c>
      <c r="P108" s="88">
        <v>1.0972798674214575E-2</v>
      </c>
    </row>
    <row r="109" spans="2:16" x14ac:dyDescent="0.25">
      <c r="B109" s="85">
        <v>28</v>
      </c>
      <c r="C109" s="72" t="s">
        <v>193</v>
      </c>
      <c r="D109" s="72" t="s">
        <v>23</v>
      </c>
      <c r="E109" s="87">
        <v>23.512471463882047</v>
      </c>
      <c r="F109" s="87">
        <v>15.139490374993585</v>
      </c>
      <c r="G109" s="87">
        <v>50</v>
      </c>
      <c r="H109" s="87">
        <v>100.4987562112089</v>
      </c>
      <c r="I109" s="87">
        <v>112.24972160321825</v>
      </c>
      <c r="J109" s="87">
        <v>2.2411193655537225E-3</v>
      </c>
      <c r="K109" s="87">
        <v>9.9292853995223518E-4</v>
      </c>
      <c r="L109" s="87">
        <v>1.364180624094935E-4</v>
      </c>
      <c r="M109" s="87">
        <v>2.715564961161267E-4</v>
      </c>
      <c r="N109" s="87">
        <v>1.9201943987897156E-2</v>
      </c>
      <c r="O109" s="87">
        <v>1.3709845596897169E-2</v>
      </c>
      <c r="P109" s="88">
        <v>5.5667451920510041E-4</v>
      </c>
    </row>
    <row r="110" spans="2:16" x14ac:dyDescent="0.25">
      <c r="B110" s="85">
        <v>29</v>
      </c>
      <c r="C110" s="72" t="s">
        <v>194</v>
      </c>
      <c r="D110" s="72" t="s">
        <v>23</v>
      </c>
      <c r="E110" s="87">
        <v>8.9631752571428578</v>
      </c>
      <c r="F110" s="87">
        <v>11.106299914285716</v>
      </c>
      <c r="G110" s="87">
        <v>11.239783609429661</v>
      </c>
      <c r="H110" s="87">
        <v>100.4987562112089</v>
      </c>
      <c r="I110" s="87">
        <v>101.12533181941508</v>
      </c>
      <c r="J110" s="87">
        <v>2.6432702996545993E-4</v>
      </c>
      <c r="K110" s="87">
        <v>4.3369423542438841E-4</v>
      </c>
      <c r="L110" s="87">
        <v>4.3689275138980577E-5</v>
      </c>
      <c r="M110" s="87">
        <v>1.9921330340946469E-4</v>
      </c>
      <c r="N110" s="87">
        <v>3.1665859839227319E-3</v>
      </c>
      <c r="O110" s="87">
        <v>4.3907178112368387E-3</v>
      </c>
      <c r="P110" s="88">
        <v>2.9305669691488311E-5</v>
      </c>
    </row>
    <row r="111" spans="2:16" x14ac:dyDescent="0.25">
      <c r="B111" s="85">
        <v>30</v>
      </c>
      <c r="C111" s="72" t="s">
        <v>237</v>
      </c>
      <c r="D111" s="72" t="s">
        <v>23</v>
      </c>
      <c r="E111" s="87">
        <v>15.705989508113737</v>
      </c>
      <c r="F111" s="87">
        <v>15.969454127343324</v>
      </c>
      <c r="G111" s="87">
        <v>50</v>
      </c>
      <c r="H111" s="87">
        <v>100.4987562112089</v>
      </c>
      <c r="I111" s="87">
        <v>112.24972160321825</v>
      </c>
      <c r="J111" s="87">
        <v>9.9999776974896734E-4</v>
      </c>
      <c r="K111" s="87">
        <v>1.1047795430167643E-3</v>
      </c>
      <c r="L111" s="87">
        <v>1.3922021854018141E-5</v>
      </c>
      <c r="M111" s="87">
        <v>2.8644352618840437E-4</v>
      </c>
      <c r="N111" s="87">
        <v>2.0254615979480715E-2</v>
      </c>
      <c r="O111" s="87">
        <v>1.3991458802740915E-3</v>
      </c>
      <c r="P111" s="88">
        <v>4.1220707767052349E-4</v>
      </c>
    </row>
    <row r="112" spans="2:16" x14ac:dyDescent="0.25">
      <c r="B112" s="85">
        <v>36</v>
      </c>
      <c r="C112" s="72" t="s">
        <v>186</v>
      </c>
      <c r="D112" s="72" t="s">
        <v>23</v>
      </c>
      <c r="E112" s="87">
        <v>272.89733949874437</v>
      </c>
      <c r="F112" s="87">
        <v>263.05415935977277</v>
      </c>
      <c r="G112" s="87">
        <v>1</v>
      </c>
      <c r="H112" s="87">
        <v>35.124018256364153</v>
      </c>
      <c r="I112" s="87">
        <v>35.138250646174782</v>
      </c>
      <c r="J112" s="87">
        <v>2.9583990647181327E-2</v>
      </c>
      <c r="K112" s="87">
        <v>2.9374843093325553E-2</v>
      </c>
      <c r="L112" s="87">
        <v>1.6766758545561089E-5</v>
      </c>
      <c r="M112" s="87">
        <v>4.7183930261287532E-3</v>
      </c>
      <c r="N112" s="87">
        <v>6.6728154101579123E-3</v>
      </c>
      <c r="O112" s="87">
        <v>5.8891593325433738E-4</v>
      </c>
      <c r="P112" s="88">
        <v>4.4873287474481735E-5</v>
      </c>
    </row>
    <row r="113" spans="2:16" x14ac:dyDescent="0.25">
      <c r="B113" s="85">
        <v>37</v>
      </c>
      <c r="C113" s="72" t="s">
        <v>180</v>
      </c>
      <c r="D113" s="72" t="s">
        <v>23</v>
      </c>
      <c r="E113" s="87">
        <v>1919.3763748732574</v>
      </c>
      <c r="F113" s="87">
        <v>1386.6926727971427</v>
      </c>
      <c r="G113" s="87">
        <v>2</v>
      </c>
      <c r="H113" s="87">
        <v>33.563380409813071</v>
      </c>
      <c r="I113" s="87">
        <v>33.622916359736315</v>
      </c>
      <c r="J113" s="87">
        <v>1.3399510413394395</v>
      </c>
      <c r="K113" s="87">
        <v>0.74740524014686538</v>
      </c>
      <c r="L113" s="87">
        <v>8.4279771904447465E-3</v>
      </c>
      <c r="M113" s="87">
        <v>2.4873056760000629E-2</v>
      </c>
      <c r="N113" s="87">
        <v>7.0351628415337375E-2</v>
      </c>
      <c r="O113" s="87">
        <v>0.28287140452812459</v>
      </c>
      <c r="P113" s="88">
        <v>8.4965583120403601E-2</v>
      </c>
    </row>
    <row r="114" spans="2:16" x14ac:dyDescent="0.25">
      <c r="B114" s="85">
        <v>38</v>
      </c>
      <c r="C114" s="72" t="s">
        <v>181</v>
      </c>
      <c r="D114" s="72" t="s">
        <v>23</v>
      </c>
      <c r="E114" s="87">
        <v>416.78907877853521</v>
      </c>
      <c r="F114" s="87">
        <v>413.89342277996064</v>
      </c>
      <c r="G114" s="87">
        <v>19.745085723496146</v>
      </c>
      <c r="H114" s="87">
        <v>83.333333333333343</v>
      </c>
      <c r="I114" s="87">
        <v>85.640602839264616</v>
      </c>
      <c r="J114" s="87">
        <v>0.40991137749384099</v>
      </c>
      <c r="K114" s="87">
        <v>0.4319777895889676</v>
      </c>
      <c r="L114" s="87">
        <v>1.9208827666661321E-4</v>
      </c>
      <c r="M114" s="87">
        <v>7.4239914866146475E-3</v>
      </c>
      <c r="N114" s="87">
        <v>0.2073058160575601</v>
      </c>
      <c r="O114" s="87">
        <v>1.6007356388884435E-2</v>
      </c>
      <c r="P114" s="88">
        <v>4.32319368298517E-2</v>
      </c>
    </row>
    <row r="115" spans="2:16" x14ac:dyDescent="0.25">
      <c r="B115" s="85">
        <v>39</v>
      </c>
      <c r="C115" s="72" t="s">
        <v>182</v>
      </c>
      <c r="D115" s="72" t="s">
        <v>23</v>
      </c>
      <c r="E115" s="87">
        <v>977.12840670243622</v>
      </c>
      <c r="F115" s="87">
        <v>970.19250703059754</v>
      </c>
      <c r="G115" s="87">
        <v>24.114574985933611</v>
      </c>
      <c r="H115" s="87">
        <v>14.114355401835825</v>
      </c>
      <c r="I115" s="87">
        <v>27.941505957294915</v>
      </c>
      <c r="J115" s="87">
        <v>0.23982849243906873</v>
      </c>
      <c r="K115" s="87">
        <v>0.25266226651510881</v>
      </c>
      <c r="L115" s="87">
        <v>4.4764916049588876E-4</v>
      </c>
      <c r="M115" s="87">
        <v>1.7402308217885527E-2</v>
      </c>
      <c r="N115" s="87">
        <v>0.59347368405143075</v>
      </c>
      <c r="O115" s="87">
        <v>6.3182793465724196E-3</v>
      </c>
      <c r="P115" s="88">
        <v>0.35225093431547883</v>
      </c>
    </row>
    <row r="116" spans="2:16" x14ac:dyDescent="0.25">
      <c r="B116" s="85">
        <v>40</v>
      </c>
      <c r="C116" s="72" t="s">
        <v>183</v>
      </c>
      <c r="D116" s="72" t="s">
        <v>23</v>
      </c>
      <c r="E116" s="87">
        <v>132.63730942025521</v>
      </c>
      <c r="F116" s="87">
        <v>101.27671762975679</v>
      </c>
      <c r="G116" s="87">
        <v>2</v>
      </c>
      <c r="H116" s="87">
        <v>113.90864855320856</v>
      </c>
      <c r="I116" s="87">
        <v>113.92620512954157</v>
      </c>
      <c r="J116" s="87">
        <v>7.3464334707198833E-2</v>
      </c>
      <c r="K116" s="87">
        <v>4.5771108864351824E-2</v>
      </c>
      <c r="L116" s="87">
        <v>4.8483934120735483E-4</v>
      </c>
      <c r="M116" s="87">
        <v>1.816596853425508E-3</v>
      </c>
      <c r="N116" s="87">
        <v>5.1381118149572856E-3</v>
      </c>
      <c r="O116" s="87">
        <v>5.5227394122357755E-2</v>
      </c>
      <c r="P116" s="88">
        <v>3.0764652545692394E-3</v>
      </c>
    </row>
    <row r="117" spans="2:16" x14ac:dyDescent="0.25">
      <c r="B117" s="85">
        <v>41</v>
      </c>
      <c r="C117" s="72" t="s">
        <v>184</v>
      </c>
      <c r="D117" s="72" t="s">
        <v>23</v>
      </c>
      <c r="E117" s="87">
        <v>1.2120940905505899</v>
      </c>
      <c r="F117" s="87">
        <v>4.885002085164424</v>
      </c>
      <c r="G117" s="87">
        <v>100</v>
      </c>
      <c r="H117" s="87">
        <v>141.31406173641901</v>
      </c>
      <c r="I117" s="87">
        <v>173.11748624689662</v>
      </c>
      <c r="J117" s="87">
        <v>1.4166169133282042E-5</v>
      </c>
      <c r="K117" s="87">
        <v>2.4588742437817873E-4</v>
      </c>
      <c r="L117" s="87">
        <v>6.6590520277465259E-5</v>
      </c>
      <c r="M117" s="87">
        <v>8.7622107277688722E-5</v>
      </c>
      <c r="N117" s="87">
        <v>1.2391637247581768E-2</v>
      </c>
      <c r="O117" s="87">
        <v>9.4101768935499867E-3</v>
      </c>
      <c r="P117" s="88">
        <v>2.4210410284355793E-4</v>
      </c>
    </row>
    <row r="118" spans="2:16" x14ac:dyDescent="0.25">
      <c r="B118" s="85">
        <v>42</v>
      </c>
      <c r="C118" s="72" t="s">
        <v>185</v>
      </c>
      <c r="D118" s="72" t="s">
        <v>23</v>
      </c>
      <c r="E118" s="87">
        <v>187.95142732166221</v>
      </c>
      <c r="F118" s="87">
        <v>355.36748210922315</v>
      </c>
      <c r="G118" s="87">
        <v>10</v>
      </c>
      <c r="H118" s="87">
        <v>47.814915447317915</v>
      </c>
      <c r="I118" s="87">
        <v>48.849423120791933</v>
      </c>
      <c r="J118" s="87">
        <v>2.7121144666800469E-2</v>
      </c>
      <c r="K118" s="87">
        <v>0.10360940637611822</v>
      </c>
      <c r="L118" s="87">
        <v>3.1128817602708025E-3</v>
      </c>
      <c r="M118" s="87">
        <v>6.3742137869176371E-3</v>
      </c>
      <c r="N118" s="87">
        <v>9.014499586924489E-2</v>
      </c>
      <c r="O118" s="87">
        <v>0.14884217816484657</v>
      </c>
      <c r="P118" s="88">
        <v>3.0280114281122109E-2</v>
      </c>
    </row>
    <row r="119" spans="2:16" x14ac:dyDescent="0.25">
      <c r="B119" s="85">
        <v>43</v>
      </c>
      <c r="C119" s="72" t="s">
        <v>238</v>
      </c>
      <c r="D119" s="72" t="s">
        <v>23</v>
      </c>
      <c r="E119" s="87">
        <v>343.71233813970389</v>
      </c>
      <c r="F119" s="87">
        <v>296.37418394794793</v>
      </c>
      <c r="G119" s="87">
        <v>25.027730736300327</v>
      </c>
      <c r="H119" s="87">
        <v>17.923561387836227</v>
      </c>
      <c r="I119" s="87">
        <v>30.783784020686699</v>
      </c>
      <c r="J119" s="87">
        <v>3.6019039812999025E-2</v>
      </c>
      <c r="K119" s="87">
        <v>2.8618685721456393E-2</v>
      </c>
      <c r="L119" s="87">
        <v>6.4780944106557214E-4</v>
      </c>
      <c r="M119" s="87">
        <v>5.3160531126672907E-3</v>
      </c>
      <c r="N119" s="87">
        <v>0.18815934088547162</v>
      </c>
      <c r="O119" s="87">
        <v>1.1611052284558656E-2</v>
      </c>
      <c r="P119" s="88">
        <v>3.553875409760987E-2</v>
      </c>
    </row>
    <row r="120" spans="2:16" x14ac:dyDescent="0.25">
      <c r="B120" s="85">
        <v>44</v>
      </c>
      <c r="C120" s="72" t="s">
        <v>239</v>
      </c>
      <c r="D120" s="72" t="s">
        <v>23</v>
      </c>
      <c r="E120" s="87">
        <v>414.65471137548838</v>
      </c>
      <c r="F120" s="87">
        <v>373.11835412538085</v>
      </c>
      <c r="G120" s="87">
        <v>35.319014221124654</v>
      </c>
      <c r="H120" s="87">
        <v>100.00413214603181</v>
      </c>
      <c r="I120" s="87">
        <v>106.05781070639257</v>
      </c>
      <c r="J120" s="87">
        <v>0.62223782074406231</v>
      </c>
      <c r="K120" s="87">
        <v>0.53839805009128439</v>
      </c>
      <c r="L120" s="87">
        <v>5.022066167970074E-4</v>
      </c>
      <c r="M120" s="87">
        <v>6.6926105419151212E-3</v>
      </c>
      <c r="N120" s="87">
        <v>0.33428672047198005</v>
      </c>
      <c r="O120" s="87">
        <v>5.0222736870779487E-2</v>
      </c>
      <c r="P120" s="88">
        <v>0.11426993478270328</v>
      </c>
    </row>
    <row r="121" spans="2:16" x14ac:dyDescent="0.25">
      <c r="B121" s="85">
        <v>45</v>
      </c>
      <c r="C121" s="72" t="s">
        <v>178</v>
      </c>
      <c r="D121" s="72" t="s">
        <v>23</v>
      </c>
      <c r="E121" s="87">
        <v>0</v>
      </c>
      <c r="F121" s="87">
        <v>16.54098234079385</v>
      </c>
      <c r="G121" s="87">
        <v>10</v>
      </c>
      <c r="H121" s="87">
        <v>10</v>
      </c>
      <c r="I121" s="87">
        <v>14.142135623730951</v>
      </c>
      <c r="J121" s="87">
        <v>0</v>
      </c>
      <c r="K121" s="87">
        <v>1.8813843539939814E-5</v>
      </c>
      <c r="L121" s="87">
        <v>2.9669500726203779E-4</v>
      </c>
      <c r="M121" s="87">
        <v>2.9669500726418001E-4</v>
      </c>
      <c r="N121" s="87">
        <v>4.1959010316138731E-3</v>
      </c>
      <c r="O121" s="87">
        <v>2.9669500726203779E-3</v>
      </c>
      <c r="P121" s="88">
        <v>2.640837820052043E-5</v>
      </c>
    </row>
    <row r="122" spans="2:16" x14ac:dyDescent="0.25">
      <c r="B122" s="85">
        <v>46</v>
      </c>
      <c r="C122" s="72" t="s">
        <v>149</v>
      </c>
      <c r="D122" s="72" t="s">
        <v>23</v>
      </c>
      <c r="E122" s="87">
        <v>0.97643700007333978</v>
      </c>
      <c r="F122" s="87">
        <v>0.13482645579404251</v>
      </c>
      <c r="G122" s="87">
        <v>10</v>
      </c>
      <c r="H122" s="87">
        <v>10</v>
      </c>
      <c r="I122" s="87">
        <v>14.142135623730951</v>
      </c>
      <c r="J122" s="87">
        <v>6.1350249246639259E-8</v>
      </c>
      <c r="K122" s="87">
        <v>1.2499860568231398E-9</v>
      </c>
      <c r="L122" s="87">
        <v>1.4524203848953476E-5</v>
      </c>
      <c r="M122" s="87">
        <v>2.4183773041436706E-6</v>
      </c>
      <c r="N122" s="87">
        <v>3.4201019824552624E-5</v>
      </c>
      <c r="O122" s="87">
        <v>1.4524203848953476E-4</v>
      </c>
      <c r="P122" s="88">
        <v>2.2264959501634939E-8</v>
      </c>
    </row>
    <row r="123" spans="2:16" ht="15.75" thickBot="1" x14ac:dyDescent="0.3">
      <c r="B123" s="85">
        <v>47</v>
      </c>
      <c r="C123" s="90" t="s">
        <v>150</v>
      </c>
      <c r="D123" s="90" t="s">
        <v>23</v>
      </c>
      <c r="E123" s="92">
        <v>66.821782542428579</v>
      </c>
      <c r="F123" s="92">
        <v>113.34519291150004</v>
      </c>
      <c r="G123" s="92">
        <v>10</v>
      </c>
      <c r="H123" s="92">
        <v>10</v>
      </c>
      <c r="I123" s="92">
        <v>14.142135623730951</v>
      </c>
      <c r="J123" s="92">
        <v>2.8731876394232211E-4</v>
      </c>
      <c r="K123" s="92">
        <v>8.8340762597936557E-4</v>
      </c>
      <c r="L123" s="92">
        <v>8.7360433613747901E-4</v>
      </c>
      <c r="M123" s="92">
        <v>2.033068661907745E-3</v>
      </c>
      <c r="N123" s="92">
        <v>2.8751932749056536E-2</v>
      </c>
      <c r="O123" s="92">
        <v>8.7360433613747901E-3</v>
      </c>
      <c r="P123" s="93">
        <v>9.0299209041809025E-4</v>
      </c>
    </row>
    <row r="124" spans="2:16" x14ac:dyDescent="0.25">
      <c r="B124" s="94"/>
      <c r="C124" s="95" t="s">
        <v>33</v>
      </c>
      <c r="D124" s="96"/>
      <c r="E124" s="97">
        <v>6236.6389029710754</v>
      </c>
      <c r="F124" s="97">
        <v>5082.759698737008</v>
      </c>
      <c r="G124" s="97"/>
      <c r="H124" s="97"/>
      <c r="I124" s="97"/>
      <c r="J124" s="98">
        <v>3.028310515097834</v>
      </c>
      <c r="K124" s="98">
        <v>2.414013796731783</v>
      </c>
      <c r="L124" s="98"/>
      <c r="M124" s="98"/>
      <c r="N124" s="98"/>
      <c r="O124" s="98"/>
      <c r="P124" s="99">
        <v>0.75905188179814498</v>
      </c>
    </row>
    <row r="125" spans="2:16" ht="15.75" thickBot="1" x14ac:dyDescent="0.3">
      <c r="B125" s="100"/>
      <c r="C125" s="101"/>
      <c r="D125" s="102"/>
      <c r="E125" s="103"/>
      <c r="F125" s="103"/>
      <c r="G125" s="103"/>
      <c r="H125" s="179" t="s">
        <v>170</v>
      </c>
      <c r="I125" s="179"/>
      <c r="J125" s="104">
        <v>1.7402041590278521</v>
      </c>
      <c r="K125" s="104">
        <v>1.5537096886908388</v>
      </c>
      <c r="L125" s="104"/>
      <c r="M125" s="104"/>
      <c r="N125" s="104"/>
      <c r="O125" s="104"/>
      <c r="P125" s="105">
        <v>0.87123583592397358</v>
      </c>
    </row>
    <row r="126" spans="2:16" x14ac:dyDescent="0.25">
      <c r="B126" s="94"/>
      <c r="C126" s="95" t="s">
        <v>161</v>
      </c>
      <c r="D126" s="96"/>
      <c r="E126" s="97">
        <v>55715.270183579887</v>
      </c>
      <c r="F126" s="97">
        <v>53322.596638440962</v>
      </c>
      <c r="G126" s="97"/>
      <c r="H126" s="97"/>
      <c r="I126" s="97"/>
      <c r="J126" s="98">
        <v>16.647404164056404</v>
      </c>
      <c r="K126" s="98">
        <v>14.127342627589295</v>
      </c>
      <c r="L126" s="98"/>
      <c r="M126" s="98"/>
      <c r="N126" s="98"/>
      <c r="O126" s="98"/>
      <c r="P126" s="99">
        <v>4.8181833460351262</v>
      </c>
    </row>
    <row r="127" spans="2:16" ht="15.75" thickBot="1" x14ac:dyDescent="0.3">
      <c r="B127" s="100"/>
      <c r="C127" s="101"/>
      <c r="D127" s="102"/>
      <c r="E127" s="103"/>
      <c r="F127" s="103"/>
      <c r="G127" s="179" t="s">
        <v>165</v>
      </c>
      <c r="H127" s="179"/>
      <c r="I127" s="179"/>
      <c r="J127" s="104">
        <v>4.0801230574648608</v>
      </c>
      <c r="K127" s="104">
        <v>3.7586357402107078</v>
      </c>
      <c r="L127" s="104">
        <v>0</v>
      </c>
      <c r="M127" s="104">
        <v>0</v>
      </c>
      <c r="N127" s="178" t="s">
        <v>172</v>
      </c>
      <c r="O127" s="178"/>
      <c r="P127" s="105">
        <v>2.1950360694155178</v>
      </c>
    </row>
    <row r="128" spans="2:16" ht="15.75" thickBot="1" x14ac:dyDescent="0.3"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</row>
    <row r="129" spans="2:16" ht="12.75" customHeight="1" thickBot="1" x14ac:dyDescent="0.3">
      <c r="B129" s="75"/>
      <c r="C129" s="76" t="s">
        <v>187</v>
      </c>
      <c r="D129" s="76" t="s">
        <v>1</v>
      </c>
      <c r="E129" s="76" t="s">
        <v>249</v>
      </c>
      <c r="F129" s="76" t="s">
        <v>251</v>
      </c>
      <c r="G129" s="77" t="s">
        <v>151</v>
      </c>
      <c r="H129" s="76" t="s">
        <v>152</v>
      </c>
      <c r="I129" s="76" t="s">
        <v>153</v>
      </c>
      <c r="J129" s="76" t="s">
        <v>189</v>
      </c>
      <c r="K129" s="76" t="s">
        <v>240</v>
      </c>
      <c r="L129" s="78" t="s">
        <v>154</v>
      </c>
      <c r="M129" s="78" t="s">
        <v>155</v>
      </c>
      <c r="N129" s="78" t="s">
        <v>156</v>
      </c>
      <c r="O129" s="108" t="s">
        <v>157</v>
      </c>
      <c r="P129" s="109" t="s">
        <v>188</v>
      </c>
    </row>
    <row r="130" spans="2:16" ht="12.75" customHeight="1" x14ac:dyDescent="0.25">
      <c r="B130" s="80">
        <v>1</v>
      </c>
      <c r="C130" s="81" t="s">
        <v>179</v>
      </c>
      <c r="D130" s="110" t="s">
        <v>142</v>
      </c>
      <c r="E130" s="83">
        <v>1.0746899999999999</v>
      </c>
      <c r="F130" s="83">
        <v>603.52648846998068</v>
      </c>
      <c r="G130" s="83">
        <v>20</v>
      </c>
      <c r="H130" s="83">
        <v>10</v>
      </c>
      <c r="I130" s="83">
        <v>22.360679774997898</v>
      </c>
      <c r="J130" s="83">
        <v>1.8579511886454867E-7</v>
      </c>
      <c r="K130" s="83">
        <v>6.2616205523685894E-2</v>
      </c>
      <c r="L130" s="83">
        <v>1.080678347159747E-2</v>
      </c>
      <c r="M130" s="83">
        <v>1.0825432987683863E-2</v>
      </c>
      <c r="N130" s="83">
        <v>0.30618948299487225</v>
      </c>
      <c r="O130" s="83">
        <v>0.1080678347159747</v>
      </c>
      <c r="P130" s="84">
        <v>0.1054306563968664</v>
      </c>
    </row>
    <row r="131" spans="2:16" ht="15.75" thickBot="1" x14ac:dyDescent="0.3">
      <c r="B131" s="89">
        <v>2</v>
      </c>
      <c r="C131" s="90" t="s">
        <v>144</v>
      </c>
      <c r="D131" s="116" t="s">
        <v>142</v>
      </c>
      <c r="E131" s="92">
        <v>34.449497103957611</v>
      </c>
      <c r="F131" s="92">
        <v>4.8137515624706104</v>
      </c>
      <c r="G131" s="92">
        <v>10</v>
      </c>
      <c r="H131" s="92">
        <v>0</v>
      </c>
      <c r="I131" s="92">
        <v>10</v>
      </c>
      <c r="J131" s="92">
        <v>3.818243781775111E-5</v>
      </c>
      <c r="K131" s="92">
        <v>7.9669375979962785E-7</v>
      </c>
      <c r="L131" s="92">
        <v>5.1140157639695261E-4</v>
      </c>
      <c r="M131" s="92">
        <v>8.634408920641115E-5</v>
      </c>
      <c r="N131" s="92">
        <v>1.2210898198645904E-3</v>
      </c>
      <c r="O131" s="92">
        <v>0</v>
      </c>
      <c r="P131" s="93">
        <v>1.4910603481769377E-6</v>
      </c>
    </row>
    <row r="132" spans="2:16" x14ac:dyDescent="0.25">
      <c r="B132" s="119"/>
      <c r="C132" s="95" t="s">
        <v>159</v>
      </c>
      <c r="D132" s="95"/>
      <c r="E132" s="98">
        <v>35.524187103957608</v>
      </c>
      <c r="F132" s="98">
        <v>608.34</v>
      </c>
      <c r="G132" s="98"/>
      <c r="H132" s="98"/>
      <c r="I132" s="98"/>
      <c r="J132" s="98">
        <v>3.8368232936615657E-5</v>
      </c>
      <c r="K132" s="98">
        <v>6.2605969627391775E-2</v>
      </c>
      <c r="L132" s="98"/>
      <c r="M132" s="98"/>
      <c r="N132" s="98"/>
      <c r="O132" s="98"/>
      <c r="P132" s="99">
        <v>0.10541335746507038</v>
      </c>
    </row>
    <row r="133" spans="2:16" ht="15.75" thickBot="1" x14ac:dyDescent="0.3">
      <c r="B133" s="120"/>
      <c r="C133" s="101"/>
      <c r="D133" s="101"/>
      <c r="E133" s="104"/>
      <c r="F133" s="104"/>
      <c r="G133" s="104"/>
      <c r="H133" s="178" t="s">
        <v>173</v>
      </c>
      <c r="I133" s="178"/>
      <c r="J133" s="104">
        <v>6.1942096296957582E-3</v>
      </c>
      <c r="K133" s="104">
        <v>0.25021184949436703</v>
      </c>
      <c r="L133" s="104"/>
      <c r="M133" s="104"/>
      <c r="N133" s="104"/>
      <c r="O133" s="104"/>
      <c r="P133" s="105">
        <v>0.32467423283203484</v>
      </c>
    </row>
    <row r="134" spans="2:16" x14ac:dyDescent="0.25">
      <c r="B134" s="119"/>
      <c r="C134" s="95" t="s">
        <v>162</v>
      </c>
      <c r="D134" s="95"/>
      <c r="E134" s="97">
        <v>55750.794370683841</v>
      </c>
      <c r="F134" s="97">
        <v>53930.94</v>
      </c>
      <c r="G134" s="97"/>
      <c r="H134" s="97"/>
      <c r="I134" s="97"/>
      <c r="J134" s="98">
        <v>16.64744253228934</v>
      </c>
      <c r="K134" s="98">
        <v>14.189948597216686</v>
      </c>
      <c r="L134" s="98"/>
      <c r="M134" s="98"/>
      <c r="N134" s="98"/>
      <c r="O134" s="98"/>
      <c r="P134" s="99">
        <v>4.9235967035001966</v>
      </c>
    </row>
    <row r="135" spans="2:16" ht="15.75" thickBot="1" x14ac:dyDescent="0.3">
      <c r="B135" s="120"/>
      <c r="C135" s="101"/>
      <c r="D135" s="101"/>
      <c r="E135" s="103"/>
      <c r="F135" s="103"/>
      <c r="G135" s="179" t="s">
        <v>175</v>
      </c>
      <c r="H135" s="179"/>
      <c r="I135" s="179"/>
      <c r="J135" s="104">
        <v>4.0801277593096685</v>
      </c>
      <c r="K135" s="104">
        <v>3.7669548175172856</v>
      </c>
      <c r="L135" s="104">
        <v>0</v>
      </c>
      <c r="M135" s="104" t="s">
        <v>176</v>
      </c>
      <c r="N135" s="183" t="s">
        <v>176</v>
      </c>
      <c r="O135" s="183"/>
      <c r="P135" s="105">
        <v>2.218917912744903</v>
      </c>
    </row>
    <row r="136" spans="2:16" x14ac:dyDescent="0.25">
      <c r="B136" s="121"/>
      <c r="C136" s="121"/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</row>
    <row r="137" spans="2:16" s="135" customFormat="1" x14ac:dyDescent="0.25"/>
    <row r="138" spans="2:16" s="135" customFormat="1" x14ac:dyDescent="0.25"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</row>
    <row r="139" spans="2:16" s="135" customFormat="1" x14ac:dyDescent="0.25">
      <c r="E139" s="136"/>
      <c r="F139" s="136"/>
      <c r="K139" s="136"/>
      <c r="P139" s="136"/>
    </row>
    <row r="140" spans="2:16" s="135" customFormat="1" x14ac:dyDescent="0.25"/>
    <row r="141" spans="2:16" s="135" customFormat="1" x14ac:dyDescent="0.25">
      <c r="D141" s="180"/>
      <c r="E141" s="180"/>
      <c r="F141" s="180"/>
      <c r="G141" s="180"/>
      <c r="H141" s="180"/>
    </row>
    <row r="142" spans="2:16" s="135" customFormat="1" x14ac:dyDescent="0.25">
      <c r="D142" s="123"/>
      <c r="E142" s="123"/>
      <c r="F142" s="137"/>
      <c r="G142" s="181"/>
      <c r="H142" s="181"/>
      <c r="I142" s="123"/>
      <c r="J142" s="123"/>
      <c r="K142" s="123"/>
    </row>
    <row r="143" spans="2:16" s="135" customFormat="1" x14ac:dyDescent="0.25">
      <c r="D143" s="123"/>
      <c r="E143" s="138"/>
      <c r="F143" s="138"/>
      <c r="G143" s="139"/>
      <c r="H143" s="139"/>
    </row>
    <row r="144" spans="2:16" s="135" customFormat="1" x14ac:dyDescent="0.25">
      <c r="D144" s="123"/>
      <c r="E144" s="138"/>
      <c r="F144" s="138"/>
      <c r="G144" s="140"/>
      <c r="H144" s="140"/>
    </row>
    <row r="145" s="135" customFormat="1" x14ac:dyDescent="0.25"/>
  </sheetData>
  <mergeCells count="15">
    <mergeCell ref="D141:H141"/>
    <mergeCell ref="G142:H142"/>
    <mergeCell ref="D138:P138"/>
    <mergeCell ref="G135:I135"/>
    <mergeCell ref="H133:I133"/>
    <mergeCell ref="N135:O135"/>
    <mergeCell ref="N34:O34"/>
    <mergeCell ref="H34:I34"/>
    <mergeCell ref="H125:I125"/>
    <mergeCell ref="G127:I127"/>
    <mergeCell ref="N127:O127"/>
    <mergeCell ref="G79:I79"/>
    <mergeCell ref="H77:I77"/>
    <mergeCell ref="N77:O77"/>
    <mergeCell ref="N79:O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B1:P189"/>
  <sheetViews>
    <sheetView zoomScale="75" zoomScaleNormal="75" workbookViewId="0">
      <pane ySplit="2" topLeftCell="A3" activePane="bottomLeft" state="frozen"/>
      <selection pane="bottomLeft" activeCell="G196" sqref="G196"/>
    </sheetView>
  </sheetViews>
  <sheetFormatPr defaultColWidth="9.33203125" defaultRowHeight="15" x14ac:dyDescent="0.25"/>
  <cols>
    <col min="1" max="1" width="4.83203125" style="74" customWidth="1"/>
    <col min="2" max="2" width="4.1640625" style="74" bestFit="1" customWidth="1"/>
    <col min="3" max="3" width="92.1640625" style="74" customWidth="1"/>
    <col min="4" max="4" width="20" style="74" customWidth="1"/>
    <col min="5" max="5" width="12.33203125" style="74" bestFit="1" customWidth="1"/>
    <col min="6" max="6" width="12.1640625" style="74" bestFit="1" customWidth="1"/>
    <col min="7" max="7" width="22.5" style="74" customWidth="1"/>
    <col min="8" max="8" width="18.6640625" style="74" customWidth="1"/>
    <col min="9" max="9" width="14" style="74" bestFit="1" customWidth="1"/>
    <col min="10" max="11" width="24" style="74" bestFit="1" customWidth="1"/>
    <col min="12" max="12" width="12.33203125" style="74" hidden="1" customWidth="1"/>
    <col min="13" max="13" width="12.1640625" style="74" hidden="1" customWidth="1"/>
    <col min="14" max="14" width="26" style="74" bestFit="1" customWidth="1"/>
    <col min="15" max="15" width="23.33203125" style="74" bestFit="1" customWidth="1"/>
    <col min="16" max="16" width="22.1640625" style="74" customWidth="1"/>
    <col min="17" max="17" width="9.33203125" style="74" customWidth="1"/>
    <col min="18" max="16384" width="9.33203125" style="74"/>
  </cols>
  <sheetData>
    <row r="1" spans="2:16" ht="15.75" thickBot="1" x14ac:dyDescent="0.3"/>
    <row r="2" spans="2:16" ht="45" customHeight="1" thickBot="1" x14ac:dyDescent="0.3">
      <c r="B2" s="75"/>
      <c r="C2" s="76" t="s">
        <v>187</v>
      </c>
      <c r="D2" s="76" t="s">
        <v>1</v>
      </c>
      <c r="E2" s="76" t="s">
        <v>249</v>
      </c>
      <c r="F2" s="76" t="s">
        <v>250</v>
      </c>
      <c r="G2" s="77" t="s">
        <v>151</v>
      </c>
      <c r="H2" s="76" t="s">
        <v>152</v>
      </c>
      <c r="I2" s="76" t="s">
        <v>153</v>
      </c>
      <c r="J2" s="76" t="s">
        <v>189</v>
      </c>
      <c r="K2" s="76" t="s">
        <v>240</v>
      </c>
      <c r="L2" s="78" t="s">
        <v>154</v>
      </c>
      <c r="M2" s="78" t="s">
        <v>155</v>
      </c>
      <c r="N2" s="78" t="s">
        <v>156</v>
      </c>
      <c r="O2" s="79" t="s">
        <v>157</v>
      </c>
      <c r="P2" s="124" t="s">
        <v>188</v>
      </c>
    </row>
    <row r="3" spans="2:16" x14ac:dyDescent="0.25">
      <c r="B3" s="80">
        <v>1</v>
      </c>
      <c r="C3" s="81" t="s">
        <v>113</v>
      </c>
      <c r="D3" s="82" t="s">
        <v>21</v>
      </c>
      <c r="E3" s="83">
        <v>1880.66</v>
      </c>
      <c r="F3" s="83">
        <v>5209.1967275456864</v>
      </c>
      <c r="G3" s="83">
        <v>1</v>
      </c>
      <c r="H3" s="83">
        <v>2.5</v>
      </c>
      <c r="I3" s="83">
        <v>2.6925824035672519</v>
      </c>
      <c r="J3" s="83">
        <v>6.6553720372688387E-3</v>
      </c>
      <c r="K3" s="83">
        <v>6.1748819189253963E-2</v>
      </c>
      <c r="L3" s="83">
        <v>5.6353507702255001E-2</v>
      </c>
      <c r="M3" s="83">
        <v>8.3922350100390272E-2</v>
      </c>
      <c r="N3" s="83">
        <v>0.118684125698195</v>
      </c>
      <c r="O3" s="83">
        <v>0.1408837692556375</v>
      </c>
      <c r="P3" s="84">
        <v>3.3934158132420664E-2</v>
      </c>
    </row>
    <row r="4" spans="2:16" x14ac:dyDescent="0.25">
      <c r="B4" s="85">
        <v>2</v>
      </c>
      <c r="C4" s="72" t="s">
        <v>111</v>
      </c>
      <c r="D4" s="86" t="s">
        <v>21</v>
      </c>
      <c r="E4" s="87">
        <v>1254.9015207540401</v>
      </c>
      <c r="F4" s="87">
        <v>683.75638211939247</v>
      </c>
      <c r="G4" s="87">
        <v>1</v>
      </c>
      <c r="H4" s="87">
        <v>2.5</v>
      </c>
      <c r="I4" s="87">
        <v>2.6925824035672519</v>
      </c>
      <c r="J4" s="87">
        <v>2.9632688361789072E-3</v>
      </c>
      <c r="K4" s="87">
        <v>1.063873337879478E-3</v>
      </c>
      <c r="L4" s="87">
        <v>7.3672812051785996E-3</v>
      </c>
      <c r="M4" s="87">
        <v>1.1015602881758629E-2</v>
      </c>
      <c r="N4" s="87">
        <v>1.5578414993099204E-2</v>
      </c>
      <c r="O4" s="87">
        <v>1.8418203012946499E-2</v>
      </c>
      <c r="P4" s="88">
        <v>5.8191721592332961E-4</v>
      </c>
    </row>
    <row r="5" spans="2:16" x14ac:dyDescent="0.25">
      <c r="B5" s="85">
        <v>3</v>
      </c>
      <c r="C5" s="72" t="s">
        <v>114</v>
      </c>
      <c r="D5" s="86" t="s">
        <v>21</v>
      </c>
      <c r="E5" s="87">
        <v>0</v>
      </c>
      <c r="F5" s="87">
        <v>435.91274784661016</v>
      </c>
      <c r="G5" s="87">
        <v>1</v>
      </c>
      <c r="H5" s="87">
        <v>5</v>
      </c>
      <c r="I5" s="87">
        <v>5.0990195135927845</v>
      </c>
      <c r="J5" s="87">
        <v>0</v>
      </c>
      <c r="K5" s="87">
        <v>1.5506779798856885E-3</v>
      </c>
      <c r="L5" s="87">
        <v>7.0227376986036205E-3</v>
      </c>
      <c r="M5" s="87">
        <v>7.0227376986091222E-3</v>
      </c>
      <c r="N5" s="87">
        <v>9.9316508983618382E-3</v>
      </c>
      <c r="O5" s="87">
        <v>3.5113688493018103E-2</v>
      </c>
      <c r="P5" s="88">
        <v>1.3316088091516434E-3</v>
      </c>
    </row>
    <row r="6" spans="2:16" x14ac:dyDescent="0.25">
      <c r="B6" s="85">
        <v>4</v>
      </c>
      <c r="C6" s="72" t="s">
        <v>115</v>
      </c>
      <c r="D6" s="86" t="s">
        <v>21</v>
      </c>
      <c r="E6" s="87">
        <v>3164.7842659421553</v>
      </c>
      <c r="F6" s="87">
        <v>0</v>
      </c>
      <c r="G6" s="87">
        <v>1</v>
      </c>
      <c r="H6" s="87">
        <v>5</v>
      </c>
      <c r="I6" s="87">
        <v>5.0990195135927845</v>
      </c>
      <c r="J6" s="87">
        <v>6.7588891758095779E-2</v>
      </c>
      <c r="K6" s="87">
        <v>0</v>
      </c>
      <c r="L6" s="87">
        <v>4.6340629339848505E-2</v>
      </c>
      <c r="M6" s="87">
        <v>0</v>
      </c>
      <c r="N6" s="87">
        <v>0</v>
      </c>
      <c r="O6" s="87">
        <v>0.23170314669924252</v>
      </c>
      <c r="P6" s="88">
        <v>5.3686348190330704E-2</v>
      </c>
    </row>
    <row r="7" spans="2:16" x14ac:dyDescent="0.25">
      <c r="B7" s="85">
        <v>5</v>
      </c>
      <c r="C7" s="72" t="s">
        <v>112</v>
      </c>
      <c r="D7" s="86" t="s">
        <v>21</v>
      </c>
      <c r="E7" s="87">
        <v>4844.66</v>
      </c>
      <c r="F7" s="87">
        <v>631.2243247323571</v>
      </c>
      <c r="G7" s="87">
        <v>1</v>
      </c>
      <c r="H7" s="87">
        <v>5</v>
      </c>
      <c r="I7" s="87">
        <v>5.0990195135927845</v>
      </c>
      <c r="J7" s="87">
        <v>0.15838487672762291</v>
      </c>
      <c r="K7" s="87">
        <v>3.2515462304178867E-3</v>
      </c>
      <c r="L7" s="87">
        <v>6.0757814245606667E-2</v>
      </c>
      <c r="M7" s="87">
        <v>1.0169289343969533E-2</v>
      </c>
      <c r="N7" s="87">
        <v>1.438154690993791E-2</v>
      </c>
      <c r="O7" s="87">
        <v>0.30378907122803334</v>
      </c>
      <c r="P7" s="88">
        <v>9.2494628689113859E-2</v>
      </c>
    </row>
    <row r="8" spans="2:16" x14ac:dyDescent="0.25">
      <c r="B8" s="85">
        <v>6</v>
      </c>
      <c r="C8" s="72" t="s">
        <v>119</v>
      </c>
      <c r="D8" s="86" t="s">
        <v>21</v>
      </c>
      <c r="E8" s="87">
        <v>873.18701274029456</v>
      </c>
      <c r="F8" s="87">
        <v>2737.5606100703467</v>
      </c>
      <c r="G8" s="87">
        <v>2.5</v>
      </c>
      <c r="H8" s="87">
        <v>2.5</v>
      </c>
      <c r="I8" s="87">
        <v>3.5355339059327378</v>
      </c>
      <c r="J8" s="87">
        <v>2.4736503046770093E-3</v>
      </c>
      <c r="K8" s="87">
        <v>2.9402660682119219E-2</v>
      </c>
      <c r="L8" s="87">
        <v>3.1306612892930019E-2</v>
      </c>
      <c r="M8" s="87">
        <v>4.4103252757667459E-2</v>
      </c>
      <c r="N8" s="87">
        <v>0.15592854548665483</v>
      </c>
      <c r="O8" s="87">
        <v>7.8266532232325048E-2</v>
      </c>
      <c r="P8" s="88">
        <v>3.0439361365257361E-2</v>
      </c>
    </row>
    <row r="9" spans="2:16" x14ac:dyDescent="0.25">
      <c r="B9" s="85">
        <v>7</v>
      </c>
      <c r="C9" s="72" t="s">
        <v>117</v>
      </c>
      <c r="D9" s="86" t="s">
        <v>21</v>
      </c>
      <c r="E9" s="87">
        <v>2313.2836087745395</v>
      </c>
      <c r="F9" s="87">
        <v>1106.5301556184136</v>
      </c>
      <c r="G9" s="87">
        <v>10</v>
      </c>
      <c r="H9" s="87">
        <v>2.5</v>
      </c>
      <c r="I9" s="87">
        <v>10.307764064044152</v>
      </c>
      <c r="J9" s="87">
        <v>0.14757080820609214</v>
      </c>
      <c r="K9" s="87">
        <v>4.0832369158887508E-2</v>
      </c>
      <c r="L9" s="87">
        <v>1.6057076669982351E-2</v>
      </c>
      <c r="M9" s="87">
        <v>1.7826666177800519E-2</v>
      </c>
      <c r="N9" s="87">
        <v>0.2521071308054324</v>
      </c>
      <c r="O9" s="87">
        <v>4.0142691674955877E-2</v>
      </c>
      <c r="P9" s="88">
        <v>6.5169441097857966E-2</v>
      </c>
    </row>
    <row r="10" spans="2:16" x14ac:dyDescent="0.25">
      <c r="B10" s="85">
        <v>8</v>
      </c>
      <c r="C10" s="72" t="s">
        <v>120</v>
      </c>
      <c r="D10" s="86" t="s">
        <v>21</v>
      </c>
      <c r="E10" s="87">
        <v>0</v>
      </c>
      <c r="F10" s="87">
        <v>267.1774918090901</v>
      </c>
      <c r="G10" s="87">
        <v>1</v>
      </c>
      <c r="H10" s="87">
        <v>5</v>
      </c>
      <c r="I10" s="87">
        <v>5.0990195135927845</v>
      </c>
      <c r="J10" s="87">
        <v>0</v>
      </c>
      <c r="K10" s="87">
        <v>5.8253525953214026E-4</v>
      </c>
      <c r="L10" s="87">
        <v>4.3043417592532052E-3</v>
      </c>
      <c r="M10" s="87">
        <v>4.3043417592544672E-3</v>
      </c>
      <c r="N10" s="87">
        <v>6.0872584930265353E-3</v>
      </c>
      <c r="O10" s="87">
        <v>2.1521708796266026E-2</v>
      </c>
      <c r="P10" s="88">
        <v>5.0023866547219814E-4</v>
      </c>
    </row>
    <row r="11" spans="2:16" x14ac:dyDescent="0.25">
      <c r="B11" s="85">
        <v>9</v>
      </c>
      <c r="C11" s="72" t="s">
        <v>121</v>
      </c>
      <c r="D11" s="86" t="s">
        <v>21</v>
      </c>
      <c r="E11" s="87">
        <v>0</v>
      </c>
      <c r="F11" s="87">
        <v>0</v>
      </c>
      <c r="G11" s="87">
        <v>2</v>
      </c>
      <c r="H11" s="87">
        <v>5</v>
      </c>
      <c r="I11" s="87">
        <v>5.3851648071345037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8">
        <v>0</v>
      </c>
    </row>
    <row r="12" spans="2:16" x14ac:dyDescent="0.25">
      <c r="B12" s="85">
        <v>10</v>
      </c>
      <c r="C12" s="72" t="s">
        <v>118</v>
      </c>
      <c r="D12" s="86" t="s">
        <v>21</v>
      </c>
      <c r="E12" s="87">
        <v>871.23524537877176</v>
      </c>
      <c r="F12" s="87">
        <v>150.39246148322957</v>
      </c>
      <c r="G12" s="87">
        <v>2</v>
      </c>
      <c r="H12" s="87">
        <v>5</v>
      </c>
      <c r="I12" s="87">
        <v>5.3851648071345037</v>
      </c>
      <c r="J12" s="87">
        <v>5.7132420812197457E-3</v>
      </c>
      <c r="K12" s="87">
        <v>2.0587293940750901E-4</v>
      </c>
      <c r="L12" s="87">
        <v>1.0339305314154501E-2</v>
      </c>
      <c r="M12" s="87">
        <v>2.4228858046990236E-3</v>
      </c>
      <c r="N12" s="87">
        <v>6.8529559301732188E-3</v>
      </c>
      <c r="O12" s="87">
        <v>5.1696526570772505E-2</v>
      </c>
      <c r="P12" s="88">
        <v>2.7194938644634842E-3</v>
      </c>
    </row>
    <row r="13" spans="2:16" x14ac:dyDescent="0.25">
      <c r="B13" s="85">
        <v>11</v>
      </c>
      <c r="C13" s="72" t="s">
        <v>123</v>
      </c>
      <c r="D13" s="86" t="s">
        <v>21</v>
      </c>
      <c r="E13" s="87">
        <v>47.979923460044674</v>
      </c>
      <c r="F13" s="87">
        <v>25.829694697008556</v>
      </c>
      <c r="G13" s="87">
        <v>1</v>
      </c>
      <c r="H13" s="87">
        <v>2.5</v>
      </c>
      <c r="I13" s="87">
        <v>2.6925824035672519</v>
      </c>
      <c r="J13" s="87">
        <v>4.3318246086034077E-6</v>
      </c>
      <c r="K13" s="87">
        <v>1.5181884558897961E-6</v>
      </c>
      <c r="L13" s="87">
        <v>2.8677895026874012E-4</v>
      </c>
      <c r="M13" s="87">
        <v>4.1612724470282248E-4</v>
      </c>
      <c r="N13" s="87">
        <v>5.8849279313167929E-4</v>
      </c>
      <c r="O13" s="87">
        <v>7.169473756718503E-4</v>
      </c>
      <c r="P13" s="88">
        <v>8.6033730705067879E-7</v>
      </c>
    </row>
    <row r="14" spans="2:16" x14ac:dyDescent="0.25">
      <c r="B14" s="85">
        <v>12</v>
      </c>
      <c r="C14" s="72" t="s">
        <v>124</v>
      </c>
      <c r="D14" s="86" t="s">
        <v>21</v>
      </c>
      <c r="E14" s="87">
        <v>4690.4238136343702</v>
      </c>
      <c r="F14" s="87">
        <v>10914.000552795167</v>
      </c>
      <c r="G14" s="87">
        <v>1.25</v>
      </c>
      <c r="H14" s="87">
        <v>3</v>
      </c>
      <c r="I14" s="87">
        <v>3.25</v>
      </c>
      <c r="J14" s="87">
        <v>6.0312127740874966E-2</v>
      </c>
      <c r="K14" s="87">
        <v>0.394896966163718</v>
      </c>
      <c r="L14" s="87">
        <v>0.10703330309337744</v>
      </c>
      <c r="M14" s="87">
        <v>0.17582913898110136</v>
      </c>
      <c r="N14" s="87">
        <v>0.31082494125932175</v>
      </c>
      <c r="O14" s="87">
        <v>0.32109990928013232</v>
      </c>
      <c r="P14" s="88">
        <v>0.19971729584857001</v>
      </c>
    </row>
    <row r="15" spans="2:16" x14ac:dyDescent="0.25">
      <c r="B15" s="85">
        <v>13</v>
      </c>
      <c r="C15" s="72" t="s">
        <v>125</v>
      </c>
      <c r="D15" s="86" t="s">
        <v>21</v>
      </c>
      <c r="E15" s="87">
        <v>133.19131896000002</v>
      </c>
      <c r="F15" s="87">
        <v>131.80021076062837</v>
      </c>
      <c r="G15" s="87">
        <v>1</v>
      </c>
      <c r="H15" s="87">
        <v>1</v>
      </c>
      <c r="I15" s="87">
        <v>1.4142135623730951</v>
      </c>
      <c r="J15" s="87">
        <v>9.2086420307539877E-6</v>
      </c>
      <c r="K15" s="87">
        <v>1.0904640124095102E-5</v>
      </c>
      <c r="L15" s="87">
        <v>1.7209327915068684E-4</v>
      </c>
      <c r="M15" s="87">
        <v>2.1233568262587123E-3</v>
      </c>
      <c r="N15" s="87">
        <v>3.0028800214525627E-3</v>
      </c>
      <c r="O15" s="87">
        <v>1.7209327915068684E-4</v>
      </c>
      <c r="P15" s="88">
        <v>9.0469045199677789E-6</v>
      </c>
    </row>
    <row r="16" spans="2:16" x14ac:dyDescent="0.25">
      <c r="B16" s="85">
        <v>14</v>
      </c>
      <c r="C16" s="72" t="s">
        <v>126</v>
      </c>
      <c r="D16" s="86" t="s">
        <v>21</v>
      </c>
      <c r="E16" s="87">
        <v>84.899873459519995</v>
      </c>
      <c r="F16" s="87">
        <v>297.45362687367287</v>
      </c>
      <c r="G16" s="87">
        <v>1</v>
      </c>
      <c r="H16" s="87">
        <v>2</v>
      </c>
      <c r="I16" s="87">
        <v>2.2360679774997898</v>
      </c>
      <c r="J16" s="87">
        <v>9.354010350801334E-6</v>
      </c>
      <c r="K16" s="87">
        <v>1.3885376947727645E-4</v>
      </c>
      <c r="L16" s="87">
        <v>3.5482668677513374E-3</v>
      </c>
      <c r="M16" s="87">
        <v>4.7921030283078897E-3</v>
      </c>
      <c r="N16" s="87">
        <v>6.7770570949221981E-3</v>
      </c>
      <c r="O16" s="87">
        <v>7.0965337355026747E-3</v>
      </c>
      <c r="P16" s="88">
        <v>9.6289293926962846E-5</v>
      </c>
    </row>
    <row r="17" spans="2:16" x14ac:dyDescent="0.25">
      <c r="B17" s="85">
        <v>15</v>
      </c>
      <c r="C17" s="72" t="s">
        <v>127</v>
      </c>
      <c r="D17" s="86" t="s">
        <v>21</v>
      </c>
      <c r="E17" s="87">
        <v>73.151522224362566</v>
      </c>
      <c r="F17" s="87">
        <v>155.08701054330297</v>
      </c>
      <c r="G17" s="87">
        <v>1</v>
      </c>
      <c r="H17" s="87">
        <v>2.5</v>
      </c>
      <c r="I17" s="87">
        <v>2.6925824035672519</v>
      </c>
      <c r="J17" s="87">
        <v>1.0069281869703144E-5</v>
      </c>
      <c r="K17" s="87">
        <v>5.4731580321900697E-5</v>
      </c>
      <c r="L17" s="87">
        <v>1.4268264867567382E-3</v>
      </c>
      <c r="M17" s="87">
        <v>2.498516964432275E-3</v>
      </c>
      <c r="N17" s="87">
        <v>3.5334365769193795E-3</v>
      </c>
      <c r="O17" s="87">
        <v>3.5670662168918454E-3</v>
      </c>
      <c r="P17" s="88">
        <v>2.5209135438802845E-5</v>
      </c>
    </row>
    <row r="18" spans="2:16" x14ac:dyDescent="0.25">
      <c r="B18" s="85">
        <v>16</v>
      </c>
      <c r="C18" s="72" t="s">
        <v>130</v>
      </c>
      <c r="D18" s="86" t="s">
        <v>21</v>
      </c>
      <c r="E18" s="87">
        <v>493.31637825970552</v>
      </c>
      <c r="F18" s="87">
        <v>1979.3017354301135</v>
      </c>
      <c r="G18" s="87">
        <v>2.5</v>
      </c>
      <c r="H18" s="87">
        <v>2.5</v>
      </c>
      <c r="I18" s="87">
        <v>3.5355339059327378</v>
      </c>
      <c r="J18" s="87">
        <v>7.8954127342078292E-4</v>
      </c>
      <c r="K18" s="87">
        <v>1.5370328740674425E-2</v>
      </c>
      <c r="L18" s="87">
        <v>2.4658312674851857E-2</v>
      </c>
      <c r="M18" s="87">
        <v>3.1887383388059846E-2</v>
      </c>
      <c r="N18" s="87">
        <v>0.11273892513996193</v>
      </c>
      <c r="O18" s="87">
        <v>6.1645781687129642E-2</v>
      </c>
      <c r="P18" s="88">
        <v>1.6510267641531191E-2</v>
      </c>
    </row>
    <row r="19" spans="2:16" x14ac:dyDescent="0.25">
      <c r="B19" s="85">
        <v>17</v>
      </c>
      <c r="C19" s="72" t="s">
        <v>128</v>
      </c>
      <c r="D19" s="86" t="s">
        <v>21</v>
      </c>
      <c r="E19" s="87">
        <v>3677.7335457921504</v>
      </c>
      <c r="F19" s="87">
        <v>4567.2212936050546</v>
      </c>
      <c r="G19" s="87">
        <v>10</v>
      </c>
      <c r="H19" s="87">
        <v>5</v>
      </c>
      <c r="I19" s="87">
        <v>11.180339887498949</v>
      </c>
      <c r="J19" s="87">
        <v>0.43881785597575201</v>
      </c>
      <c r="K19" s="87">
        <v>0.81839554199486675</v>
      </c>
      <c r="L19" s="87">
        <v>1.9689199441677019E-2</v>
      </c>
      <c r="M19" s="87">
        <v>7.3579855865506694E-2</v>
      </c>
      <c r="N19" s="87">
        <v>1.040576300824571</v>
      </c>
      <c r="O19" s="87">
        <v>9.8445997208385094E-2</v>
      </c>
      <c r="P19" s="88">
        <v>1.0924906522041016</v>
      </c>
    </row>
    <row r="20" spans="2:16" x14ac:dyDescent="0.25">
      <c r="B20" s="85">
        <v>18</v>
      </c>
      <c r="C20" s="72" t="s">
        <v>131</v>
      </c>
      <c r="D20" s="86" t="s">
        <v>21</v>
      </c>
      <c r="E20" s="87">
        <v>3259.1057706719998</v>
      </c>
      <c r="F20" s="87">
        <v>556.05795148799996</v>
      </c>
      <c r="G20" s="87">
        <v>10</v>
      </c>
      <c r="H20" s="87">
        <v>20</v>
      </c>
      <c r="I20" s="87">
        <v>22.360679774997898</v>
      </c>
      <c r="J20" s="87">
        <v>1.3784171590817156</v>
      </c>
      <c r="K20" s="87">
        <v>4.8524296481853982E-2</v>
      </c>
      <c r="L20" s="87">
        <v>3.8767389104528149E-2</v>
      </c>
      <c r="M20" s="87">
        <v>8.9583274584579386E-3</v>
      </c>
      <c r="N20" s="87">
        <v>0.12668988187930516</v>
      </c>
      <c r="O20" s="87">
        <v>0.77534778209056299</v>
      </c>
      <c r="P20" s="88">
        <v>0.61721450936334743</v>
      </c>
    </row>
    <row r="21" spans="2:16" x14ac:dyDescent="0.25">
      <c r="B21" s="85">
        <v>19</v>
      </c>
      <c r="C21" s="72" t="s">
        <v>129</v>
      </c>
      <c r="D21" s="86" t="s">
        <v>21</v>
      </c>
      <c r="E21" s="87">
        <v>2485.9711413795631</v>
      </c>
      <c r="F21" s="87">
        <v>431.4424140475532</v>
      </c>
      <c r="G21" s="87">
        <v>5</v>
      </c>
      <c r="H21" s="87">
        <v>10</v>
      </c>
      <c r="I21" s="87">
        <v>11.180339887498949</v>
      </c>
      <c r="J21" s="87">
        <v>0.20050071907446118</v>
      </c>
      <c r="K21" s="87">
        <v>7.3030591807398014E-3</v>
      </c>
      <c r="L21" s="87">
        <v>2.945709214562342E-2</v>
      </c>
      <c r="M21" s="87">
        <v>6.9507187410285309E-3</v>
      </c>
      <c r="N21" s="87">
        <v>4.9149003559016961E-2</v>
      </c>
      <c r="O21" s="87">
        <v>0.2945709214562342</v>
      </c>
      <c r="P21" s="88">
        <v>8.9187652318419158E-2</v>
      </c>
    </row>
    <row r="22" spans="2:16" x14ac:dyDescent="0.25">
      <c r="B22" s="85">
        <v>20</v>
      </c>
      <c r="C22" s="72" t="s">
        <v>135</v>
      </c>
      <c r="D22" s="86" t="s">
        <v>21</v>
      </c>
      <c r="E22" s="87">
        <v>6.0091605972798058E-3</v>
      </c>
      <c r="F22" s="87">
        <v>0.33548842300267268</v>
      </c>
      <c r="G22" s="87">
        <v>1</v>
      </c>
      <c r="H22" s="87">
        <v>100</v>
      </c>
      <c r="I22" s="87">
        <v>100.00499987500625</v>
      </c>
      <c r="J22" s="87">
        <v>9.373133549203241E-11</v>
      </c>
      <c r="K22" s="87">
        <v>3.5330325288036249E-7</v>
      </c>
      <c r="L22" s="87">
        <v>5.3168250726542965E-6</v>
      </c>
      <c r="M22" s="87">
        <v>5.4048595901509259E-6</v>
      </c>
      <c r="N22" s="87">
        <v>7.6436257351137276E-6</v>
      </c>
      <c r="O22" s="87">
        <v>5.3168250726542965E-4</v>
      </c>
      <c r="P22" s="88">
        <v>2.8274471354643218E-7</v>
      </c>
    </row>
    <row r="23" spans="2:16" x14ac:dyDescent="0.25">
      <c r="B23" s="85">
        <v>21</v>
      </c>
      <c r="C23" s="72" t="s">
        <v>136</v>
      </c>
      <c r="D23" s="86" t="s">
        <v>21</v>
      </c>
      <c r="E23" s="87">
        <v>884</v>
      </c>
      <c r="F23" s="87">
        <v>1559.2165077641243</v>
      </c>
      <c r="G23" s="87">
        <v>1.5</v>
      </c>
      <c r="H23" s="87">
        <v>1.5</v>
      </c>
      <c r="I23" s="87">
        <v>2.1213203435596424</v>
      </c>
      <c r="J23" s="87">
        <v>9.127057776461727E-4</v>
      </c>
      <c r="K23" s="87">
        <v>3.4337960315355721E-3</v>
      </c>
      <c r="L23" s="87">
        <v>1.2167254213659717E-2</v>
      </c>
      <c r="M23" s="87">
        <v>2.5119633696103504E-2</v>
      </c>
      <c r="N23" s="87">
        <v>5.3286789982310657E-2</v>
      </c>
      <c r="O23" s="87">
        <v>1.8250881320489576E-2</v>
      </c>
      <c r="P23" s="88">
        <v>3.1725766555934787E-3</v>
      </c>
    </row>
    <row r="24" spans="2:16" x14ac:dyDescent="0.25">
      <c r="B24" s="85">
        <v>22</v>
      </c>
      <c r="C24" s="72" t="s">
        <v>137</v>
      </c>
      <c r="D24" s="86" t="s">
        <v>21</v>
      </c>
      <c r="E24" s="87">
        <v>214.077</v>
      </c>
      <c r="F24" s="87">
        <v>93.254193206558725</v>
      </c>
      <c r="G24" s="87">
        <v>1.5</v>
      </c>
      <c r="H24" s="87">
        <v>1.5</v>
      </c>
      <c r="I24" s="87">
        <v>2.1213203435596424</v>
      </c>
      <c r="J24" s="87">
        <v>5.352618488580903E-5</v>
      </c>
      <c r="K24" s="87">
        <v>1.2282828397819859E-5</v>
      </c>
      <c r="L24" s="87">
        <v>1.6338187312960883E-3</v>
      </c>
      <c r="M24" s="87">
        <v>1.5023642722546073E-3</v>
      </c>
      <c r="N24" s="87">
        <v>3.1869958941708764E-3</v>
      </c>
      <c r="O24" s="87">
        <v>2.4507280969441325E-3</v>
      </c>
      <c r="P24" s="88">
        <v>1.6163011034613433E-5</v>
      </c>
    </row>
    <row r="25" spans="2:16" x14ac:dyDescent="0.25">
      <c r="B25" s="85">
        <v>23</v>
      </c>
      <c r="C25" s="72" t="s">
        <v>138</v>
      </c>
      <c r="D25" s="86" t="s">
        <v>21</v>
      </c>
      <c r="E25" s="87">
        <v>13.325180000000001</v>
      </c>
      <c r="F25" s="87">
        <v>0</v>
      </c>
      <c r="G25" s="87">
        <v>5</v>
      </c>
      <c r="H25" s="87">
        <v>2.5</v>
      </c>
      <c r="I25" s="87">
        <v>5.5901699437494745</v>
      </c>
      <c r="J25" s="87">
        <v>1.4401573532669956E-6</v>
      </c>
      <c r="K25" s="87">
        <v>0</v>
      </c>
      <c r="L25" s="87">
        <v>1.9521417140389019E-4</v>
      </c>
      <c r="M25" s="87">
        <v>0</v>
      </c>
      <c r="N25" s="87">
        <v>0</v>
      </c>
      <c r="O25" s="87">
        <v>4.8803542850972548E-4</v>
      </c>
      <c r="P25" s="88">
        <v>2.3817857948067136E-7</v>
      </c>
    </row>
    <row r="26" spans="2:16" x14ac:dyDescent="0.25">
      <c r="B26" s="85">
        <v>24</v>
      </c>
      <c r="C26" s="72" t="s">
        <v>139</v>
      </c>
      <c r="D26" s="86" t="s">
        <v>21</v>
      </c>
      <c r="E26" s="87">
        <v>5.323228501433209</v>
      </c>
      <c r="F26" s="87">
        <v>1.8514422587535391</v>
      </c>
      <c r="G26" s="87">
        <v>5</v>
      </c>
      <c r="H26" s="87">
        <v>2.5</v>
      </c>
      <c r="I26" s="87">
        <v>5.5901699437494745</v>
      </c>
      <c r="J26" s="87">
        <v>2.2983385166530852E-7</v>
      </c>
      <c r="K26" s="87">
        <v>3.362168681768857E-8</v>
      </c>
      <c r="L26" s="87">
        <v>4.8158023824740326E-5</v>
      </c>
      <c r="M26" s="87">
        <v>2.9827513445240515E-5</v>
      </c>
      <c r="N26" s="87">
        <v>2.1091237023062489E-4</v>
      </c>
      <c r="O26" s="87">
        <v>1.2039505956185081E-4</v>
      </c>
      <c r="P26" s="88">
        <v>5.8978998283201788E-8</v>
      </c>
    </row>
    <row r="27" spans="2:16" x14ac:dyDescent="0.25">
      <c r="B27" s="85">
        <v>25</v>
      </c>
      <c r="C27" s="72" t="s">
        <v>140</v>
      </c>
      <c r="D27" s="86" t="s">
        <v>21</v>
      </c>
      <c r="E27" s="87">
        <v>990.23349783919457</v>
      </c>
      <c r="F27" s="87">
        <v>0</v>
      </c>
      <c r="G27" s="87">
        <v>1</v>
      </c>
      <c r="H27" s="87">
        <v>5</v>
      </c>
      <c r="I27" s="87">
        <v>5.0990195135927845</v>
      </c>
      <c r="J27" s="87">
        <v>6.617018231080715E-3</v>
      </c>
      <c r="K27" s="87">
        <v>0</v>
      </c>
      <c r="L27" s="87">
        <v>1.4504659081515214E-2</v>
      </c>
      <c r="M27" s="87">
        <v>0</v>
      </c>
      <c r="N27" s="87">
        <v>0</v>
      </c>
      <c r="O27" s="87">
        <v>7.2523295407576072E-2</v>
      </c>
      <c r="P27" s="88">
        <v>5.2596283767745444E-3</v>
      </c>
    </row>
    <row r="28" spans="2:16" x14ac:dyDescent="0.25">
      <c r="B28" s="85">
        <v>26</v>
      </c>
      <c r="C28" s="72" t="s">
        <v>177</v>
      </c>
      <c r="D28" s="86" t="s">
        <v>21</v>
      </c>
      <c r="E28" s="87">
        <v>26.080000000000002</v>
      </c>
      <c r="F28" s="87">
        <v>0</v>
      </c>
      <c r="G28" s="87">
        <v>5</v>
      </c>
      <c r="H28" s="87">
        <v>2.5</v>
      </c>
      <c r="I28" s="87">
        <v>5.5901699437494745</v>
      </c>
      <c r="J28" s="87">
        <v>5.5166947182993276E-6</v>
      </c>
      <c r="K28" s="87">
        <v>0</v>
      </c>
      <c r="L28" s="87">
        <v>3.8207177153282146E-4</v>
      </c>
      <c r="M28" s="87">
        <v>0</v>
      </c>
      <c r="N28" s="87">
        <v>0</v>
      </c>
      <c r="O28" s="87">
        <v>9.5517942883205365E-4</v>
      </c>
      <c r="P28" s="88">
        <v>9.1236774126392818E-7</v>
      </c>
    </row>
    <row r="29" spans="2:16" x14ac:dyDescent="0.25">
      <c r="B29" s="85">
        <v>27</v>
      </c>
      <c r="C29" s="72" t="s">
        <v>143</v>
      </c>
      <c r="D29" s="86" t="s">
        <v>21</v>
      </c>
      <c r="E29" s="87">
        <v>115.549722636224</v>
      </c>
      <c r="F29" s="87">
        <v>169.95862796471718</v>
      </c>
      <c r="G29" s="87">
        <v>30</v>
      </c>
      <c r="H29" s="87">
        <v>5</v>
      </c>
      <c r="I29" s="87">
        <v>30.413812651491099</v>
      </c>
      <c r="J29" s="87">
        <v>3.2054817110502795E-3</v>
      </c>
      <c r="K29" s="87">
        <v>8.3864333161966405E-3</v>
      </c>
      <c r="L29" s="87">
        <v>1.0452759803492029E-3</v>
      </c>
      <c r="M29" s="87">
        <v>2.7381049756124575E-3</v>
      </c>
      <c r="N29" s="87">
        <v>0.1161679557513717</v>
      </c>
      <c r="O29" s="87">
        <v>5.2263799017460144E-3</v>
      </c>
      <c r="P29" s="88">
        <v>1.352230899033003E-2</v>
      </c>
    </row>
    <row r="30" spans="2:16" x14ac:dyDescent="0.25">
      <c r="B30" s="85">
        <v>28</v>
      </c>
      <c r="C30" s="72" t="s">
        <v>145</v>
      </c>
      <c r="D30" s="86" t="s">
        <v>21</v>
      </c>
      <c r="E30" s="87">
        <v>355.036</v>
      </c>
      <c r="F30" s="87">
        <v>453.53203719999999</v>
      </c>
      <c r="G30" s="87">
        <v>2</v>
      </c>
      <c r="H30" s="87">
        <v>50</v>
      </c>
      <c r="I30" s="87">
        <v>50.039984012787215</v>
      </c>
      <c r="J30" s="87">
        <v>8.1920550934064751E-2</v>
      </c>
      <c r="K30" s="87">
        <v>0.16165881777218066</v>
      </c>
      <c r="L30" s="87">
        <v>2.1051753052638844E-3</v>
      </c>
      <c r="M30" s="87">
        <v>7.3065918601953606E-3</v>
      </c>
      <c r="N30" s="87">
        <v>2.0666162606826282E-2</v>
      </c>
      <c r="O30" s="87">
        <v>0.10525876526319422</v>
      </c>
      <c r="P30" s="88">
        <v>1.1506497941624007E-2</v>
      </c>
    </row>
    <row r="31" spans="2:16" x14ac:dyDescent="0.25">
      <c r="B31" s="85">
        <v>29</v>
      </c>
      <c r="C31" s="72" t="s">
        <v>146</v>
      </c>
      <c r="D31" s="86" t="s">
        <v>21</v>
      </c>
      <c r="E31" s="87">
        <v>96.677023188405784</v>
      </c>
      <c r="F31" s="87">
        <v>172.10677801800878</v>
      </c>
      <c r="G31" s="87">
        <v>2</v>
      </c>
      <c r="H31" s="87">
        <v>66.647746043780501</v>
      </c>
      <c r="I31" s="87">
        <v>66.677747807767616</v>
      </c>
      <c r="J31" s="87">
        <v>1.078504940928662E-2</v>
      </c>
      <c r="K31" s="87">
        <v>4.1333951474907302E-2</v>
      </c>
      <c r="L31" s="87">
        <v>1.3563679572605736E-3</v>
      </c>
      <c r="M31" s="87">
        <v>2.7727125764134062E-3</v>
      </c>
      <c r="N31" s="87">
        <v>7.8424154602525723E-3</v>
      </c>
      <c r="O31" s="87">
        <v>9.0398867157424026E-2</v>
      </c>
      <c r="P31" s="88">
        <v>8.2334586635968033E-3</v>
      </c>
    </row>
    <row r="32" spans="2:16" x14ac:dyDescent="0.25">
      <c r="B32" s="85">
        <v>30</v>
      </c>
      <c r="C32" s="72" t="s">
        <v>224</v>
      </c>
      <c r="D32" s="86" t="s">
        <v>21</v>
      </c>
      <c r="E32" s="87">
        <v>-649.17110769235944</v>
      </c>
      <c r="F32" s="87">
        <v>980.32681765089569</v>
      </c>
      <c r="G32" s="87">
        <v>12.3</v>
      </c>
      <c r="H32" s="87">
        <v>42.856539527030378</v>
      </c>
      <c r="I32" s="87">
        <v>44.586690617626211</v>
      </c>
      <c r="J32" s="87">
        <v>0.21744158174692196</v>
      </c>
      <c r="K32" s="87">
        <v>0.59965488548584289</v>
      </c>
      <c r="L32" s="87">
        <v>2.5306514987246231E-2</v>
      </c>
      <c r="M32" s="87">
        <v>1.5793477326102458E-2</v>
      </c>
      <c r="N32" s="87">
        <v>0.27472480292875456</v>
      </c>
      <c r="O32" s="87">
        <v>1.0845496598423048</v>
      </c>
      <c r="P32" s="88">
        <v>1.2517216820083019</v>
      </c>
    </row>
    <row r="33" spans="2:16" x14ac:dyDescent="0.25">
      <c r="B33" s="85">
        <v>31</v>
      </c>
      <c r="C33" s="72" t="s">
        <v>225</v>
      </c>
      <c r="D33" s="86" t="s">
        <v>21</v>
      </c>
      <c r="E33" s="87">
        <v>-1043.8460659630475</v>
      </c>
      <c r="F33" s="87">
        <v>-3836.6989417861855</v>
      </c>
      <c r="G33" s="87">
        <v>12.3</v>
      </c>
      <c r="H33" s="87">
        <v>13.920271400266852</v>
      </c>
      <c r="I33" s="87">
        <v>18.575897175024611</v>
      </c>
      <c r="J33" s="87">
        <v>9.7585719903170567E-2</v>
      </c>
      <c r="K33" s="87">
        <v>1.594278442922016</v>
      </c>
      <c r="L33" s="87">
        <v>4.6526257796438486E-2</v>
      </c>
      <c r="M33" s="87">
        <v>6.1810833543635486E-2</v>
      </c>
      <c r="N33" s="87">
        <v>1.0751887449176403</v>
      </c>
      <c r="O33" s="87">
        <v>0.64765813576520537</v>
      </c>
      <c r="P33" s="88">
        <v>1.5754918980204318</v>
      </c>
    </row>
    <row r="34" spans="2:16" x14ac:dyDescent="0.25">
      <c r="B34" s="85">
        <v>32</v>
      </c>
      <c r="C34" s="72" t="s">
        <v>226</v>
      </c>
      <c r="D34" s="86" t="s">
        <v>21</v>
      </c>
      <c r="E34" s="87">
        <v>20.99680870961317</v>
      </c>
      <c r="F34" s="87">
        <v>1.8494580590245817</v>
      </c>
      <c r="G34" s="87">
        <v>50</v>
      </c>
      <c r="H34" s="87">
        <v>38.590122192916127</v>
      </c>
      <c r="I34" s="87">
        <v>63.160094449455961</v>
      </c>
      <c r="J34" s="87">
        <v>4.564633158563729E-4</v>
      </c>
      <c r="K34" s="87">
        <v>4.2827591153457164E-6</v>
      </c>
      <c r="L34" s="87">
        <v>2.7780786920317269E-4</v>
      </c>
      <c r="M34" s="87">
        <v>2.9795547153116796E-5</v>
      </c>
      <c r="N34" s="87">
        <v>2.1068633441132419E-3</v>
      </c>
      <c r="O34" s="87">
        <v>1.0720639618704095E-2</v>
      </c>
      <c r="P34" s="88">
        <v>1.1937098698489593E-4</v>
      </c>
    </row>
    <row r="35" spans="2:16" x14ac:dyDescent="0.25">
      <c r="B35" s="85">
        <v>33</v>
      </c>
      <c r="C35" s="72" t="s">
        <v>227</v>
      </c>
      <c r="D35" s="86" t="s">
        <v>21</v>
      </c>
      <c r="E35" s="87">
        <v>15.995082353885214</v>
      </c>
      <c r="F35" s="87">
        <v>0.53048193768522078</v>
      </c>
      <c r="G35" s="87">
        <v>50</v>
      </c>
      <c r="H35" s="87">
        <v>38.590122192916127</v>
      </c>
      <c r="I35" s="87">
        <v>63.160094449455961</v>
      </c>
      <c r="J35" s="87">
        <v>2.6489408359218455E-4</v>
      </c>
      <c r="K35" s="87">
        <v>3.5235129860764518E-7</v>
      </c>
      <c r="L35" s="87">
        <v>2.2578193198086183E-4</v>
      </c>
      <c r="M35" s="87">
        <v>8.5462871196511297E-6</v>
      </c>
      <c r="N35" s="87">
        <v>6.0431375762725616E-4</v>
      </c>
      <c r="O35" s="87">
        <v>8.7129523440941346E-3</v>
      </c>
      <c r="P35" s="88">
        <v>7.6280733668113046E-5</v>
      </c>
    </row>
    <row r="36" spans="2:16" x14ac:dyDescent="0.25">
      <c r="B36" s="85">
        <v>34</v>
      </c>
      <c r="C36" s="72" t="s">
        <v>205</v>
      </c>
      <c r="D36" s="86" t="s">
        <v>21</v>
      </c>
      <c r="E36" s="87">
        <v>-48.28538436821141</v>
      </c>
      <c r="F36" s="87">
        <v>12.016253925985051</v>
      </c>
      <c r="G36" s="87">
        <v>2</v>
      </c>
      <c r="H36" s="87">
        <v>117.76671855834313</v>
      </c>
      <c r="I36" s="87">
        <v>117.78370006074695</v>
      </c>
      <c r="J36" s="87">
        <v>8.394900015193529E-3</v>
      </c>
      <c r="K36" s="87">
        <v>6.2872063311551459E-4</v>
      </c>
      <c r="L36" s="87">
        <v>9.0097734321936684E-4</v>
      </c>
      <c r="M36" s="87">
        <v>1.9358690439530193E-4</v>
      </c>
      <c r="N36" s="87">
        <v>5.4754645138731944E-4</v>
      </c>
      <c r="O36" s="87">
        <v>0.1061051452063589</v>
      </c>
      <c r="P36" s="88">
        <v>1.1258601646378933E-2</v>
      </c>
    </row>
    <row r="37" spans="2:16" x14ac:dyDescent="0.25">
      <c r="B37" s="85">
        <v>35</v>
      </c>
      <c r="C37" s="72" t="s">
        <v>206</v>
      </c>
      <c r="D37" s="86" t="s">
        <v>21</v>
      </c>
      <c r="E37" s="87">
        <v>0.13346666666666665</v>
      </c>
      <c r="F37" s="87">
        <v>-1.4476</v>
      </c>
      <c r="G37" s="87">
        <v>40</v>
      </c>
      <c r="H37" s="87">
        <v>75</v>
      </c>
      <c r="I37" s="87">
        <v>85</v>
      </c>
      <c r="J37" s="87">
        <v>3.3403904664593566E-8</v>
      </c>
      <c r="K37" s="87">
        <v>4.75208426112705E-6</v>
      </c>
      <c r="L37" s="87">
        <v>2.5276737979140762E-5</v>
      </c>
      <c r="M37" s="87">
        <v>2.3321444813731021E-5</v>
      </c>
      <c r="N37" s="87">
        <v>1.3192601419885635E-3</v>
      </c>
      <c r="O37" s="87">
        <v>1.8957553484355572E-3</v>
      </c>
      <c r="P37" s="88">
        <v>5.3343356633617053E-6</v>
      </c>
    </row>
    <row r="38" spans="2:16" x14ac:dyDescent="0.25">
      <c r="B38" s="85">
        <v>36</v>
      </c>
      <c r="C38" s="72" t="s">
        <v>248</v>
      </c>
      <c r="D38" s="86" t="s">
        <v>21</v>
      </c>
      <c r="E38" s="87">
        <v>107.2652485185412</v>
      </c>
      <c r="F38" s="87">
        <v>-1549.4660166216129</v>
      </c>
      <c r="G38" s="87">
        <v>10</v>
      </c>
      <c r="H38" s="87">
        <v>51.074845162941699</v>
      </c>
      <c r="I38" s="87">
        <v>52.044594420731812</v>
      </c>
      <c r="J38" s="87">
        <v>8.0887814133717567E-3</v>
      </c>
      <c r="K38" s="87">
        <v>2.0411010236278258</v>
      </c>
      <c r="L38" s="87">
        <v>2.6533532213889544E-2</v>
      </c>
      <c r="M38" s="87">
        <v>2.4962549183056494E-2</v>
      </c>
      <c r="N38" s="87">
        <v>0.35302375606083919</v>
      </c>
      <c r="O38" s="87">
        <v>1.3551960494503341</v>
      </c>
      <c r="P38" s="88">
        <v>1.9611821047890954</v>
      </c>
    </row>
    <row r="39" spans="2:16" x14ac:dyDescent="0.25">
      <c r="B39" s="85">
        <v>37</v>
      </c>
      <c r="C39" s="72" t="s">
        <v>247</v>
      </c>
      <c r="D39" s="86" t="s">
        <v>21</v>
      </c>
      <c r="E39" s="87">
        <v>1802.1316021859009</v>
      </c>
      <c r="F39" s="87">
        <v>2289.8065367206768</v>
      </c>
      <c r="G39" s="87">
        <v>10</v>
      </c>
      <c r="H39" s="87">
        <v>228.58077273515511</v>
      </c>
      <c r="I39" s="87">
        <v>228.79940923044498</v>
      </c>
      <c r="J39" s="87">
        <v>44.126202987930405</v>
      </c>
      <c r="K39" s="87">
        <v>86.150243944356603</v>
      </c>
      <c r="L39" s="87">
        <v>1.0485378982137306E-2</v>
      </c>
      <c r="M39" s="87">
        <v>3.6889746325125601E-2</v>
      </c>
      <c r="N39" s="87">
        <v>0.52169979565495672</v>
      </c>
      <c r="O39" s="87">
        <v>2.3967560301578996</v>
      </c>
      <c r="P39" s="88">
        <v>6.0166101448846776</v>
      </c>
    </row>
    <row r="40" spans="2:16" x14ac:dyDescent="0.25">
      <c r="B40" s="85">
        <v>38</v>
      </c>
      <c r="C40" s="72" t="s">
        <v>208</v>
      </c>
      <c r="D40" s="86" t="s">
        <v>21</v>
      </c>
      <c r="E40" s="87">
        <v>348.15429551157501</v>
      </c>
      <c r="F40" s="87">
        <v>330.50898257477621</v>
      </c>
      <c r="G40" s="87">
        <v>10</v>
      </c>
      <c r="H40" s="87">
        <v>47.906041307592893</v>
      </c>
      <c r="I40" s="87">
        <v>48.938622720350402</v>
      </c>
      <c r="J40" s="87">
        <v>7.5346096468858523E-2</v>
      </c>
      <c r="K40" s="87">
        <v>8.2114367602644858E-2</v>
      </c>
      <c r="L40" s="87">
        <v>2.2414732895548184E-4</v>
      </c>
      <c r="M40" s="87">
        <v>5.324638710665951E-3</v>
      </c>
      <c r="N40" s="87">
        <v>7.5301762793605787E-2</v>
      </c>
      <c r="O40" s="87">
        <v>1.0738011199927925E-2</v>
      </c>
      <c r="P40" s="88">
        <v>5.7856603643542505E-3</v>
      </c>
    </row>
    <row r="41" spans="2:16" x14ac:dyDescent="0.25">
      <c r="B41" s="85">
        <v>39</v>
      </c>
      <c r="C41" s="72" t="s">
        <v>207</v>
      </c>
      <c r="D41" s="86" t="s">
        <v>21</v>
      </c>
      <c r="E41" s="87">
        <v>1.892498462129296</v>
      </c>
      <c r="F41" s="87">
        <v>24.892211228933093</v>
      </c>
      <c r="G41" s="87">
        <v>12.3</v>
      </c>
      <c r="H41" s="87">
        <v>131.63842959791458</v>
      </c>
      <c r="I41" s="87">
        <v>132.21182302277325</v>
      </c>
      <c r="J41" s="87">
        <v>1.6248954166173601E-5</v>
      </c>
      <c r="K41" s="87">
        <v>3.3995127541702609E-3</v>
      </c>
      <c r="L41" s="87">
        <v>3.732986755569101E-4</v>
      </c>
      <c r="M41" s="87">
        <v>4.0102399175690715E-4</v>
      </c>
      <c r="N41" s="87">
        <v>6.9757428861492582E-3</v>
      </c>
      <c r="O41" s="87">
        <v>4.9140451421293065E-2</v>
      </c>
      <c r="P41" s="88">
        <v>2.4634449547021255E-3</v>
      </c>
    </row>
    <row r="42" spans="2:16" x14ac:dyDescent="0.25">
      <c r="B42" s="85">
        <v>40</v>
      </c>
      <c r="C42" s="72" t="s">
        <v>210</v>
      </c>
      <c r="D42" s="86" t="s">
        <v>21</v>
      </c>
      <c r="E42" s="87">
        <v>612.41553192573133</v>
      </c>
      <c r="F42" s="87">
        <v>345.83467543923143</v>
      </c>
      <c r="G42" s="87">
        <v>13.679202996822458</v>
      </c>
      <c r="H42" s="87">
        <v>62.300520325590647</v>
      </c>
      <c r="I42" s="87">
        <v>63.78460180535432</v>
      </c>
      <c r="J42" s="87">
        <v>0.39603890083498189</v>
      </c>
      <c r="K42" s="87">
        <v>0.15272773174904553</v>
      </c>
      <c r="L42" s="87">
        <v>3.4000423485753828E-3</v>
      </c>
      <c r="M42" s="87">
        <v>5.5715420682029672E-3</v>
      </c>
      <c r="N42" s="87">
        <v>0.10778323300533832</v>
      </c>
      <c r="O42" s="87">
        <v>0.2118244074452896</v>
      </c>
      <c r="P42" s="88">
        <v>5.6486804906631112E-2</v>
      </c>
    </row>
    <row r="43" spans="2:16" x14ac:dyDescent="0.25">
      <c r="B43" s="85">
        <v>41</v>
      </c>
      <c r="C43" s="72" t="s">
        <v>209</v>
      </c>
      <c r="D43" s="86" t="s">
        <v>21</v>
      </c>
      <c r="E43" s="87">
        <v>859.35523974635521</v>
      </c>
      <c r="F43" s="87">
        <v>734.82000612985894</v>
      </c>
      <c r="G43" s="87">
        <v>13.679202996822458</v>
      </c>
      <c r="H43" s="87">
        <v>32.817799480416525</v>
      </c>
      <c r="I43" s="87">
        <v>35.55458560249442</v>
      </c>
      <c r="J43" s="87">
        <v>0.24229835016533097</v>
      </c>
      <c r="K43" s="87">
        <v>0.2142408676349678</v>
      </c>
      <c r="L43" s="87">
        <v>7.5123628480078253E-4</v>
      </c>
      <c r="M43" s="87">
        <v>1.1838259340275626E-2</v>
      </c>
      <c r="N43" s="87">
        <v>0.22901484889300991</v>
      </c>
      <c r="O43" s="87">
        <v>2.4653921757005162E-2</v>
      </c>
      <c r="P43" s="88">
        <v>5.3055616871488694E-2</v>
      </c>
    </row>
    <row r="44" spans="2:16" x14ac:dyDescent="0.25">
      <c r="B44" s="85">
        <v>42</v>
      </c>
      <c r="C44" s="72" t="s">
        <v>211</v>
      </c>
      <c r="D44" s="86" t="s">
        <v>21</v>
      </c>
      <c r="E44" s="87">
        <v>369.41204958201132</v>
      </c>
      <c r="F44" s="87">
        <v>11.637942623999997</v>
      </c>
      <c r="G44" s="87">
        <v>100</v>
      </c>
      <c r="H44" s="87">
        <v>3.3806843310634096</v>
      </c>
      <c r="I44" s="87">
        <v>100.05712881422441</v>
      </c>
      <c r="J44" s="87">
        <v>0.35459445773672821</v>
      </c>
      <c r="K44" s="87">
        <v>4.255960894114466E-4</v>
      </c>
      <c r="L44" s="87">
        <v>5.2241029722708276E-3</v>
      </c>
      <c r="M44" s="87">
        <v>1.8749215021482724E-4</v>
      </c>
      <c r="N44" s="87">
        <v>2.6515394167230231E-2</v>
      </c>
      <c r="O44" s="87">
        <v>1.7661043062217774E-2</v>
      </c>
      <c r="P44" s="88">
        <v>1.0149785698890974E-3</v>
      </c>
    </row>
    <row r="45" spans="2:16" x14ac:dyDescent="0.25">
      <c r="B45" s="85">
        <v>43</v>
      </c>
      <c r="C45" s="72" t="s">
        <v>228</v>
      </c>
      <c r="D45" s="86" t="s">
        <v>21</v>
      </c>
      <c r="E45" s="87">
        <v>0</v>
      </c>
      <c r="F45" s="87">
        <v>15.602729997946172</v>
      </c>
      <c r="G45" s="87">
        <v>12.3</v>
      </c>
      <c r="H45" s="87">
        <v>131.63842959791458</v>
      </c>
      <c r="I45" s="87">
        <v>132.21182302277325</v>
      </c>
      <c r="J45" s="87">
        <v>0</v>
      </c>
      <c r="K45" s="87">
        <v>1.3356445794932463E-3</v>
      </c>
      <c r="L45" s="87">
        <v>2.5136654226720623E-4</v>
      </c>
      <c r="M45" s="87">
        <v>2.5136654227041113E-4</v>
      </c>
      <c r="N45" s="87">
        <v>4.3724774704294381E-3</v>
      </c>
      <c r="O45" s="87">
        <v>3.308949687751285E-2</v>
      </c>
      <c r="P45" s="88">
        <v>1.1140333628363458E-3</v>
      </c>
    </row>
    <row r="46" spans="2:16" x14ac:dyDescent="0.25">
      <c r="B46" s="85">
        <v>44</v>
      </c>
      <c r="C46" s="72" t="s">
        <v>229</v>
      </c>
      <c r="D46" s="86" t="s">
        <v>21</v>
      </c>
      <c r="E46" s="87">
        <v>2.6855289194139389</v>
      </c>
      <c r="F46" s="87">
        <v>37.90564514880294</v>
      </c>
      <c r="G46" s="87">
        <v>12.3</v>
      </c>
      <c r="H46" s="87">
        <v>131.63842959791458</v>
      </c>
      <c r="I46" s="87">
        <v>132.21182302277325</v>
      </c>
      <c r="J46" s="87">
        <v>3.272005387668899E-5</v>
      </c>
      <c r="K46" s="87">
        <v>7.8831085160089003E-3</v>
      </c>
      <c r="L46" s="87">
        <v>5.71332497596444E-4</v>
      </c>
      <c r="M46" s="87">
        <v>6.1067588523534041E-4</v>
      </c>
      <c r="N46" s="87">
        <v>1.0622601265102375E-2</v>
      </c>
      <c r="O46" s="87">
        <v>7.5209312761850194E-2</v>
      </c>
      <c r="P46" s="88">
        <v>5.7692803837471572E-3</v>
      </c>
    </row>
    <row r="47" spans="2:16" x14ac:dyDescent="0.25">
      <c r="B47" s="85">
        <v>45</v>
      </c>
      <c r="C47" s="72" t="s">
        <v>212</v>
      </c>
      <c r="D47" s="86" t="s">
        <v>21</v>
      </c>
      <c r="E47" s="87">
        <v>2.6738966022408781</v>
      </c>
      <c r="F47" s="87">
        <v>2.9467808458155966</v>
      </c>
      <c r="G47" s="87">
        <v>10</v>
      </c>
      <c r="H47" s="87">
        <v>91.487704091861431</v>
      </c>
      <c r="I47" s="87">
        <v>92.032602918748296</v>
      </c>
      <c r="J47" s="87">
        <v>1.5717605532675511E-5</v>
      </c>
      <c r="K47" s="87">
        <v>2.3084911781644101E-5</v>
      </c>
      <c r="L47" s="87">
        <v>8.3011487888029478E-6</v>
      </c>
      <c r="M47" s="87">
        <v>4.7473878746786448E-5</v>
      </c>
      <c r="N47" s="87">
        <v>6.7138203182161239E-4</v>
      </c>
      <c r="O47" s="87">
        <v>7.5945304401251802E-4</v>
      </c>
      <c r="P47" s="88">
        <v>1.0275227587127961E-6</v>
      </c>
    </row>
    <row r="48" spans="2:16" x14ac:dyDescent="0.25">
      <c r="B48" s="85">
        <v>46</v>
      </c>
      <c r="C48" s="72" t="s">
        <v>213</v>
      </c>
      <c r="D48" s="86" t="s">
        <v>21</v>
      </c>
      <c r="E48" s="87">
        <v>50.337732070158104</v>
      </c>
      <c r="F48" s="87">
        <v>55.47494415521782</v>
      </c>
      <c r="G48" s="87">
        <v>10</v>
      </c>
      <c r="H48" s="87">
        <v>193.46279922623759</v>
      </c>
      <c r="I48" s="87">
        <v>193.72107444584213</v>
      </c>
      <c r="J48" s="87">
        <v>2.4680547172120284E-2</v>
      </c>
      <c r="K48" s="87">
        <v>3.6249049068361364E-2</v>
      </c>
      <c r="L48" s="87">
        <v>1.5627298166265291E-4</v>
      </c>
      <c r="M48" s="87">
        <v>8.9372468130749006E-4</v>
      </c>
      <c r="N48" s="87">
        <v>1.2639175653326246E-2</v>
      </c>
      <c r="O48" s="87">
        <v>3.0233008475887328E-2</v>
      </c>
      <c r="P48" s="88">
        <v>1.0737835626987099E-3</v>
      </c>
    </row>
    <row r="49" spans="2:16" x14ac:dyDescent="0.25">
      <c r="B49" s="85">
        <v>47</v>
      </c>
      <c r="C49" s="72" t="s">
        <v>214</v>
      </c>
      <c r="D49" s="86" t="s">
        <v>21</v>
      </c>
      <c r="E49" s="87">
        <v>3.2342843596706503</v>
      </c>
      <c r="F49" s="87">
        <v>3.5643589183707167</v>
      </c>
      <c r="G49" s="87">
        <v>10</v>
      </c>
      <c r="H49" s="87">
        <v>193.46279922623759</v>
      </c>
      <c r="I49" s="87">
        <v>193.72107444584213</v>
      </c>
      <c r="J49" s="87">
        <v>1.0188820129617984E-4</v>
      </c>
      <c r="K49" s="87">
        <v>1.4964621256227225E-4</v>
      </c>
      <c r="L49" s="87">
        <v>1.0040879375949885E-5</v>
      </c>
      <c r="M49" s="87">
        <v>5.742332122900847E-5</v>
      </c>
      <c r="N49" s="87">
        <v>8.1208839678570638E-4</v>
      </c>
      <c r="O49" s="87">
        <v>1.9425366307642624E-3</v>
      </c>
      <c r="P49" s="88">
        <v>4.4329361260549508E-6</v>
      </c>
    </row>
    <row r="50" spans="2:16" x14ac:dyDescent="0.25">
      <c r="B50" s="85">
        <v>48</v>
      </c>
      <c r="C50" s="72" t="s">
        <v>245</v>
      </c>
      <c r="D50" s="86" t="s">
        <v>21</v>
      </c>
      <c r="E50" s="87">
        <v>0.30168747346007596</v>
      </c>
      <c r="F50" s="87">
        <v>4.8400000000004404</v>
      </c>
      <c r="G50" s="87">
        <v>12.3</v>
      </c>
      <c r="H50" s="87">
        <v>131.63842959791458</v>
      </c>
      <c r="I50" s="87">
        <v>132.21182302277325</v>
      </c>
      <c r="J50" s="87">
        <v>4.1292283370915576E-7</v>
      </c>
      <c r="K50" s="87">
        <v>1.2852287823420105E-4</v>
      </c>
      <c r="L50" s="87">
        <v>7.3554694560939993E-5</v>
      </c>
      <c r="M50" s="87">
        <v>7.7974435547436044E-5</v>
      </c>
      <c r="N50" s="87">
        <v>1.3563518025157214E-3</v>
      </c>
      <c r="O50" s="87">
        <v>9.6826244815564101E-3</v>
      </c>
      <c r="P50" s="88">
        <v>9.5592907063023192E-5</v>
      </c>
    </row>
    <row r="51" spans="2:16" x14ac:dyDescent="0.25">
      <c r="B51" s="85">
        <v>49</v>
      </c>
      <c r="C51" s="72" t="s">
        <v>147</v>
      </c>
      <c r="D51" s="86" t="s">
        <v>21</v>
      </c>
      <c r="E51" s="87">
        <v>-413.04346724561293</v>
      </c>
      <c r="F51" s="87">
        <v>-786.62074189124758</v>
      </c>
      <c r="G51" s="87">
        <v>21.213203435596427</v>
      </c>
      <c r="H51" s="87">
        <v>26.92582403567252</v>
      </c>
      <c r="I51" s="87">
        <v>34.278273002005221</v>
      </c>
      <c r="J51" s="87">
        <v>5.2028719557802271E-2</v>
      </c>
      <c r="K51" s="87">
        <v>0.22820112794647451</v>
      </c>
      <c r="L51" s="87">
        <v>6.6221230341945159E-3</v>
      </c>
      <c r="M51" s="87">
        <v>1.2672790979105336E-2</v>
      </c>
      <c r="N51" s="87">
        <v>0.38018372937316014</v>
      </c>
      <c r="O51" s="87">
        <v>0.17830611956129533</v>
      </c>
      <c r="P51" s="88">
        <v>0.17633274035309121</v>
      </c>
    </row>
    <row r="52" spans="2:16" ht="15.75" thickBot="1" x14ac:dyDescent="0.3">
      <c r="B52" s="85">
        <v>50</v>
      </c>
      <c r="C52" s="90" t="s">
        <v>149</v>
      </c>
      <c r="D52" s="91" t="s">
        <v>21</v>
      </c>
      <c r="E52" s="92">
        <v>95.586393100615709</v>
      </c>
      <c r="F52" s="92">
        <v>14.510669279889505</v>
      </c>
      <c r="G52" s="92">
        <v>10</v>
      </c>
      <c r="H52" s="92">
        <v>5</v>
      </c>
      <c r="I52" s="92">
        <v>11.180339887498949</v>
      </c>
      <c r="J52" s="92">
        <v>2.9642574295357188E-4</v>
      </c>
      <c r="K52" s="92">
        <v>8.2610268438255829E-6</v>
      </c>
      <c r="L52" s="92">
        <v>1.1665547562262901E-3</v>
      </c>
      <c r="M52" s="92">
        <v>2.3377298481710773E-4</v>
      </c>
      <c r="N52" s="92">
        <v>3.3060492564479342E-3</v>
      </c>
      <c r="O52" s="92">
        <v>5.8327737811314506E-3</v>
      </c>
      <c r="P52" s="93">
        <v>4.4951211667914415E-5</v>
      </c>
    </row>
    <row r="53" spans="2:16" x14ac:dyDescent="0.25">
      <c r="B53" s="94"/>
      <c r="C53" s="95" t="s">
        <v>29</v>
      </c>
      <c r="D53" s="96"/>
      <c r="E53" s="97">
        <v>34987.017923676103</v>
      </c>
      <c r="F53" s="97">
        <v>31423.035660638849</v>
      </c>
      <c r="G53" s="97"/>
      <c r="H53" s="97"/>
      <c r="I53" s="97"/>
      <c r="J53" s="97">
        <v>48.177607843112803</v>
      </c>
      <c r="K53" s="97">
        <v>92.750963149055863</v>
      </c>
      <c r="L53" s="97"/>
      <c r="M53" s="97"/>
      <c r="N53" s="97"/>
      <c r="O53" s="97"/>
      <c r="P53" s="125">
        <v>13.457528870298402</v>
      </c>
    </row>
    <row r="54" spans="2:16" ht="15.75" thickBot="1" x14ac:dyDescent="0.3">
      <c r="B54" s="100"/>
      <c r="C54" s="101"/>
      <c r="D54" s="102"/>
      <c r="E54" s="103"/>
      <c r="F54" s="103"/>
      <c r="G54" s="103"/>
      <c r="H54" s="179" t="s">
        <v>167</v>
      </c>
      <c r="I54" s="179"/>
      <c r="J54" s="103">
        <v>6.9410091372301768</v>
      </c>
      <c r="K54" s="103">
        <v>9.6307301462067691</v>
      </c>
      <c r="L54" s="103"/>
      <c r="M54" s="103"/>
      <c r="N54" s="179" t="s">
        <v>168</v>
      </c>
      <c r="O54" s="179"/>
      <c r="P54" s="126">
        <v>3.6684504726516893</v>
      </c>
    </row>
    <row r="55" spans="2:16" ht="15.75" thickBot="1" x14ac:dyDescent="0.3"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7"/>
    </row>
    <row r="56" spans="2:16" ht="45.75" thickBot="1" x14ac:dyDescent="0.3">
      <c r="B56" s="75"/>
      <c r="C56" s="76" t="s">
        <v>187</v>
      </c>
      <c r="D56" s="76" t="s">
        <v>1</v>
      </c>
      <c r="E56" s="76" t="s">
        <v>249</v>
      </c>
      <c r="F56" s="76" t="s">
        <v>250</v>
      </c>
      <c r="G56" s="77" t="s">
        <v>151</v>
      </c>
      <c r="H56" s="76" t="s">
        <v>152</v>
      </c>
      <c r="I56" s="76" t="s">
        <v>153</v>
      </c>
      <c r="J56" s="76" t="s">
        <v>189</v>
      </c>
      <c r="K56" s="76" t="s">
        <v>240</v>
      </c>
      <c r="L56" s="78" t="s">
        <v>154</v>
      </c>
      <c r="M56" s="78" t="s">
        <v>155</v>
      </c>
      <c r="N56" s="78" t="s">
        <v>156</v>
      </c>
      <c r="O56" s="108" t="s">
        <v>157</v>
      </c>
      <c r="P56" s="109" t="s">
        <v>188</v>
      </c>
    </row>
    <row r="57" spans="2:16" x14ac:dyDescent="0.25">
      <c r="B57" s="85">
        <v>1</v>
      </c>
      <c r="C57" s="72" t="s">
        <v>116</v>
      </c>
      <c r="D57" s="72" t="s">
        <v>22</v>
      </c>
      <c r="E57" s="87">
        <v>0</v>
      </c>
      <c r="F57" s="87">
        <v>4.9343965116010438</v>
      </c>
      <c r="G57" s="87">
        <v>1</v>
      </c>
      <c r="H57" s="87">
        <v>66</v>
      </c>
      <c r="I57" s="87">
        <v>66.007575322836999</v>
      </c>
      <c r="J57" s="87">
        <v>0</v>
      </c>
      <c r="K57" s="87">
        <v>3.3296975176722997E-5</v>
      </c>
      <c r="L57" s="87">
        <v>7.9495203051394014E-5</v>
      </c>
      <c r="M57" s="87">
        <v>7.9495203049440878E-5</v>
      </c>
      <c r="N57" s="87">
        <v>1.1242319429612233E-4</v>
      </c>
      <c r="O57" s="87">
        <v>5.246683401392005E-3</v>
      </c>
      <c r="P57" s="88">
        <v>2.7540325689058124E-5</v>
      </c>
    </row>
    <row r="58" spans="2:16" x14ac:dyDescent="0.25">
      <c r="B58" s="85">
        <v>2</v>
      </c>
      <c r="C58" s="72" t="s">
        <v>113</v>
      </c>
      <c r="D58" s="72" t="s">
        <v>22</v>
      </c>
      <c r="E58" s="87">
        <v>3.8389120000000001</v>
      </c>
      <c r="F58" s="87">
        <v>2.6107668748324731</v>
      </c>
      <c r="G58" s="87">
        <v>1</v>
      </c>
      <c r="H58" s="87">
        <v>70</v>
      </c>
      <c r="I58" s="87">
        <v>70.007142492748557</v>
      </c>
      <c r="J58" s="87">
        <v>1.8746265868075019E-5</v>
      </c>
      <c r="K58" s="87">
        <v>1.0485038329943937E-5</v>
      </c>
      <c r="L58" s="87">
        <v>1.4179702350958223E-5</v>
      </c>
      <c r="M58" s="87">
        <v>4.206055235764198E-5</v>
      </c>
      <c r="N58" s="87">
        <v>5.9482603585080948E-5</v>
      </c>
      <c r="O58" s="87">
        <v>9.9257916456707562E-4</v>
      </c>
      <c r="P58" s="88">
        <v>9.8875157806193364E-7</v>
      </c>
    </row>
    <row r="59" spans="2:16" x14ac:dyDescent="0.25">
      <c r="B59" s="85">
        <v>3</v>
      </c>
      <c r="C59" s="72" t="s">
        <v>111</v>
      </c>
      <c r="D59" s="72" t="s">
        <v>22</v>
      </c>
      <c r="E59" s="87">
        <v>0.43580412923040002</v>
      </c>
      <c r="F59" s="87">
        <v>0.22436524105958</v>
      </c>
      <c r="G59" s="87">
        <v>1</v>
      </c>
      <c r="H59" s="87">
        <v>66</v>
      </c>
      <c r="I59" s="87">
        <v>66.007575322836999</v>
      </c>
      <c r="J59" s="87">
        <v>2.1477513345904214E-7</v>
      </c>
      <c r="K59" s="87">
        <v>6.8841106945207866E-8</v>
      </c>
      <c r="L59" s="87">
        <v>2.7699349107734861E-6</v>
      </c>
      <c r="M59" s="87">
        <v>3.6146183942321447E-6</v>
      </c>
      <c r="N59" s="87">
        <v>5.1118423559263579E-6</v>
      </c>
      <c r="O59" s="87">
        <v>1.8281570411105008E-4</v>
      </c>
      <c r="P59" s="88">
        <v>3.3447712601890856E-8</v>
      </c>
    </row>
    <row r="60" spans="2:16" x14ac:dyDescent="0.25">
      <c r="B60" s="85">
        <v>4</v>
      </c>
      <c r="C60" s="72" t="s">
        <v>114</v>
      </c>
      <c r="D60" s="72" t="s">
        <v>22</v>
      </c>
      <c r="E60" s="87">
        <v>0</v>
      </c>
      <c r="F60" s="87">
        <v>2.9338999715728931</v>
      </c>
      <c r="G60" s="87">
        <v>1</v>
      </c>
      <c r="H60" s="87">
        <v>50</v>
      </c>
      <c r="I60" s="87">
        <v>50.009999000199947</v>
      </c>
      <c r="J60" s="87">
        <v>0</v>
      </c>
      <c r="K60" s="87">
        <v>6.7569923923623321E-6</v>
      </c>
      <c r="L60" s="87">
        <v>4.7266362447118127E-5</v>
      </c>
      <c r="M60" s="87">
        <v>4.7266362445457474E-5</v>
      </c>
      <c r="N60" s="87">
        <v>6.6844730814408297E-5</v>
      </c>
      <c r="O60" s="87">
        <v>2.3633181223559063E-3</v>
      </c>
      <c r="P60" s="88">
        <v>5.5897407654934971E-6</v>
      </c>
    </row>
    <row r="61" spans="2:16" x14ac:dyDescent="0.25">
      <c r="B61" s="85">
        <v>5</v>
      </c>
      <c r="C61" s="72" t="s">
        <v>115</v>
      </c>
      <c r="D61" s="72" t="s">
        <v>22</v>
      </c>
      <c r="E61" s="87">
        <v>2.1274750254239998</v>
      </c>
      <c r="F61" s="87">
        <v>0</v>
      </c>
      <c r="G61" s="87">
        <v>1</v>
      </c>
      <c r="H61" s="87">
        <v>50</v>
      </c>
      <c r="I61" s="87">
        <v>50.009999000199947</v>
      </c>
      <c r="J61" s="87">
        <v>2.9380311012081403E-6</v>
      </c>
      <c r="K61" s="87">
        <v>0</v>
      </c>
      <c r="L61" s="87">
        <v>3.1167610753612962E-5</v>
      </c>
      <c r="M61" s="87">
        <v>0</v>
      </c>
      <c r="N61" s="87">
        <v>0</v>
      </c>
      <c r="O61" s="87">
        <v>1.5583805376806481E-3</v>
      </c>
      <c r="P61" s="88">
        <v>2.4285499002218259E-6</v>
      </c>
    </row>
    <row r="62" spans="2:16" x14ac:dyDescent="0.25">
      <c r="B62" s="85">
        <v>6</v>
      </c>
      <c r="C62" s="72" t="s">
        <v>112</v>
      </c>
      <c r="D62" s="72" t="s">
        <v>22</v>
      </c>
      <c r="E62" s="87">
        <v>1.0186526920772363</v>
      </c>
      <c r="F62" s="87">
        <v>0.13175346701012339</v>
      </c>
      <c r="G62" s="87">
        <v>1</v>
      </c>
      <c r="H62" s="87">
        <v>50</v>
      </c>
      <c r="I62" s="87">
        <v>50.009999000199947</v>
      </c>
      <c r="J62" s="87">
        <v>6.7356532580033761E-7</v>
      </c>
      <c r="K62" s="87">
        <v>1.3626581829751115E-8</v>
      </c>
      <c r="L62" s="87">
        <v>1.2800709860982806E-5</v>
      </c>
      <c r="M62" s="87">
        <v>2.1226037647791677E-6</v>
      </c>
      <c r="N62" s="87">
        <v>3.0018150316948899E-6</v>
      </c>
      <c r="O62" s="87">
        <v>6.4003549304914031E-4</v>
      </c>
      <c r="P62" s="88">
        <v>4.0965444325614063E-7</v>
      </c>
    </row>
    <row r="63" spans="2:16" x14ac:dyDescent="0.25">
      <c r="B63" s="85">
        <v>7</v>
      </c>
      <c r="C63" s="72" t="s">
        <v>122</v>
      </c>
      <c r="D63" s="72" t="s">
        <v>22</v>
      </c>
      <c r="E63" s="87">
        <v>2.14046</v>
      </c>
      <c r="F63" s="87">
        <v>3.9941110636384254</v>
      </c>
      <c r="G63" s="87">
        <v>10</v>
      </c>
      <c r="H63" s="87">
        <v>50</v>
      </c>
      <c r="I63" s="87">
        <v>50.990195135927848</v>
      </c>
      <c r="J63" s="87">
        <v>3.0917284088752744E-6</v>
      </c>
      <c r="K63" s="87">
        <v>1.3018554169071002E-5</v>
      </c>
      <c r="L63" s="87">
        <v>3.2988945653400492E-5</v>
      </c>
      <c r="M63" s="87">
        <v>6.4346809029121335E-5</v>
      </c>
      <c r="N63" s="87">
        <v>9.1000130024414922E-4</v>
      </c>
      <c r="O63" s="87">
        <v>1.6494472826700246E-3</v>
      </c>
      <c r="P63" s="88">
        <v>3.5487787047535701E-6</v>
      </c>
    </row>
    <row r="64" spans="2:16" x14ac:dyDescent="0.25">
      <c r="B64" s="85">
        <v>8</v>
      </c>
      <c r="C64" s="72" t="s">
        <v>119</v>
      </c>
      <c r="D64" s="72" t="s">
        <v>22</v>
      </c>
      <c r="E64" s="87">
        <v>0.44501704326043401</v>
      </c>
      <c r="F64" s="87">
        <v>1.3561188628282723</v>
      </c>
      <c r="G64" s="87">
        <v>2.5</v>
      </c>
      <c r="H64" s="87">
        <v>50</v>
      </c>
      <c r="I64" s="87">
        <v>50.062460986251963</v>
      </c>
      <c r="J64" s="87">
        <v>1.2882241417045366E-7</v>
      </c>
      <c r="K64" s="87">
        <v>1.4466685359001705E-6</v>
      </c>
      <c r="L64" s="87">
        <v>1.5328120943181034E-5</v>
      </c>
      <c r="M64" s="87">
        <v>2.1847645219887555E-5</v>
      </c>
      <c r="N64" s="87">
        <v>7.7243090439701754E-5</v>
      </c>
      <c r="O64" s="87">
        <v>7.664060471590517E-4</v>
      </c>
      <c r="P64" s="88">
        <v>5.9334472414263847E-7</v>
      </c>
    </row>
    <row r="65" spans="2:16" x14ac:dyDescent="0.25">
      <c r="B65" s="85">
        <v>9</v>
      </c>
      <c r="C65" s="72" t="s">
        <v>117</v>
      </c>
      <c r="D65" s="72" t="s">
        <v>22</v>
      </c>
      <c r="E65" s="87">
        <v>2.507476545624165</v>
      </c>
      <c r="F65" s="87">
        <v>1.1552577031764339</v>
      </c>
      <c r="G65" s="87">
        <v>10</v>
      </c>
      <c r="H65" s="87">
        <v>50</v>
      </c>
      <c r="I65" s="87">
        <v>50.990195135927848</v>
      </c>
      <c r="J65" s="87">
        <v>4.2428811117961638E-6</v>
      </c>
      <c r="K65" s="87">
        <v>1.0891312680474438E-6</v>
      </c>
      <c r="L65" s="87">
        <v>1.8122968992173583E-5</v>
      </c>
      <c r="M65" s="87">
        <v>1.8611687462190424E-5</v>
      </c>
      <c r="N65" s="87">
        <v>2.6320900827678988E-4</v>
      </c>
      <c r="O65" s="87">
        <v>9.0614844960867913E-4</v>
      </c>
      <c r="P65" s="88">
        <v>8.9038399476626417E-7</v>
      </c>
    </row>
    <row r="66" spans="2:16" x14ac:dyDescent="0.25">
      <c r="B66" s="85">
        <v>10</v>
      </c>
      <c r="C66" s="72" t="s">
        <v>120</v>
      </c>
      <c r="D66" s="72" t="s">
        <v>22</v>
      </c>
      <c r="E66" s="87">
        <v>0</v>
      </c>
      <c r="F66" s="87">
        <v>0.25475896320000002</v>
      </c>
      <c r="G66" s="87">
        <v>1</v>
      </c>
      <c r="H66" s="87">
        <v>50</v>
      </c>
      <c r="I66" s="87">
        <v>50.009999000199947</v>
      </c>
      <c r="J66" s="87">
        <v>0</v>
      </c>
      <c r="K66" s="87">
        <v>5.0947369978821018E-8</v>
      </c>
      <c r="L66" s="87">
        <v>4.1042740406282974E-6</v>
      </c>
      <c r="M66" s="87">
        <v>4.1042740405306252E-6</v>
      </c>
      <c r="N66" s="87">
        <v>5.8043200118142328E-6</v>
      </c>
      <c r="O66" s="87">
        <v>2.0521370203141487E-4</v>
      </c>
      <c r="P66" s="88">
        <v>4.2146353632237875E-8</v>
      </c>
    </row>
    <row r="67" spans="2:16" x14ac:dyDescent="0.25">
      <c r="B67" s="85">
        <v>11</v>
      </c>
      <c r="C67" s="72" t="s">
        <v>121</v>
      </c>
      <c r="D67" s="72" t="s">
        <v>22</v>
      </c>
      <c r="E67" s="87">
        <v>0</v>
      </c>
      <c r="F67" s="87">
        <v>0</v>
      </c>
      <c r="G67" s="87">
        <v>1</v>
      </c>
      <c r="H67" s="87">
        <v>50</v>
      </c>
      <c r="I67" s="87">
        <v>50.009999000199947</v>
      </c>
      <c r="J67" s="87">
        <v>0</v>
      </c>
      <c r="K67" s="87">
        <v>0</v>
      </c>
      <c r="L67" s="87">
        <v>0</v>
      </c>
      <c r="M67" s="87">
        <v>0</v>
      </c>
      <c r="N67" s="87">
        <v>0</v>
      </c>
      <c r="O67" s="87">
        <v>0</v>
      </c>
      <c r="P67" s="88">
        <v>0</v>
      </c>
    </row>
    <row r="68" spans="2:16" x14ac:dyDescent="0.25">
      <c r="B68" s="85">
        <v>12</v>
      </c>
      <c r="C68" s="72" t="s">
        <v>118</v>
      </c>
      <c r="D68" s="72" t="s">
        <v>22</v>
      </c>
      <c r="E68" s="87">
        <v>2.5787089715227918</v>
      </c>
      <c r="F68" s="87">
        <v>0.44513624963323767</v>
      </c>
      <c r="G68" s="87">
        <v>2</v>
      </c>
      <c r="H68" s="87">
        <v>50</v>
      </c>
      <c r="I68" s="87">
        <v>50.039984012787215</v>
      </c>
      <c r="J68" s="87">
        <v>4.3216813592512133E-6</v>
      </c>
      <c r="K68" s="87">
        <v>1.5572895948804894E-7</v>
      </c>
      <c r="L68" s="87">
        <v>3.0606877670535937E-5</v>
      </c>
      <c r="M68" s="87">
        <v>7.1713321914981679E-6</v>
      </c>
      <c r="N68" s="87">
        <v>2.0283590490998958E-5</v>
      </c>
      <c r="O68" s="87">
        <v>1.5303438835267968E-3</v>
      </c>
      <c r="P68" s="88">
        <v>2.3423638258910852E-6</v>
      </c>
    </row>
    <row r="69" spans="2:16" x14ac:dyDescent="0.25">
      <c r="B69" s="85">
        <v>13</v>
      </c>
      <c r="C69" s="72" t="s">
        <v>123</v>
      </c>
      <c r="D69" s="72" t="s">
        <v>22</v>
      </c>
      <c r="E69" s="87">
        <v>3.5013627977110919E-2</v>
      </c>
      <c r="F69" s="87">
        <v>1.7692442198430556E-2</v>
      </c>
      <c r="G69" s="87">
        <v>1</v>
      </c>
      <c r="H69" s="87">
        <v>66</v>
      </c>
      <c r="I69" s="87">
        <v>66.007575322836999</v>
      </c>
      <c r="J69" s="87">
        <v>1.3863584757300364E-9</v>
      </c>
      <c r="K69" s="87">
        <v>4.2806750677287796E-10</v>
      </c>
      <c r="L69" s="87">
        <v>2.2791881804096192E-7</v>
      </c>
      <c r="M69" s="87">
        <v>2.8503268468556517E-7</v>
      </c>
      <c r="N69" s="87">
        <v>4.030970884019403E-7</v>
      </c>
      <c r="O69" s="87">
        <v>1.5042641990703487E-5</v>
      </c>
      <c r="P69" s="88">
        <v>2.2644356532315391E-10</v>
      </c>
    </row>
    <row r="70" spans="2:16" x14ac:dyDescent="0.25">
      <c r="B70" s="85">
        <v>14</v>
      </c>
      <c r="C70" s="72" t="s">
        <v>124</v>
      </c>
      <c r="D70" s="72" t="s">
        <v>22</v>
      </c>
      <c r="E70" s="87">
        <v>54.431794818365127</v>
      </c>
      <c r="F70" s="87">
        <v>10.501313980613769</v>
      </c>
      <c r="G70" s="87">
        <v>1.25</v>
      </c>
      <c r="H70" s="87">
        <v>71</v>
      </c>
      <c r="I70" s="87">
        <v>71.011002668600582</v>
      </c>
      <c r="J70" s="87">
        <v>3.8776656134311589E-3</v>
      </c>
      <c r="K70" s="87">
        <v>1.74537081467374E-4</v>
      </c>
      <c r="L70" s="87">
        <v>6.2824257380178494E-4</v>
      </c>
      <c r="M70" s="87">
        <v>1.6918058474063696E-4</v>
      </c>
      <c r="N70" s="87">
        <v>2.9907184678802439E-4</v>
      </c>
      <c r="O70" s="87">
        <v>4.4605222739926731E-2</v>
      </c>
      <c r="P70" s="88">
        <v>1.989715339648018E-3</v>
      </c>
    </row>
    <row r="71" spans="2:16" x14ac:dyDescent="0.25">
      <c r="B71" s="85">
        <v>15</v>
      </c>
      <c r="C71" s="72" t="s">
        <v>125</v>
      </c>
      <c r="D71" s="72" t="s">
        <v>22</v>
      </c>
      <c r="E71" s="87">
        <v>0.21114367344000001</v>
      </c>
      <c r="F71" s="87">
        <v>0.21667359010106271</v>
      </c>
      <c r="G71" s="87">
        <v>1</v>
      </c>
      <c r="H71" s="87">
        <v>60</v>
      </c>
      <c r="I71" s="87">
        <v>60.00833275470999</v>
      </c>
      <c r="J71" s="87">
        <v>4.1667075870038619E-8</v>
      </c>
      <c r="K71" s="87">
        <v>5.3062072947752264E-8</v>
      </c>
      <c r="L71" s="87">
        <v>3.9743669155711814E-7</v>
      </c>
      <c r="M71" s="87">
        <v>3.4907026624308581E-6</v>
      </c>
      <c r="N71" s="87">
        <v>4.9365990474215919E-6</v>
      </c>
      <c r="O71" s="87">
        <v>2.3846201493427088E-5</v>
      </c>
      <c r="P71" s="88">
        <v>5.9301133582012802E-10</v>
      </c>
    </row>
    <row r="72" spans="2:16" x14ac:dyDescent="0.25">
      <c r="B72" s="85">
        <v>16</v>
      </c>
      <c r="C72" s="72" t="s">
        <v>126</v>
      </c>
      <c r="D72" s="72" t="s">
        <v>22</v>
      </c>
      <c r="E72" s="87">
        <v>0.22106324096640001</v>
      </c>
      <c r="F72" s="87">
        <v>0.80246445163020419</v>
      </c>
      <c r="G72" s="87">
        <v>1</v>
      </c>
      <c r="H72" s="87">
        <v>50</v>
      </c>
      <c r="I72" s="87">
        <v>50.009999000199947</v>
      </c>
      <c r="J72" s="87">
        <v>3.172199653429351E-8</v>
      </c>
      <c r="K72" s="87">
        <v>5.0549216614484097E-7</v>
      </c>
      <c r="L72" s="87">
        <v>9.6894513053058517E-6</v>
      </c>
      <c r="M72" s="87">
        <v>1.2928039806351709E-5</v>
      </c>
      <c r="N72" s="87">
        <v>1.8283009229041828E-5</v>
      </c>
      <c r="O72" s="87">
        <v>4.8447256526529259E-4</v>
      </c>
      <c r="P72" s="88">
        <v>2.3504793492120241E-7</v>
      </c>
    </row>
    <row r="73" spans="2:16" x14ac:dyDescent="0.25">
      <c r="B73" s="85">
        <v>17</v>
      </c>
      <c r="C73" s="72" t="s">
        <v>127</v>
      </c>
      <c r="D73" s="72" t="s">
        <v>22</v>
      </c>
      <c r="E73" s="87">
        <v>3.7281445618532062E-2</v>
      </c>
      <c r="F73" s="87">
        <v>7.6826215136115567E-2</v>
      </c>
      <c r="G73" s="87">
        <v>1</v>
      </c>
      <c r="H73" s="87">
        <v>50</v>
      </c>
      <c r="I73" s="87">
        <v>50.009999000199947</v>
      </c>
      <c r="J73" s="87">
        <v>9.0222100924151039E-10</v>
      </c>
      <c r="K73" s="87">
        <v>4.6332069623185968E-9</v>
      </c>
      <c r="L73" s="87">
        <v>6.9152748061185321E-7</v>
      </c>
      <c r="M73" s="87">
        <v>1.2377026364636267E-6</v>
      </c>
      <c r="N73" s="87">
        <v>1.7503758546717974E-6</v>
      </c>
      <c r="O73" s="87">
        <v>3.457637403059266E-5</v>
      </c>
      <c r="P73" s="88">
        <v>1.1985894567360605E-9</v>
      </c>
    </row>
    <row r="74" spans="2:16" x14ac:dyDescent="0.25">
      <c r="B74" s="85">
        <v>18</v>
      </c>
      <c r="C74" s="72" t="s">
        <v>132</v>
      </c>
      <c r="D74" s="72" t="s">
        <v>22</v>
      </c>
      <c r="E74" s="87">
        <v>15.773063600000002</v>
      </c>
      <c r="F74" s="87">
        <v>18.042120204806082</v>
      </c>
      <c r="G74" s="87">
        <v>10</v>
      </c>
      <c r="H74" s="87">
        <v>50</v>
      </c>
      <c r="I74" s="87">
        <v>50.990195135927848</v>
      </c>
      <c r="J74" s="87">
        <v>1.6788782887740934E-4</v>
      </c>
      <c r="K74" s="87">
        <v>2.6564254005803309E-4</v>
      </c>
      <c r="L74" s="87">
        <v>5.9589778562241236E-5</v>
      </c>
      <c r="M74" s="87">
        <v>2.9066614443153251E-4</v>
      </c>
      <c r="N74" s="87">
        <v>4.1106400357777016E-3</v>
      </c>
      <c r="O74" s="87">
        <v>2.9794889281120618E-3</v>
      </c>
      <c r="P74" s="88">
        <v>2.5774715776480866E-5</v>
      </c>
    </row>
    <row r="75" spans="2:16" x14ac:dyDescent="0.25">
      <c r="B75" s="85">
        <v>19</v>
      </c>
      <c r="C75" s="72" t="s">
        <v>130</v>
      </c>
      <c r="D75" s="72" t="s">
        <v>22</v>
      </c>
      <c r="E75" s="87">
        <v>1.2570857836978298</v>
      </c>
      <c r="F75" s="87">
        <v>4.9024821747718974</v>
      </c>
      <c r="G75" s="87">
        <v>2.5</v>
      </c>
      <c r="H75" s="87">
        <v>50</v>
      </c>
      <c r="I75" s="87">
        <v>50.062460986251963</v>
      </c>
      <c r="J75" s="87">
        <v>1.0279404968536983E-6</v>
      </c>
      <c r="K75" s="87">
        <v>1.8906257511839843E-5</v>
      </c>
      <c r="L75" s="87">
        <v>6.0564664298823345E-5</v>
      </c>
      <c r="M75" s="87">
        <v>7.8981049660985659E-5</v>
      </c>
      <c r="N75" s="87">
        <v>2.7924017900257219E-4</v>
      </c>
      <c r="O75" s="87">
        <v>3.0282332149411673E-3</v>
      </c>
      <c r="P75" s="88">
        <v>9.2481714816423068E-6</v>
      </c>
    </row>
    <row r="76" spans="2:16" x14ac:dyDescent="0.25">
      <c r="B76" s="85">
        <v>20</v>
      </c>
      <c r="C76" s="72" t="s">
        <v>128</v>
      </c>
      <c r="D76" s="72" t="s">
        <v>22</v>
      </c>
      <c r="E76" s="87">
        <v>12.186259012272584</v>
      </c>
      <c r="F76" s="87">
        <v>15.72367690517043</v>
      </c>
      <c r="G76" s="87">
        <v>10</v>
      </c>
      <c r="H76" s="87">
        <v>66</v>
      </c>
      <c r="I76" s="87">
        <v>66.753277073114546</v>
      </c>
      <c r="J76" s="87">
        <v>1.7175118701066392E-4</v>
      </c>
      <c r="K76" s="87">
        <v>3.4578212347548303E-4</v>
      </c>
      <c r="L76" s="87">
        <v>7.4785563105805863E-5</v>
      </c>
      <c r="M76" s="87">
        <v>2.5331504781215056E-4</v>
      </c>
      <c r="N76" s="87">
        <v>3.5824157616913235E-3</v>
      </c>
      <c r="O76" s="87">
        <v>4.935847164983187E-3</v>
      </c>
      <c r="P76" s="88">
        <v>3.7196289925686988E-5</v>
      </c>
    </row>
    <row r="77" spans="2:16" x14ac:dyDescent="0.25">
      <c r="B77" s="85">
        <v>21</v>
      </c>
      <c r="C77" s="72" t="s">
        <v>131</v>
      </c>
      <c r="D77" s="72" t="s">
        <v>22</v>
      </c>
      <c r="E77" s="87">
        <v>255.34132786511995</v>
      </c>
      <c r="F77" s="87">
        <v>44.912373004799996</v>
      </c>
      <c r="G77" s="87">
        <v>10</v>
      </c>
      <c r="H77" s="87">
        <v>50</v>
      </c>
      <c r="I77" s="87">
        <v>50.990195135927848</v>
      </c>
      <c r="J77" s="87">
        <v>4.3997634639335974E-2</v>
      </c>
      <c r="K77" s="87">
        <v>1.6460934421921231E-3</v>
      </c>
      <c r="L77" s="87">
        <v>3.0170826033515397E-3</v>
      </c>
      <c r="M77" s="87">
        <v>7.2355721779852585E-4</v>
      </c>
      <c r="N77" s="87">
        <v>1.0232644305636187E-2</v>
      </c>
      <c r="O77" s="87">
        <v>0.15085413016757698</v>
      </c>
      <c r="P77" s="88">
        <v>2.2861675598101927E-2</v>
      </c>
    </row>
    <row r="78" spans="2:16" x14ac:dyDescent="0.25">
      <c r="B78" s="85">
        <v>22</v>
      </c>
      <c r="C78" s="72" t="s">
        <v>129</v>
      </c>
      <c r="D78" s="72" t="s">
        <v>22</v>
      </c>
      <c r="E78" s="87">
        <v>220.0943211565521</v>
      </c>
      <c r="F78" s="87">
        <v>36.759618669001149</v>
      </c>
      <c r="G78" s="87">
        <v>5</v>
      </c>
      <c r="H78" s="87">
        <v>50</v>
      </c>
      <c r="I78" s="87">
        <v>50.24937810560445</v>
      </c>
      <c r="J78" s="87">
        <v>3.174627782040812E-2</v>
      </c>
      <c r="K78" s="87">
        <v>1.0709088556667078E-3</v>
      </c>
      <c r="L78" s="87">
        <v>2.6320871789380362E-3</v>
      </c>
      <c r="M78" s="87">
        <v>5.9221291666406947E-4</v>
      </c>
      <c r="N78" s="87">
        <v>4.187577692794273E-3</v>
      </c>
      <c r="O78" s="87">
        <v>0.13160435894690181</v>
      </c>
      <c r="P78" s="88">
        <v>1.7337243100758164E-2</v>
      </c>
    </row>
    <row r="79" spans="2:16" x14ac:dyDescent="0.25">
      <c r="B79" s="85">
        <v>23</v>
      </c>
      <c r="C79" s="72" t="s">
        <v>133</v>
      </c>
      <c r="D79" s="72" t="s">
        <v>22</v>
      </c>
      <c r="E79" s="87">
        <v>62.223355600000012</v>
      </c>
      <c r="F79" s="87">
        <v>18.890382000000006</v>
      </c>
      <c r="G79" s="87">
        <v>10</v>
      </c>
      <c r="H79" s="87">
        <v>50</v>
      </c>
      <c r="I79" s="87">
        <v>50.990195135927848</v>
      </c>
      <c r="J79" s="87">
        <v>2.612726560393176E-3</v>
      </c>
      <c r="K79" s="87">
        <v>2.9120844207179008E-4</v>
      </c>
      <c r="L79" s="87">
        <v>6.0723735859902206E-4</v>
      </c>
      <c r="M79" s="87">
        <v>3.0433199870357695E-4</v>
      </c>
      <c r="N79" s="87">
        <v>4.3039044003070973E-3</v>
      </c>
      <c r="O79" s="87">
        <v>3.0361867929951103E-2</v>
      </c>
      <c r="P79" s="88">
        <v>9.403666172827761E-4</v>
      </c>
    </row>
    <row r="80" spans="2:16" x14ac:dyDescent="0.25">
      <c r="B80" s="85">
        <v>24</v>
      </c>
      <c r="C80" s="72" t="s">
        <v>134</v>
      </c>
      <c r="D80" s="72" t="s">
        <v>22</v>
      </c>
      <c r="E80" s="87">
        <v>0.23788948909017593</v>
      </c>
      <c r="F80" s="87">
        <v>0.26285408785427727</v>
      </c>
      <c r="G80" s="87">
        <v>10</v>
      </c>
      <c r="H80" s="87">
        <v>50</v>
      </c>
      <c r="I80" s="87">
        <v>50.990195135927848</v>
      </c>
      <c r="J80" s="87">
        <v>3.8188940627357016E-8</v>
      </c>
      <c r="K80" s="87">
        <v>5.6383489632008025E-8</v>
      </c>
      <c r="L80" s="87">
        <v>7.4959630858018045E-7</v>
      </c>
      <c r="M80" s="87">
        <v>4.2346899032585888E-6</v>
      </c>
      <c r="N80" s="87">
        <v>5.988755893632707E-5</v>
      </c>
      <c r="O80" s="87">
        <v>3.7479815429009022E-5</v>
      </c>
      <c r="P80" s="88">
        <v>4.991256279944631E-9</v>
      </c>
    </row>
    <row r="81" spans="2:16" x14ac:dyDescent="0.25">
      <c r="B81" s="85">
        <v>25</v>
      </c>
      <c r="C81" s="72" t="s">
        <v>135</v>
      </c>
      <c r="D81" s="72" t="s">
        <v>22</v>
      </c>
      <c r="E81" s="87">
        <v>56.072347993865215</v>
      </c>
      <c r="F81" s="87">
        <v>77.580371198827208</v>
      </c>
      <c r="G81" s="87">
        <v>10</v>
      </c>
      <c r="H81" s="87">
        <v>50</v>
      </c>
      <c r="I81" s="87">
        <v>50.990195135927848</v>
      </c>
      <c r="J81" s="87">
        <v>2.1217029902674974E-3</v>
      </c>
      <c r="K81" s="87">
        <v>4.9116361465456415E-3</v>
      </c>
      <c r="L81" s="87">
        <v>4.2838567962633078E-4</v>
      </c>
      <c r="M81" s="87">
        <v>1.2498524078075547E-3</v>
      </c>
      <c r="N81" s="87">
        <v>1.7675582260861123E-2</v>
      </c>
      <c r="O81" s="87">
        <v>2.1419283981316539E-2</v>
      </c>
      <c r="P81" s="88">
        <v>7.7121193453275169E-4</v>
      </c>
    </row>
    <row r="82" spans="2:16" x14ac:dyDescent="0.25">
      <c r="B82" s="85">
        <v>26</v>
      </c>
      <c r="C82" s="72" t="s">
        <v>195</v>
      </c>
      <c r="D82" s="72" t="s">
        <v>22</v>
      </c>
      <c r="E82" s="87">
        <v>3803.8080147266919</v>
      </c>
      <c r="F82" s="87">
        <v>5223.5844126534475</v>
      </c>
      <c r="G82" s="87">
        <v>1</v>
      </c>
      <c r="H82" s="87">
        <v>20</v>
      </c>
      <c r="I82" s="87">
        <v>20.024984394500787</v>
      </c>
      <c r="J82" s="87">
        <v>1.5058971344501602</v>
      </c>
      <c r="K82" s="87">
        <v>3.4342407686846768</v>
      </c>
      <c r="L82" s="87">
        <v>2.841074315444736E-2</v>
      </c>
      <c r="M82" s="87">
        <v>8.4154141758471232E-2</v>
      </c>
      <c r="N82" s="87">
        <v>0.11901192860469804</v>
      </c>
      <c r="O82" s="87">
        <v>0.5682148630889472</v>
      </c>
      <c r="P82" s="88">
        <v>0.33703196978540073</v>
      </c>
    </row>
    <row r="83" spans="2:16" x14ac:dyDescent="0.25">
      <c r="B83" s="85">
        <v>27</v>
      </c>
      <c r="C83" s="72" t="s">
        <v>196</v>
      </c>
      <c r="D83" s="72" t="s">
        <v>22</v>
      </c>
      <c r="E83" s="87">
        <v>7012.7573555568088</v>
      </c>
      <c r="F83" s="87">
        <v>6376.6747364736184</v>
      </c>
      <c r="G83" s="87">
        <v>1</v>
      </c>
      <c r="H83" s="87">
        <v>20</v>
      </c>
      <c r="I83" s="87">
        <v>20.024984394500787</v>
      </c>
      <c r="J83" s="87">
        <v>5.1184180386264844</v>
      </c>
      <c r="K83" s="87">
        <v>5.117784973815672</v>
      </c>
      <c r="L83" s="87">
        <v>6.3464881563390918E-6</v>
      </c>
      <c r="M83" s="87">
        <v>0.10273091182770261</v>
      </c>
      <c r="N83" s="87">
        <v>0.14528344878169164</v>
      </c>
      <c r="O83" s="87">
        <v>1.2692976312678184E-4</v>
      </c>
      <c r="P83" s="88">
        <v>2.1107296601067183E-2</v>
      </c>
    </row>
    <row r="84" spans="2:16" x14ac:dyDescent="0.25">
      <c r="B84" s="85">
        <v>28</v>
      </c>
      <c r="C84" s="72" t="s">
        <v>197</v>
      </c>
      <c r="D84" s="72" t="s">
        <v>22</v>
      </c>
      <c r="E84" s="87">
        <v>1577.2433058509721</v>
      </c>
      <c r="F84" s="87">
        <v>998.6650269688306</v>
      </c>
      <c r="G84" s="87">
        <v>1</v>
      </c>
      <c r="H84" s="87">
        <v>20</v>
      </c>
      <c r="I84" s="87">
        <v>20.024984394500787</v>
      </c>
      <c r="J84" s="87">
        <v>0.25891398807202015</v>
      </c>
      <c r="K84" s="87">
        <v>0.12552585480194975</v>
      </c>
      <c r="L84" s="87">
        <v>7.016001338381983E-3</v>
      </c>
      <c r="M84" s="87">
        <v>1.6088913590671997E-2</v>
      </c>
      <c r="N84" s="87">
        <v>2.2753159803777151E-2</v>
      </c>
      <c r="O84" s="87">
        <v>0.14032002676763966</v>
      </c>
      <c r="P84" s="88">
        <v>2.0207416193127329E-2</v>
      </c>
    </row>
    <row r="85" spans="2:16" x14ac:dyDescent="0.25">
      <c r="B85" s="85">
        <v>29</v>
      </c>
      <c r="C85" s="72" t="s">
        <v>198</v>
      </c>
      <c r="D85" s="72" t="s">
        <v>22</v>
      </c>
      <c r="E85" s="87">
        <v>43.949178641063334</v>
      </c>
      <c r="F85" s="87">
        <v>53.726883091328972</v>
      </c>
      <c r="G85" s="87">
        <v>1</v>
      </c>
      <c r="H85" s="87">
        <v>30</v>
      </c>
      <c r="I85" s="87">
        <v>30.016662039607269</v>
      </c>
      <c r="J85" s="87">
        <v>4.5168958103665728E-4</v>
      </c>
      <c r="K85" s="87">
        <v>8.1631394523785266E-4</v>
      </c>
      <c r="L85" s="87">
        <v>2.2170332532489567E-4</v>
      </c>
      <c r="M85" s="87">
        <v>8.65562682390306E-4</v>
      </c>
      <c r="N85" s="87">
        <v>1.2240904845204066E-3</v>
      </c>
      <c r="O85" s="87">
        <v>6.6510997597468702E-3</v>
      </c>
      <c r="P85" s="88">
        <v>4.573552552839828E-5</v>
      </c>
    </row>
    <row r="86" spans="2:16" x14ac:dyDescent="0.25">
      <c r="B86" s="85">
        <v>30</v>
      </c>
      <c r="C86" s="72" t="s">
        <v>199</v>
      </c>
      <c r="D86" s="72" t="s">
        <v>22</v>
      </c>
      <c r="E86" s="87">
        <v>42.414400000000001</v>
      </c>
      <c r="F86" s="87">
        <v>52.144400000000005</v>
      </c>
      <c r="G86" s="87">
        <v>1</v>
      </c>
      <c r="H86" s="87">
        <v>30</v>
      </c>
      <c r="I86" s="87">
        <v>30.016662039607269</v>
      </c>
      <c r="J86" s="87">
        <v>4.206929193353339E-4</v>
      </c>
      <c r="K86" s="87">
        <v>7.6893436833560115E-4</v>
      </c>
      <c r="L86" s="87">
        <v>2.1869352068648595E-4</v>
      </c>
      <c r="M86" s="87">
        <v>8.4006821424780051E-4</v>
      </c>
      <c r="N86" s="87">
        <v>1.1880358619077865E-3</v>
      </c>
      <c r="O86" s="87">
        <v>6.5608056205945786E-3</v>
      </c>
      <c r="P86" s="88">
        <v>4.4455599600404389E-5</v>
      </c>
    </row>
    <row r="87" spans="2:16" x14ac:dyDescent="0.25">
      <c r="B87" s="85">
        <v>31</v>
      </c>
      <c r="C87" s="72" t="s">
        <v>200</v>
      </c>
      <c r="D87" s="72" t="s">
        <v>22</v>
      </c>
      <c r="E87" s="87">
        <v>487.24762097630014</v>
      </c>
      <c r="F87" s="87">
        <v>565.68963589092164</v>
      </c>
      <c r="G87" s="87">
        <v>1</v>
      </c>
      <c r="H87" s="87">
        <v>15</v>
      </c>
      <c r="I87" s="87">
        <v>15.033296378372908</v>
      </c>
      <c r="J87" s="87">
        <v>1.3925847972736806E-2</v>
      </c>
      <c r="K87" s="87">
        <v>2.2699381062898007E-2</v>
      </c>
      <c r="L87" s="87">
        <v>1.975139530420833E-3</v>
      </c>
      <c r="M87" s="87">
        <v>9.1134979449638883E-3</v>
      </c>
      <c r="N87" s="87">
        <v>1.2888432394427262E-2</v>
      </c>
      <c r="O87" s="87">
        <v>2.9627092956312495E-2</v>
      </c>
      <c r="P87" s="88">
        <v>1.0438763266277036E-3</v>
      </c>
    </row>
    <row r="88" spans="2:16" x14ac:dyDescent="0.25">
      <c r="B88" s="85">
        <v>32</v>
      </c>
      <c r="C88" s="72" t="s">
        <v>201</v>
      </c>
      <c r="D88" s="72" t="s">
        <v>22</v>
      </c>
      <c r="E88" s="87">
        <v>930.11509755868917</v>
      </c>
      <c r="F88" s="87">
        <v>795.93340108359644</v>
      </c>
      <c r="G88" s="87">
        <v>1</v>
      </c>
      <c r="H88" s="87">
        <v>15</v>
      </c>
      <c r="I88" s="87">
        <v>15.033296378372908</v>
      </c>
      <c r="J88" s="87">
        <v>5.074527177729226E-2</v>
      </c>
      <c r="K88" s="87">
        <v>4.4937719779179201E-2</v>
      </c>
      <c r="L88" s="87">
        <v>8.0329307804305472E-4</v>
      </c>
      <c r="M88" s="87">
        <v>1.2822821835297274E-2</v>
      </c>
      <c r="N88" s="87">
        <v>1.8134208547371269E-2</v>
      </c>
      <c r="O88" s="87">
        <v>1.2049396170645821E-2</v>
      </c>
      <c r="P88" s="88">
        <v>4.7403746771672729E-4</v>
      </c>
    </row>
    <row r="89" spans="2:16" x14ac:dyDescent="0.25">
      <c r="B89" s="85">
        <v>33</v>
      </c>
      <c r="C89" s="72" t="s">
        <v>202</v>
      </c>
      <c r="D89" s="72" t="s">
        <v>22</v>
      </c>
      <c r="E89" s="87">
        <v>40.29758573532699</v>
      </c>
      <c r="F89" s="87">
        <v>23.791323911507959</v>
      </c>
      <c r="G89" s="87">
        <v>1</v>
      </c>
      <c r="H89" s="87">
        <v>20</v>
      </c>
      <c r="I89" s="87">
        <v>20.024984394500787</v>
      </c>
      <c r="J89" s="87">
        <v>1.6901147207666966E-4</v>
      </c>
      <c r="K89" s="87">
        <v>7.1241117727097932E-5</v>
      </c>
      <c r="L89" s="87">
        <v>2.070721800571107E-4</v>
      </c>
      <c r="M89" s="87">
        <v>3.8328823407559557E-4</v>
      </c>
      <c r="N89" s="87">
        <v>5.420514189277408E-4</v>
      </c>
      <c r="O89" s="87">
        <v>4.141443601142214E-3</v>
      </c>
      <c r="P89" s="88">
        <v>1.7445374842203368E-5</v>
      </c>
    </row>
    <row r="90" spans="2:16" x14ac:dyDescent="0.25">
      <c r="B90" s="85">
        <v>34</v>
      </c>
      <c r="C90" s="72" t="s">
        <v>203</v>
      </c>
      <c r="D90" s="72" t="s">
        <v>22</v>
      </c>
      <c r="E90" s="87">
        <v>285.69002758105</v>
      </c>
      <c r="F90" s="87">
        <v>352.35177158122963</v>
      </c>
      <c r="G90" s="87">
        <v>1</v>
      </c>
      <c r="H90" s="87">
        <v>30</v>
      </c>
      <c r="I90" s="87">
        <v>30.016662039607269</v>
      </c>
      <c r="J90" s="87">
        <v>1.90866060129063E-2</v>
      </c>
      <c r="K90" s="87">
        <v>3.5109677656453016E-2</v>
      </c>
      <c r="L90" s="87">
        <v>1.4910926125004664E-3</v>
      </c>
      <c r="M90" s="87">
        <v>5.6765352279303715E-3</v>
      </c>
      <c r="N90" s="87">
        <v>8.0278331066277811E-3</v>
      </c>
      <c r="O90" s="87">
        <v>4.4732778375013993E-2</v>
      </c>
      <c r="P90" s="88">
        <v>2.0654675655359888E-3</v>
      </c>
    </row>
    <row r="91" spans="2:16" x14ac:dyDescent="0.25">
      <c r="B91" s="85">
        <v>35</v>
      </c>
      <c r="C91" s="72" t="s">
        <v>204</v>
      </c>
      <c r="D91" s="72" t="s">
        <v>22</v>
      </c>
      <c r="E91" s="87">
        <v>71.661891564868924</v>
      </c>
      <c r="F91" s="87">
        <v>122.76840236149739</v>
      </c>
      <c r="G91" s="87">
        <v>1</v>
      </c>
      <c r="H91" s="87">
        <v>30</v>
      </c>
      <c r="I91" s="87">
        <v>30.016662039607269</v>
      </c>
      <c r="J91" s="87">
        <v>1.2009227770824107E-3</v>
      </c>
      <c r="K91" s="87">
        <v>4.2623305985289303E-3</v>
      </c>
      <c r="L91" s="87">
        <v>9.2798938609561787E-4</v>
      </c>
      <c r="M91" s="87">
        <v>1.977850594462273E-3</v>
      </c>
      <c r="N91" s="87">
        <v>2.7971031350362348E-3</v>
      </c>
      <c r="O91" s="87">
        <v>2.7839681582868536E-2</v>
      </c>
      <c r="P91" s="88">
        <v>7.8287165658353914E-4</v>
      </c>
    </row>
    <row r="92" spans="2:16" x14ac:dyDescent="0.25">
      <c r="B92" s="85">
        <v>36</v>
      </c>
      <c r="C92" s="72" t="s">
        <v>230</v>
      </c>
      <c r="D92" s="72" t="s">
        <v>22</v>
      </c>
      <c r="E92" s="87">
        <v>17.547642457589269</v>
      </c>
      <c r="F92" s="87">
        <v>52.245204365734907</v>
      </c>
      <c r="G92" s="87">
        <v>12.3</v>
      </c>
      <c r="H92" s="87">
        <v>151.53277447786209</v>
      </c>
      <c r="I92" s="87">
        <v>152.03115384998765</v>
      </c>
      <c r="J92" s="87">
        <v>1.847210943647282E-3</v>
      </c>
      <c r="K92" s="87">
        <v>1.9801914468016438E-2</v>
      </c>
      <c r="L92" s="87">
        <v>5.8461667386389138E-4</v>
      </c>
      <c r="M92" s="87">
        <v>8.41692214974845E-4</v>
      </c>
      <c r="N92" s="87">
        <v>1.4641090312863704E-2</v>
      </c>
      <c r="O92" s="87">
        <v>8.8588586596614907E-2</v>
      </c>
      <c r="P92" s="88">
        <v>8.0622992007353695E-3</v>
      </c>
    </row>
    <row r="93" spans="2:16" x14ac:dyDescent="0.25">
      <c r="B93" s="85">
        <v>37</v>
      </c>
      <c r="C93" s="72" t="s">
        <v>231</v>
      </c>
      <c r="D93" s="72" t="s">
        <v>22</v>
      </c>
      <c r="E93" s="87">
        <v>37.19659501232568</v>
      </c>
      <c r="F93" s="87">
        <v>21.275094031615669</v>
      </c>
      <c r="G93" s="87">
        <v>12.3</v>
      </c>
      <c r="H93" s="87">
        <v>151.53277447786209</v>
      </c>
      <c r="I93" s="87">
        <v>152.03115384998765</v>
      </c>
      <c r="J93" s="87">
        <v>8.3001379723864621E-3</v>
      </c>
      <c r="K93" s="87">
        <v>3.2836532671718472E-3</v>
      </c>
      <c r="L93" s="87">
        <v>2.0218015663076017E-4</v>
      </c>
      <c r="M93" s="87">
        <v>3.4275071246564178E-4</v>
      </c>
      <c r="N93" s="87">
        <v>5.9620892848080056E-3</v>
      </c>
      <c r="O93" s="87">
        <v>3.0636920078627814E-2</v>
      </c>
      <c r="P93" s="88">
        <v>9.7416738054425058E-4</v>
      </c>
    </row>
    <row r="94" spans="2:16" x14ac:dyDescent="0.25">
      <c r="B94" s="85">
        <v>38</v>
      </c>
      <c r="C94" s="72" t="s">
        <v>226</v>
      </c>
      <c r="D94" s="72" t="s">
        <v>22</v>
      </c>
      <c r="E94" s="87">
        <v>1.7611090033047119</v>
      </c>
      <c r="F94" s="87">
        <v>0.15512344204438175</v>
      </c>
      <c r="G94" s="87">
        <v>50</v>
      </c>
      <c r="H94" s="87">
        <v>38.590122192916127</v>
      </c>
      <c r="I94" s="87">
        <v>63.160094449455961</v>
      </c>
      <c r="J94" s="87">
        <v>3.2112326596519907E-6</v>
      </c>
      <c r="K94" s="87">
        <v>3.0129334531118866E-8</v>
      </c>
      <c r="L94" s="87">
        <v>2.3301229379768529E-5</v>
      </c>
      <c r="M94" s="87">
        <v>2.499103891236565E-6</v>
      </c>
      <c r="N94" s="87">
        <v>1.7671333083830635E-4</v>
      </c>
      <c r="O94" s="87">
        <v>8.9919728901043474E-4</v>
      </c>
      <c r="P94" s="88">
        <v>8.3978336585968402E-7</v>
      </c>
    </row>
    <row r="95" spans="2:16" x14ac:dyDescent="0.25">
      <c r="B95" s="85">
        <v>39</v>
      </c>
      <c r="C95" s="72" t="s">
        <v>232</v>
      </c>
      <c r="D95" s="72" t="s">
        <v>22</v>
      </c>
      <c r="E95" s="87">
        <v>1.3415888067375998</v>
      </c>
      <c r="F95" s="87">
        <v>4.4494214786089906E-2</v>
      </c>
      <c r="G95" s="87">
        <v>50</v>
      </c>
      <c r="H95" s="87">
        <v>38.590122192916127</v>
      </c>
      <c r="I95" s="87">
        <v>63.160094449455961</v>
      </c>
      <c r="J95" s="87">
        <v>1.8635375571943269E-6</v>
      </c>
      <c r="K95" s="87">
        <v>2.4788016001611946E-9</v>
      </c>
      <c r="L95" s="87">
        <v>1.893752224191303E-5</v>
      </c>
      <c r="M95" s="87">
        <v>7.1682051303128669E-7</v>
      </c>
      <c r="N95" s="87">
        <v>5.0686864565804279E-5</v>
      </c>
      <c r="O95" s="87">
        <v>7.3080129734649074E-4</v>
      </c>
      <c r="P95" s="88">
        <v>5.3663969444282615E-7</v>
      </c>
    </row>
    <row r="96" spans="2:16" x14ac:dyDescent="0.25">
      <c r="B96" s="85">
        <v>40</v>
      </c>
      <c r="C96" s="72" t="s">
        <v>216</v>
      </c>
      <c r="D96" s="72" t="s">
        <v>22</v>
      </c>
      <c r="E96" s="87">
        <v>4.9597397650058751E-2</v>
      </c>
      <c r="F96" s="87">
        <v>1.3305600000000001E-2</v>
      </c>
      <c r="G96" s="87">
        <v>100</v>
      </c>
      <c r="H96" s="87">
        <v>85</v>
      </c>
      <c r="I96" s="87">
        <v>131.24404748406687</v>
      </c>
      <c r="J96" s="87">
        <v>1.099741885671196E-8</v>
      </c>
      <c r="K96" s="87">
        <v>9.5714401841376784E-10</v>
      </c>
      <c r="L96" s="87">
        <v>5.122456805395359E-7</v>
      </c>
      <c r="M96" s="87">
        <v>2.1435881190493196E-7</v>
      </c>
      <c r="N96" s="87">
        <v>3.0314913901013807E-5</v>
      </c>
      <c r="O96" s="87">
        <v>4.3540882845860551E-5</v>
      </c>
      <c r="P96" s="88">
        <v>2.8148024838228335E-9</v>
      </c>
    </row>
    <row r="97" spans="2:16" x14ac:dyDescent="0.25">
      <c r="B97" s="85">
        <v>41</v>
      </c>
      <c r="C97" s="72" t="s">
        <v>208</v>
      </c>
      <c r="D97" s="72" t="s">
        <v>22</v>
      </c>
      <c r="E97" s="87">
        <v>1645.5190459251585</v>
      </c>
      <c r="F97" s="87">
        <v>1275.4166298401913</v>
      </c>
      <c r="G97" s="87">
        <v>10</v>
      </c>
      <c r="H97" s="87">
        <v>181.68160224915346</v>
      </c>
      <c r="I97" s="87">
        <v>181.95660085806065</v>
      </c>
      <c r="J97" s="87">
        <v>23.267794151005468</v>
      </c>
      <c r="K97" s="87">
        <v>16.903977788468183</v>
      </c>
      <c r="L97" s="87">
        <v>3.558499231322898E-3</v>
      </c>
      <c r="M97" s="87">
        <v>2.0547498305701042E-2</v>
      </c>
      <c r="N97" s="87">
        <v>0.29058550776760605</v>
      </c>
      <c r="O97" s="87">
        <v>0.64651384194912509</v>
      </c>
      <c r="P97" s="88">
        <v>0.50242008515637571</v>
      </c>
    </row>
    <row r="98" spans="2:16" x14ac:dyDescent="0.25">
      <c r="B98" s="85">
        <v>42</v>
      </c>
      <c r="C98" s="72" t="s">
        <v>246</v>
      </c>
      <c r="D98" s="72" t="s">
        <v>22</v>
      </c>
      <c r="E98" s="87">
        <v>12.008866362640422</v>
      </c>
      <c r="F98" s="87">
        <v>0.72048729606121953</v>
      </c>
      <c r="G98" s="87">
        <v>100</v>
      </c>
      <c r="H98" s="87">
        <v>82.936029762497199</v>
      </c>
      <c r="I98" s="87">
        <v>129.91683891153534</v>
      </c>
      <c r="J98" s="87">
        <v>6.317549735682771E-4</v>
      </c>
      <c r="K98" s="87">
        <v>2.749999895721615E-6</v>
      </c>
      <c r="L98" s="87">
        <v>1.643228549355058E-4</v>
      </c>
      <c r="M98" s="87">
        <v>1.1607353353195644E-5</v>
      </c>
      <c r="N98" s="87">
        <v>1.6415276535346104E-3</v>
      </c>
      <c r="O98" s="87">
        <v>1.362828518758962E-2</v>
      </c>
      <c r="P98" s="88">
        <v>1.884247701915935E-4</v>
      </c>
    </row>
    <row r="99" spans="2:16" x14ac:dyDescent="0.25">
      <c r="B99" s="85">
        <v>43</v>
      </c>
      <c r="C99" s="72" t="s">
        <v>215</v>
      </c>
      <c r="D99" s="72" t="s">
        <v>22</v>
      </c>
      <c r="E99" s="87">
        <v>1.029616E-2</v>
      </c>
      <c r="F99" s="87">
        <v>0</v>
      </c>
      <c r="G99" s="87">
        <v>12.3</v>
      </c>
      <c r="H99" s="87">
        <v>151.53277447786209</v>
      </c>
      <c r="I99" s="87">
        <v>152.03115384998765</v>
      </c>
      <c r="J99" s="87">
        <v>6.3595956665459456E-10</v>
      </c>
      <c r="K99" s="87">
        <v>0</v>
      </c>
      <c r="L99" s="87">
        <v>1.508392930560376E-7</v>
      </c>
      <c r="M99" s="87">
        <v>0</v>
      </c>
      <c r="N99" s="87">
        <v>0</v>
      </c>
      <c r="O99" s="87">
        <v>2.2857096577060695E-5</v>
      </c>
      <c r="P99" s="88">
        <v>5.2244686393307968E-10</v>
      </c>
    </row>
    <row r="100" spans="2:16" x14ac:dyDescent="0.25">
      <c r="B100" s="85">
        <v>44</v>
      </c>
      <c r="C100" s="72" t="s">
        <v>209</v>
      </c>
      <c r="D100" s="72" t="s">
        <v>22</v>
      </c>
      <c r="E100" s="87">
        <v>2295.7610633959789</v>
      </c>
      <c r="F100" s="87">
        <v>2225.0519799854869</v>
      </c>
      <c r="G100" s="87">
        <v>22.5625786956609</v>
      </c>
      <c r="H100" s="87">
        <v>64.145672120493614</v>
      </c>
      <c r="I100" s="87">
        <v>67.998067687161239</v>
      </c>
      <c r="J100" s="87">
        <v>6.3249962245144786</v>
      </c>
      <c r="K100" s="87">
        <v>7.1849309293644801</v>
      </c>
      <c r="L100" s="87">
        <v>2.2126840265777048E-3</v>
      </c>
      <c r="M100" s="87">
        <v>3.5846523182449901E-2</v>
      </c>
      <c r="N100" s="87">
        <v>1.1438017874933735</v>
      </c>
      <c r="O100" s="87">
        <v>0.14193410407510704</v>
      </c>
      <c r="P100" s="88">
        <v>1.3284278189726395</v>
      </c>
    </row>
    <row r="101" spans="2:16" x14ac:dyDescent="0.25">
      <c r="B101" s="85">
        <v>45</v>
      </c>
      <c r="C101" s="72" t="s">
        <v>217</v>
      </c>
      <c r="D101" s="72" t="s">
        <v>22</v>
      </c>
      <c r="E101" s="87">
        <v>68.874431572786477</v>
      </c>
      <c r="F101" s="87">
        <v>2.169817372799999</v>
      </c>
      <c r="G101" s="87">
        <v>100</v>
      </c>
      <c r="H101" s="87">
        <v>15.759020591612144</v>
      </c>
      <c r="I101" s="87">
        <v>101.23411840879959</v>
      </c>
      <c r="J101" s="87">
        <v>1.2617799483257162E-2</v>
      </c>
      <c r="K101" s="87">
        <v>1.5144303583670461E-5</v>
      </c>
      <c r="L101" s="87">
        <v>9.7404658024302648E-4</v>
      </c>
      <c r="M101" s="87">
        <v>3.4956670430802714E-5</v>
      </c>
      <c r="N101" s="87">
        <v>4.9436197418647743E-3</v>
      </c>
      <c r="O101" s="87">
        <v>1.5350020115239244E-2</v>
      </c>
      <c r="P101" s="88">
        <v>2.6006249369040456E-4</v>
      </c>
    </row>
    <row r="102" spans="2:16" x14ac:dyDescent="0.25">
      <c r="B102" s="85">
        <v>46</v>
      </c>
      <c r="C102" s="72" t="s">
        <v>218</v>
      </c>
      <c r="D102" s="72" t="s">
        <v>22</v>
      </c>
      <c r="E102" s="87">
        <v>0</v>
      </c>
      <c r="F102" s="87">
        <v>22.374333329237153</v>
      </c>
      <c r="G102" s="87">
        <v>12.3</v>
      </c>
      <c r="H102" s="87">
        <v>151.53277447786209</v>
      </c>
      <c r="I102" s="87">
        <v>152.03115384998765</v>
      </c>
      <c r="J102" s="87">
        <v>0</v>
      </c>
      <c r="K102" s="87">
        <v>3.6317381096455485E-3</v>
      </c>
      <c r="L102" s="87">
        <v>3.6045991985389492E-4</v>
      </c>
      <c r="M102" s="87">
        <v>3.6045991985481275E-4</v>
      </c>
      <c r="N102" s="87">
        <v>6.2701378804123206E-3</v>
      </c>
      <c r="O102" s="87">
        <v>5.4621491743528504E-2</v>
      </c>
      <c r="P102" s="88">
        <v>3.0228219893277341E-3</v>
      </c>
    </row>
    <row r="103" spans="2:16" x14ac:dyDescent="0.25">
      <c r="B103" s="85">
        <v>47</v>
      </c>
      <c r="C103" s="72" t="s">
        <v>148</v>
      </c>
      <c r="D103" s="72" t="s">
        <v>22</v>
      </c>
      <c r="E103" s="87">
        <v>1476.2440052032955</v>
      </c>
      <c r="F103" s="87">
        <v>585.61538143807229</v>
      </c>
      <c r="G103" s="87">
        <v>34.64</v>
      </c>
      <c r="H103" s="87">
        <v>34.64</v>
      </c>
      <c r="I103" s="87">
        <v>48.988357800604014</v>
      </c>
      <c r="J103" s="87">
        <v>1.3574249027887653</v>
      </c>
      <c r="K103" s="87">
        <v>0.25832107837993157</v>
      </c>
      <c r="L103" s="87">
        <v>1.2189643474121326E-2</v>
      </c>
      <c r="M103" s="87">
        <v>9.4345100858524763E-3</v>
      </c>
      <c r="N103" s="87">
        <v>0.46218115575914842</v>
      </c>
      <c r="O103" s="87">
        <v>0.42224924994356272</v>
      </c>
      <c r="P103" s="88">
        <v>0.39190584981676352</v>
      </c>
    </row>
    <row r="104" spans="2:16" x14ac:dyDescent="0.25">
      <c r="B104" s="85">
        <v>48</v>
      </c>
      <c r="C104" s="72" t="s">
        <v>190</v>
      </c>
      <c r="D104" s="72" t="s">
        <v>22</v>
      </c>
      <c r="E104" s="87">
        <v>0</v>
      </c>
      <c r="F104" s="87">
        <v>34.04556236494372</v>
      </c>
      <c r="G104" s="87">
        <v>10</v>
      </c>
      <c r="H104" s="87">
        <v>30</v>
      </c>
      <c r="I104" s="87">
        <v>31.622776601683793</v>
      </c>
      <c r="J104" s="87">
        <v>0</v>
      </c>
      <c r="K104" s="87">
        <v>3.6380625096983161E-4</v>
      </c>
      <c r="L104" s="87">
        <v>5.4848832816034587E-4</v>
      </c>
      <c r="M104" s="87">
        <v>5.4848832816142086E-4</v>
      </c>
      <c r="N104" s="87">
        <v>7.7567963248922631E-3</v>
      </c>
      <c r="O104" s="87">
        <v>1.6454649844810376E-2</v>
      </c>
      <c r="P104" s="88">
        <v>3.3092339074118025E-4</v>
      </c>
    </row>
    <row r="105" spans="2:16" x14ac:dyDescent="0.25">
      <c r="B105" s="85">
        <v>49</v>
      </c>
      <c r="C105" s="72" t="s">
        <v>149</v>
      </c>
      <c r="D105" s="72" t="s">
        <v>22</v>
      </c>
      <c r="E105" s="87">
        <v>1.1779349611935384</v>
      </c>
      <c r="F105" s="87">
        <v>4.7212063307314388E-2</v>
      </c>
      <c r="G105" s="87">
        <v>10</v>
      </c>
      <c r="H105" s="87">
        <v>30</v>
      </c>
      <c r="I105" s="87">
        <v>31.622776601683793</v>
      </c>
      <c r="J105" s="87">
        <v>3.601275775243093E-7</v>
      </c>
      <c r="K105" s="87">
        <v>6.9960852679585954E-10</v>
      </c>
      <c r="L105" s="87">
        <v>1.6496200037963149E-5</v>
      </c>
      <c r="M105" s="87">
        <v>7.6060619574738036E-7</v>
      </c>
      <c r="N105" s="87">
        <v>1.0756595976509505E-5</v>
      </c>
      <c r="O105" s="87">
        <v>4.9488600113889447E-4</v>
      </c>
      <c r="P105" s="88">
        <v>2.450278584802477E-7</v>
      </c>
    </row>
    <row r="106" spans="2:16" ht="15.75" thickBot="1" x14ac:dyDescent="0.3">
      <c r="B106" s="89">
        <v>50</v>
      </c>
      <c r="C106" s="90" t="s">
        <v>150</v>
      </c>
      <c r="D106" s="90" t="s">
        <v>22</v>
      </c>
      <c r="E106" s="92">
        <v>68.431412680457285</v>
      </c>
      <c r="F106" s="92">
        <v>63.358240407510884</v>
      </c>
      <c r="G106" s="92">
        <v>10</v>
      </c>
      <c r="H106" s="92">
        <v>30</v>
      </c>
      <c r="I106" s="92">
        <v>31.622776601683793</v>
      </c>
      <c r="J106" s="92">
        <v>1.2154154901912633E-3</v>
      </c>
      <c r="K106" s="92">
        <v>1.2599559080942841E-3</v>
      </c>
      <c r="L106" s="92">
        <v>1.8203890205015227E-5</v>
      </c>
      <c r="M106" s="92">
        <v>1.0207278993913152E-3</v>
      </c>
      <c r="N106" s="92">
        <v>1.4435272388117983E-2</v>
      </c>
      <c r="O106" s="92">
        <v>5.4611670615045682E-4</v>
      </c>
      <c r="P106" s="93">
        <v>2.0867533237589809E-4</v>
      </c>
    </row>
    <row r="107" spans="2:16" x14ac:dyDescent="0.25">
      <c r="B107" s="94"/>
      <c r="C107" s="95" t="s">
        <v>31</v>
      </c>
      <c r="D107" s="95"/>
      <c r="E107" s="97">
        <v>20614.322520844988</v>
      </c>
      <c r="F107" s="97">
        <v>19094.778695752379</v>
      </c>
      <c r="G107" s="97"/>
      <c r="H107" s="97"/>
      <c r="I107" s="97"/>
      <c r="J107" s="97">
        <v>38.028793393561607</v>
      </c>
      <c r="K107" s="97">
        <v>33.170597783407501</v>
      </c>
      <c r="L107" s="97"/>
      <c r="M107" s="97"/>
      <c r="N107" s="97"/>
      <c r="O107" s="97"/>
      <c r="P107" s="125">
        <v>2.6626404720685177</v>
      </c>
    </row>
    <row r="108" spans="2:16" ht="15.75" thickBot="1" x14ac:dyDescent="0.3">
      <c r="B108" s="100"/>
      <c r="C108" s="101"/>
      <c r="D108" s="101"/>
      <c r="E108" s="103"/>
      <c r="F108" s="103"/>
      <c r="G108" s="103"/>
      <c r="H108" s="179" t="s">
        <v>166</v>
      </c>
      <c r="I108" s="179"/>
      <c r="J108" s="103">
        <v>6.1667490133425735</v>
      </c>
      <c r="K108" s="103">
        <v>5.7593921366240988</v>
      </c>
      <c r="L108" s="103"/>
      <c r="M108" s="103"/>
      <c r="N108" s="179" t="s">
        <v>169</v>
      </c>
      <c r="O108" s="179"/>
      <c r="P108" s="126">
        <v>1.6317599308931807</v>
      </c>
    </row>
    <row r="109" spans="2:16" x14ac:dyDescent="0.25">
      <c r="B109" s="94"/>
      <c r="C109" s="95" t="s">
        <v>160</v>
      </c>
      <c r="D109" s="95"/>
      <c r="E109" s="97">
        <v>55601.340444521091</v>
      </c>
      <c r="F109" s="97">
        <v>50517.814356391231</v>
      </c>
      <c r="G109" s="97"/>
      <c r="H109" s="97"/>
      <c r="I109" s="97"/>
      <c r="J109" s="97">
        <v>86.206401236674409</v>
      </c>
      <c r="K109" s="97">
        <v>125.92156093246336</v>
      </c>
      <c r="L109" s="97"/>
      <c r="M109" s="97"/>
      <c r="N109" s="97"/>
      <c r="O109" s="97"/>
      <c r="P109" s="125">
        <v>16.120169342366921</v>
      </c>
    </row>
    <row r="110" spans="2:16" ht="15.75" thickBot="1" x14ac:dyDescent="0.3">
      <c r="B110" s="100"/>
      <c r="C110" s="101"/>
      <c r="D110" s="101"/>
      <c r="E110" s="103"/>
      <c r="F110" s="103"/>
      <c r="G110" s="179" t="s">
        <v>163</v>
      </c>
      <c r="H110" s="179"/>
      <c r="I110" s="179"/>
      <c r="J110" s="103">
        <v>9.2847402352825359</v>
      </c>
      <c r="K110" s="103">
        <v>11.221477662610365</v>
      </c>
      <c r="L110" s="103"/>
      <c r="M110" s="103"/>
      <c r="N110" s="179" t="s">
        <v>164</v>
      </c>
      <c r="O110" s="179"/>
      <c r="P110" s="126">
        <v>4.0149930687819273</v>
      </c>
    </row>
    <row r="111" spans="2:16" ht="15.75" thickBot="1" x14ac:dyDescent="0.3"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</row>
    <row r="112" spans="2:16" ht="45.75" thickBot="1" x14ac:dyDescent="0.3">
      <c r="B112" s="75"/>
      <c r="C112" s="76" t="s">
        <v>187</v>
      </c>
      <c r="D112" s="76" t="s">
        <v>1</v>
      </c>
      <c r="E112" s="76" t="s">
        <v>249</v>
      </c>
      <c r="F112" s="76" t="s">
        <v>250</v>
      </c>
      <c r="G112" s="77" t="s">
        <v>151</v>
      </c>
      <c r="H112" s="76" t="s">
        <v>152</v>
      </c>
      <c r="I112" s="76" t="s">
        <v>153</v>
      </c>
      <c r="J112" s="76" t="s">
        <v>189</v>
      </c>
      <c r="K112" s="76" t="s">
        <v>240</v>
      </c>
      <c r="L112" s="78" t="s">
        <v>154</v>
      </c>
      <c r="M112" s="78" t="s">
        <v>155</v>
      </c>
      <c r="N112" s="78" t="s">
        <v>156</v>
      </c>
      <c r="O112" s="108" t="s">
        <v>157</v>
      </c>
      <c r="P112" s="109" t="s">
        <v>188</v>
      </c>
    </row>
    <row r="113" spans="2:16" x14ac:dyDescent="0.25">
      <c r="B113" s="85">
        <v>1</v>
      </c>
      <c r="C113" s="72" t="s">
        <v>116</v>
      </c>
      <c r="D113" s="72" t="s">
        <v>23</v>
      </c>
      <c r="E113" s="87">
        <v>0</v>
      </c>
      <c r="F113" s="87">
        <v>13.094417362339465</v>
      </c>
      <c r="G113" s="87">
        <v>1</v>
      </c>
      <c r="H113" s="87">
        <v>63</v>
      </c>
      <c r="I113" s="87">
        <v>63.007936008093459</v>
      </c>
      <c r="J113" s="87">
        <v>0</v>
      </c>
      <c r="K113" s="87">
        <v>2.136544769711951E-4</v>
      </c>
      <c r="L113" s="87">
        <v>2.1095657079328589E-4</v>
      </c>
      <c r="M113" s="87">
        <v>2.1095657079563495E-4</v>
      </c>
      <c r="N113" s="87">
        <v>2.9833764349090696E-4</v>
      </c>
      <c r="O113" s="87">
        <v>1.3290263959977011E-2</v>
      </c>
      <c r="P113" s="88">
        <v>1.7672012147538753E-4</v>
      </c>
    </row>
    <row r="114" spans="2:16" x14ac:dyDescent="0.25">
      <c r="B114" s="85">
        <v>2</v>
      </c>
      <c r="C114" s="72" t="s">
        <v>113</v>
      </c>
      <c r="D114" s="72" t="s">
        <v>23</v>
      </c>
      <c r="E114" s="87">
        <v>9.0831400000000002</v>
      </c>
      <c r="F114" s="87">
        <v>72.271883371362335</v>
      </c>
      <c r="G114" s="87">
        <v>1</v>
      </c>
      <c r="H114" s="87">
        <v>50</v>
      </c>
      <c r="I114" s="87">
        <v>50.009999000199947</v>
      </c>
      <c r="J114" s="87">
        <v>5.3554930968386192E-5</v>
      </c>
      <c r="K114" s="87">
        <v>4.1001672167509697E-3</v>
      </c>
      <c r="L114" s="87">
        <v>1.0312604467248576E-3</v>
      </c>
      <c r="M114" s="87">
        <v>1.1643304363288419E-3</v>
      </c>
      <c r="N114" s="87">
        <v>1.6466118941400316E-3</v>
      </c>
      <c r="O114" s="87">
        <v>5.1563022336242881E-2</v>
      </c>
      <c r="P114" s="88">
        <v>2.6614566031778054E-3</v>
      </c>
    </row>
    <row r="115" spans="2:16" x14ac:dyDescent="0.25">
      <c r="B115" s="85">
        <v>3</v>
      </c>
      <c r="C115" s="72" t="s">
        <v>111</v>
      </c>
      <c r="D115" s="72" t="s">
        <v>23</v>
      </c>
      <c r="E115" s="87">
        <v>1.3087229586677998</v>
      </c>
      <c r="F115" s="87">
        <v>0.59876405425744283</v>
      </c>
      <c r="G115" s="87">
        <v>1</v>
      </c>
      <c r="H115" s="87">
        <v>50</v>
      </c>
      <c r="I115" s="87">
        <v>50.009999000199947</v>
      </c>
      <c r="J115" s="87">
        <v>1.1117903242041868E-6</v>
      </c>
      <c r="K115" s="87">
        <v>2.8143251051951299E-7</v>
      </c>
      <c r="L115" s="87">
        <v>9.5265176902614712E-6</v>
      </c>
      <c r="M115" s="87">
        <v>9.6463407348789721E-6</v>
      </c>
      <c r="N115" s="87">
        <v>1.3641985894537892E-5</v>
      </c>
      <c r="O115" s="87">
        <v>4.7632588451307356E-4</v>
      </c>
      <c r="P115" s="88">
        <v>2.2707245203630866E-7</v>
      </c>
    </row>
    <row r="116" spans="2:16" x14ac:dyDescent="0.25">
      <c r="B116" s="85">
        <v>4</v>
      </c>
      <c r="C116" s="72" t="s">
        <v>114</v>
      </c>
      <c r="D116" s="72" t="s">
        <v>23</v>
      </c>
      <c r="E116" s="87">
        <v>0</v>
      </c>
      <c r="F116" s="87">
        <v>3.7023023450800792</v>
      </c>
      <c r="G116" s="87">
        <v>1</v>
      </c>
      <c r="H116" s="87">
        <v>50</v>
      </c>
      <c r="I116" s="87">
        <v>50.009999000199947</v>
      </c>
      <c r="J116" s="87">
        <v>0</v>
      </c>
      <c r="K116" s="87">
        <v>1.0759859200762919E-5</v>
      </c>
      <c r="L116" s="87">
        <v>5.9645647842998528E-5</v>
      </c>
      <c r="M116" s="87">
        <v>5.9645647847839193E-5</v>
      </c>
      <c r="N116" s="87">
        <v>8.4351684122943807E-5</v>
      </c>
      <c r="O116" s="87">
        <v>2.9822823921499264E-3</v>
      </c>
      <c r="P116" s="88">
        <v>8.9011234731418637E-6</v>
      </c>
    </row>
    <row r="117" spans="2:16" x14ac:dyDescent="0.25">
      <c r="B117" s="85">
        <v>5</v>
      </c>
      <c r="C117" s="72" t="s">
        <v>115</v>
      </c>
      <c r="D117" s="72" t="s">
        <v>23</v>
      </c>
      <c r="E117" s="87">
        <v>46.302103599660001</v>
      </c>
      <c r="F117" s="87">
        <v>0</v>
      </c>
      <c r="G117" s="87">
        <v>1</v>
      </c>
      <c r="H117" s="87">
        <v>50</v>
      </c>
      <c r="I117" s="87">
        <v>50.009999000199947</v>
      </c>
      <c r="J117" s="87">
        <v>1.3916463740150562E-3</v>
      </c>
      <c r="K117" s="87">
        <v>0</v>
      </c>
      <c r="L117" s="87">
        <v>6.7832320225313936E-4</v>
      </c>
      <c r="M117" s="87">
        <v>0</v>
      </c>
      <c r="N117" s="87">
        <v>0</v>
      </c>
      <c r="O117" s="87">
        <v>3.3916160112656968E-2</v>
      </c>
      <c r="P117" s="88">
        <v>1.1503059167873835E-3</v>
      </c>
    </row>
    <row r="118" spans="2:16" x14ac:dyDescent="0.25">
      <c r="B118" s="85">
        <v>6</v>
      </c>
      <c r="C118" s="72" t="s">
        <v>112</v>
      </c>
      <c r="D118" s="72" t="s">
        <v>23</v>
      </c>
      <c r="E118" s="87">
        <v>6.8863000867466226</v>
      </c>
      <c r="F118" s="87">
        <v>0.89068032545108922</v>
      </c>
      <c r="G118" s="87">
        <v>1</v>
      </c>
      <c r="H118" s="87">
        <v>50</v>
      </c>
      <c r="I118" s="87">
        <v>50.009999000199947</v>
      </c>
      <c r="J118" s="87">
        <v>3.0782177350797003E-5</v>
      </c>
      <c r="K118" s="87">
        <v>6.227396846328821E-7</v>
      </c>
      <c r="L118" s="87">
        <v>8.6535329185011278E-5</v>
      </c>
      <c r="M118" s="87">
        <v>1.4349234634348966E-5</v>
      </c>
      <c r="N118" s="87">
        <v>2.0292882229570046E-5</v>
      </c>
      <c r="O118" s="87">
        <v>4.3267664592505639E-3</v>
      </c>
      <c r="P118" s="88">
        <v>1.8721319793964844E-5</v>
      </c>
    </row>
    <row r="119" spans="2:16" x14ac:dyDescent="0.25">
      <c r="B119" s="85">
        <v>7</v>
      </c>
      <c r="C119" s="72" t="s">
        <v>122</v>
      </c>
      <c r="D119" s="72" t="s">
        <v>23</v>
      </c>
      <c r="E119" s="87">
        <v>2.7002175000000004</v>
      </c>
      <c r="F119" s="87">
        <v>8.5197498801919629</v>
      </c>
      <c r="G119" s="87">
        <v>10</v>
      </c>
      <c r="H119" s="87">
        <v>50</v>
      </c>
      <c r="I119" s="87">
        <v>50.990195135927848</v>
      </c>
      <c r="J119" s="87">
        <v>4.9202208730023468E-6</v>
      </c>
      <c r="K119" s="87">
        <v>5.9234696900005093E-5</v>
      </c>
      <c r="L119" s="87">
        <v>9.7698382280242413E-5</v>
      </c>
      <c r="M119" s="87">
        <v>1.3725675370108341E-4</v>
      </c>
      <c r="N119" s="87">
        <v>1.9411036261137568E-3</v>
      </c>
      <c r="O119" s="87">
        <v>4.8849191140121206E-3</v>
      </c>
      <c r="P119" s="88">
        <v>2.7630318037752937E-5</v>
      </c>
    </row>
    <row r="120" spans="2:16" x14ac:dyDescent="0.25">
      <c r="B120" s="85">
        <v>8</v>
      </c>
      <c r="C120" s="72" t="s">
        <v>119</v>
      </c>
      <c r="D120" s="72" t="s">
        <v>23</v>
      </c>
      <c r="E120" s="87">
        <v>0.42117684451433934</v>
      </c>
      <c r="F120" s="87">
        <v>1.2834696380339008</v>
      </c>
      <c r="G120" s="87">
        <v>1</v>
      </c>
      <c r="H120" s="87">
        <v>50</v>
      </c>
      <c r="I120" s="87">
        <v>50.009999000199947</v>
      </c>
      <c r="J120" s="87">
        <v>1.151480057093765E-7</v>
      </c>
      <c r="K120" s="87">
        <v>1.2931056905283087E-6</v>
      </c>
      <c r="L120" s="87">
        <v>1.4506971670158464E-5</v>
      </c>
      <c r="M120" s="87">
        <v>2.0677235654536438E-5</v>
      </c>
      <c r="N120" s="87">
        <v>2.9242027095029954E-5</v>
      </c>
      <c r="O120" s="87">
        <v>7.2534858350792319E-4</v>
      </c>
      <c r="P120" s="88">
        <v>5.2698566374557711E-7</v>
      </c>
    </row>
    <row r="121" spans="2:16" x14ac:dyDescent="0.25">
      <c r="B121" s="85">
        <v>9</v>
      </c>
      <c r="C121" s="72" t="s">
        <v>117</v>
      </c>
      <c r="D121" s="72" t="s">
        <v>23</v>
      </c>
      <c r="E121" s="87">
        <v>21.319902933451104</v>
      </c>
      <c r="F121" s="87">
        <v>33.432426686317704</v>
      </c>
      <c r="G121" s="87">
        <v>10</v>
      </c>
      <c r="H121" s="87">
        <v>50</v>
      </c>
      <c r="I121" s="87">
        <v>50.990195135927848</v>
      </c>
      <c r="J121" s="87">
        <v>3.0673091492895444E-4</v>
      </c>
      <c r="K121" s="87">
        <v>9.1213323917259056E-4</v>
      </c>
      <c r="L121" s="87">
        <v>2.2627197380664654E-4</v>
      </c>
      <c r="M121" s="87">
        <v>5.3861045451372388E-4</v>
      </c>
      <c r="N121" s="87">
        <v>7.6171020960924532E-3</v>
      </c>
      <c r="O121" s="87">
        <v>1.1313598690332327E-2</v>
      </c>
      <c r="P121" s="88">
        <v>1.8601775966818539E-4</v>
      </c>
    </row>
    <row r="122" spans="2:16" x14ac:dyDescent="0.25">
      <c r="B122" s="85">
        <v>10</v>
      </c>
      <c r="C122" s="72" t="s">
        <v>120</v>
      </c>
      <c r="D122" s="72" t="s">
        <v>23</v>
      </c>
      <c r="E122" s="87">
        <v>0</v>
      </c>
      <c r="F122" s="87">
        <v>0.48222232319999997</v>
      </c>
      <c r="G122" s="87">
        <v>1</v>
      </c>
      <c r="H122" s="87">
        <v>20</v>
      </c>
      <c r="I122" s="87">
        <v>20.024984394500787</v>
      </c>
      <c r="J122" s="87">
        <v>0</v>
      </c>
      <c r="K122" s="87">
        <v>2.9267668478768586E-8</v>
      </c>
      <c r="L122" s="87">
        <v>7.768804428209819E-6</v>
      </c>
      <c r="M122" s="87">
        <v>7.7688044338615396E-6</v>
      </c>
      <c r="N122" s="87">
        <v>1.0986748593791225E-5</v>
      </c>
      <c r="O122" s="87">
        <v>1.5537608856419638E-4</v>
      </c>
      <c r="P122" s="88">
        <v>2.426243754217217E-8</v>
      </c>
    </row>
    <row r="123" spans="2:16" x14ac:dyDescent="0.25">
      <c r="B123" s="85">
        <v>11</v>
      </c>
      <c r="C123" s="72" t="s">
        <v>121</v>
      </c>
      <c r="D123" s="72" t="s">
        <v>23</v>
      </c>
      <c r="E123" s="87">
        <v>0</v>
      </c>
      <c r="F123" s="87">
        <v>0</v>
      </c>
      <c r="G123" s="87">
        <v>2</v>
      </c>
      <c r="H123" s="87">
        <v>50</v>
      </c>
      <c r="I123" s="87">
        <v>50.039984012787215</v>
      </c>
      <c r="J123" s="87">
        <v>0</v>
      </c>
      <c r="K123" s="87">
        <v>0</v>
      </c>
      <c r="L123" s="87">
        <v>0</v>
      </c>
      <c r="M123" s="87">
        <v>0</v>
      </c>
      <c r="N123" s="87">
        <v>0</v>
      </c>
      <c r="O123" s="87">
        <v>0</v>
      </c>
      <c r="P123" s="88">
        <v>0</v>
      </c>
    </row>
    <row r="124" spans="2:16" x14ac:dyDescent="0.25">
      <c r="B124" s="85">
        <v>12</v>
      </c>
      <c r="C124" s="72" t="s">
        <v>118</v>
      </c>
      <c r="D124" s="72" t="s">
        <v>23</v>
      </c>
      <c r="E124" s="87">
        <v>3.6608457720725349</v>
      </c>
      <c r="F124" s="87">
        <v>0.63193449724718564</v>
      </c>
      <c r="G124" s="87">
        <v>1</v>
      </c>
      <c r="H124" s="87">
        <v>50</v>
      </c>
      <c r="I124" s="87">
        <v>50.009999000199947</v>
      </c>
      <c r="J124" s="87">
        <v>8.6994202940638741E-6</v>
      </c>
      <c r="K124" s="87">
        <v>3.1347791702498677E-7</v>
      </c>
      <c r="L124" s="87">
        <v>4.345082767365227E-5</v>
      </c>
      <c r="M124" s="87">
        <v>1.0180730521859007E-5</v>
      </c>
      <c r="N124" s="87">
        <v>1.4397727178878727E-5</v>
      </c>
      <c r="O124" s="87">
        <v>2.1725413836826135E-3</v>
      </c>
      <c r="P124" s="88">
        <v>4.7201433583614822E-6</v>
      </c>
    </row>
    <row r="125" spans="2:16" x14ac:dyDescent="0.25">
      <c r="B125" s="85">
        <v>13</v>
      </c>
      <c r="C125" s="72" t="s">
        <v>123</v>
      </c>
      <c r="D125" s="72" t="s">
        <v>23</v>
      </c>
      <c r="E125" s="87">
        <v>0.34585244114233493</v>
      </c>
      <c r="F125" s="87">
        <v>0.1861810393776743</v>
      </c>
      <c r="G125" s="87">
        <v>1</v>
      </c>
      <c r="H125" s="87">
        <v>66</v>
      </c>
      <c r="I125" s="87">
        <v>66.007575322836999</v>
      </c>
      <c r="J125" s="87">
        <v>1.3526424310945211E-7</v>
      </c>
      <c r="K125" s="87">
        <v>4.7403192701574672E-8</v>
      </c>
      <c r="L125" s="87">
        <v>2.0673015654892879E-6</v>
      </c>
      <c r="M125" s="87">
        <v>2.9994548460966521E-6</v>
      </c>
      <c r="N125" s="87">
        <v>4.2418697230755905E-6</v>
      </c>
      <c r="O125" s="87">
        <v>1.36441903322293E-4</v>
      </c>
      <c r="P125" s="88">
        <v>1.8634386440957498E-8</v>
      </c>
    </row>
    <row r="126" spans="2:16" x14ac:dyDescent="0.25">
      <c r="B126" s="85">
        <v>14</v>
      </c>
      <c r="C126" s="72" t="s">
        <v>124</v>
      </c>
      <c r="D126" s="72" t="s">
        <v>23</v>
      </c>
      <c r="E126" s="87">
        <v>43.887755738118756</v>
      </c>
      <c r="F126" s="87">
        <v>230.26420776302052</v>
      </c>
      <c r="G126" s="87">
        <v>1.25</v>
      </c>
      <c r="H126" s="87">
        <v>68</v>
      </c>
      <c r="I126" s="87">
        <v>68.011488000190084</v>
      </c>
      <c r="J126" s="87">
        <v>2.3124111548323157E-3</v>
      </c>
      <c r="K126" s="87">
        <v>7.6977988588690052E-2</v>
      </c>
      <c r="L126" s="87">
        <v>3.0666736072681999E-3</v>
      </c>
      <c r="M126" s="87">
        <v>3.709653228739139E-3</v>
      </c>
      <c r="N126" s="87">
        <v>6.5578023847300401E-3</v>
      </c>
      <c r="O126" s="87">
        <v>0.2085338052942376</v>
      </c>
      <c r="P126" s="88">
        <v>4.3529352722612165E-2</v>
      </c>
    </row>
    <row r="127" spans="2:16" x14ac:dyDescent="0.25">
      <c r="B127" s="85">
        <v>15</v>
      </c>
      <c r="C127" s="72" t="s">
        <v>125</v>
      </c>
      <c r="D127" s="72" t="s">
        <v>23</v>
      </c>
      <c r="E127" s="87">
        <v>13.771582624800002</v>
      </c>
      <c r="F127" s="87">
        <v>14.132264538519399</v>
      </c>
      <c r="G127" s="87">
        <v>1</v>
      </c>
      <c r="H127" s="87">
        <v>50</v>
      </c>
      <c r="I127" s="87">
        <v>50.009999000199947</v>
      </c>
      <c r="J127" s="87">
        <v>1.2311051605880114E-4</v>
      </c>
      <c r="K127" s="87">
        <v>1.5677844070754264E-4</v>
      </c>
      <c r="L127" s="87">
        <v>2.5922255279198225E-5</v>
      </c>
      <c r="M127" s="87">
        <v>2.2767672528884226E-4</v>
      </c>
      <c r="N127" s="87">
        <v>3.2198351274017418E-4</v>
      </c>
      <c r="O127" s="87">
        <v>1.2961127639599113E-3</v>
      </c>
      <c r="P127" s="88">
        <v>1.7835816793763025E-6</v>
      </c>
    </row>
    <row r="128" spans="2:16" x14ac:dyDescent="0.25">
      <c r="B128" s="85">
        <v>16</v>
      </c>
      <c r="C128" s="72" t="s">
        <v>126</v>
      </c>
      <c r="D128" s="72" t="s">
        <v>23</v>
      </c>
      <c r="E128" s="87">
        <v>0.59777304955199995</v>
      </c>
      <c r="F128" s="87">
        <v>2.1699293845102461</v>
      </c>
      <c r="G128" s="87">
        <v>1</v>
      </c>
      <c r="H128" s="87">
        <v>90</v>
      </c>
      <c r="I128" s="87">
        <v>90.005555384098372</v>
      </c>
      <c r="J128" s="87">
        <v>7.5132017375618604E-7</v>
      </c>
      <c r="K128" s="87">
        <v>1.1972337922985382E-5</v>
      </c>
      <c r="L128" s="87">
        <v>2.6201065731257245E-5</v>
      </c>
      <c r="M128" s="87">
        <v>3.4958474986563292E-5</v>
      </c>
      <c r="N128" s="87">
        <v>4.9438749445878413E-5</v>
      </c>
      <c r="O128" s="87">
        <v>2.358095915813152E-3</v>
      </c>
      <c r="P128" s="88">
        <v>5.5630605381214407E-6</v>
      </c>
    </row>
    <row r="129" spans="2:16" x14ac:dyDescent="0.25">
      <c r="B129" s="85">
        <v>17</v>
      </c>
      <c r="C129" s="72" t="s">
        <v>127</v>
      </c>
      <c r="D129" s="72" t="s">
        <v>23</v>
      </c>
      <c r="E129" s="87">
        <v>3.5284225317539275E-2</v>
      </c>
      <c r="F129" s="87">
        <v>7.2710525039537954E-2</v>
      </c>
      <c r="G129" s="87">
        <v>1</v>
      </c>
      <c r="H129" s="87">
        <v>25</v>
      </c>
      <c r="I129" s="87">
        <v>25.019992006393608</v>
      </c>
      <c r="J129" s="87">
        <v>2.0227828488051033E-10</v>
      </c>
      <c r="K129" s="87">
        <v>1.038766719278837E-9</v>
      </c>
      <c r="L129" s="87">
        <v>6.5448137398504969E-7</v>
      </c>
      <c r="M129" s="87">
        <v>1.1713971380816469E-6</v>
      </c>
      <c r="N129" s="87">
        <v>1.6566057196000943E-6</v>
      </c>
      <c r="O129" s="87">
        <v>1.6362034349626242E-5</v>
      </c>
      <c r="P129" s="88">
        <v>2.704605105685608E-10</v>
      </c>
    </row>
    <row r="130" spans="2:16" x14ac:dyDescent="0.25">
      <c r="B130" s="85">
        <v>18</v>
      </c>
      <c r="C130" s="72" t="s">
        <v>132</v>
      </c>
      <c r="D130" s="72" t="s">
        <v>23</v>
      </c>
      <c r="E130" s="87">
        <v>1.9859414025000002</v>
      </c>
      <c r="F130" s="87">
        <v>2.3053624472597054</v>
      </c>
      <c r="G130" s="87">
        <v>10</v>
      </c>
      <c r="H130" s="87">
        <v>50</v>
      </c>
      <c r="I130" s="87">
        <v>50.990195135927848</v>
      </c>
      <c r="J130" s="87">
        <v>2.661460125469036E-6</v>
      </c>
      <c r="K130" s="87">
        <v>4.3371147169786364E-6</v>
      </c>
      <c r="L130" s="87">
        <v>8.0462096185840437E-6</v>
      </c>
      <c r="M130" s="87">
        <v>3.7140358586222097E-5</v>
      </c>
      <c r="N130" s="87">
        <v>5.2524398824035326E-4</v>
      </c>
      <c r="O130" s="87">
        <v>4.0231048092920219E-4</v>
      </c>
      <c r="P130" s="88">
        <v>4.3773497024811831E-7</v>
      </c>
    </row>
    <row r="131" spans="2:16" x14ac:dyDescent="0.25">
      <c r="B131" s="85">
        <v>19</v>
      </c>
      <c r="C131" s="72" t="s">
        <v>130</v>
      </c>
      <c r="D131" s="72" t="s">
        <v>23</v>
      </c>
      <c r="E131" s="87">
        <v>0.23794838048566064</v>
      </c>
      <c r="F131" s="87">
        <v>0.92796984022468076</v>
      </c>
      <c r="G131" s="87">
        <v>2.5</v>
      </c>
      <c r="H131" s="87">
        <v>50</v>
      </c>
      <c r="I131" s="87">
        <v>50.062460986251963</v>
      </c>
      <c r="J131" s="87">
        <v>3.6830163975281109E-8</v>
      </c>
      <c r="K131" s="87">
        <v>6.7739384375967015E-7</v>
      </c>
      <c r="L131" s="87">
        <v>1.146402762408627E-5</v>
      </c>
      <c r="M131" s="87">
        <v>1.4949984400115146E-5</v>
      </c>
      <c r="N131" s="87">
        <v>5.2856176739772601E-5</v>
      </c>
      <c r="O131" s="87">
        <v>5.7320138120431352E-4</v>
      </c>
      <c r="P131" s="88">
        <v>3.3135359883407884E-7</v>
      </c>
    </row>
    <row r="132" spans="2:16" x14ac:dyDescent="0.25">
      <c r="B132" s="85">
        <v>20</v>
      </c>
      <c r="C132" s="72" t="s">
        <v>128</v>
      </c>
      <c r="D132" s="72" t="s">
        <v>23</v>
      </c>
      <c r="E132" s="87">
        <v>68.152771212883991</v>
      </c>
      <c r="F132" s="87">
        <v>71.303143675721699</v>
      </c>
      <c r="G132" s="87">
        <v>10</v>
      </c>
      <c r="H132" s="87">
        <v>50</v>
      </c>
      <c r="I132" s="87">
        <v>50.990195135927848</v>
      </c>
      <c r="J132" s="87">
        <v>3.1343980129337244E-3</v>
      </c>
      <c r="K132" s="87">
        <v>4.1489656192327884E-3</v>
      </c>
      <c r="L132" s="87">
        <v>1.5028028610331035E-4</v>
      </c>
      <c r="M132" s="87">
        <v>1.1487236324114933E-3</v>
      </c>
      <c r="N132" s="87">
        <v>1.6245405403748199E-2</v>
      </c>
      <c r="O132" s="87">
        <v>7.5140143051655173E-3</v>
      </c>
      <c r="P132" s="88">
        <v>3.203736077103632E-4</v>
      </c>
    </row>
    <row r="133" spans="2:16" x14ac:dyDescent="0.25">
      <c r="B133" s="85">
        <v>21</v>
      </c>
      <c r="C133" s="72" t="s">
        <v>131</v>
      </c>
      <c r="D133" s="72" t="s">
        <v>23</v>
      </c>
      <c r="E133" s="87">
        <v>11.757508082207998</v>
      </c>
      <c r="F133" s="87">
        <v>1.9836298077119998</v>
      </c>
      <c r="G133" s="87">
        <v>5</v>
      </c>
      <c r="H133" s="87">
        <v>50</v>
      </c>
      <c r="I133" s="87">
        <v>50.24937810560445</v>
      </c>
      <c r="J133" s="87">
        <v>9.0595308933399393E-5</v>
      </c>
      <c r="K133" s="87">
        <v>3.1183996019690508E-6</v>
      </c>
      <c r="L133" s="87">
        <v>1.4029073794397107E-4</v>
      </c>
      <c r="M133" s="87">
        <v>3.1957110452768221E-5</v>
      </c>
      <c r="N133" s="87">
        <v>2.2597089508279912E-4</v>
      </c>
      <c r="O133" s="87">
        <v>7.0145368971985533E-3</v>
      </c>
      <c r="P133" s="88">
        <v>4.925479072758443E-5</v>
      </c>
    </row>
    <row r="134" spans="2:16" x14ac:dyDescent="0.25">
      <c r="B134" s="85">
        <v>22</v>
      </c>
      <c r="C134" s="72" t="s">
        <v>129</v>
      </c>
      <c r="D134" s="72" t="s">
        <v>23</v>
      </c>
      <c r="E134" s="87">
        <v>10.425558750998288</v>
      </c>
      <c r="F134" s="87">
        <v>1.7433942408663026</v>
      </c>
      <c r="G134" s="87">
        <v>5</v>
      </c>
      <c r="H134" s="87">
        <v>50</v>
      </c>
      <c r="I134" s="87">
        <v>50.24937810560445</v>
      </c>
      <c r="J134" s="87">
        <v>7.1231783506370836E-5</v>
      </c>
      <c r="K134" s="87">
        <v>2.4088054707426999E-6</v>
      </c>
      <c r="L134" s="87">
        <v>1.2464796230204911E-4</v>
      </c>
      <c r="M134" s="87">
        <v>2.80868144355761E-5</v>
      </c>
      <c r="N134" s="87">
        <v>1.9860376949324074E-4</v>
      </c>
      <c r="O134" s="87">
        <v>6.2323981151024554E-3</v>
      </c>
      <c r="P134" s="88">
        <v>3.888222972238956E-5</v>
      </c>
    </row>
    <row r="135" spans="2:16" x14ac:dyDescent="0.25">
      <c r="B135" s="85">
        <v>23</v>
      </c>
      <c r="C135" s="72" t="s">
        <v>135</v>
      </c>
      <c r="D135" s="72" t="s">
        <v>23</v>
      </c>
      <c r="E135" s="87">
        <v>0</v>
      </c>
      <c r="F135" s="87">
        <v>1.2725610733227896E-4</v>
      </c>
      <c r="G135" s="87">
        <v>1</v>
      </c>
      <c r="H135" s="87">
        <v>150</v>
      </c>
      <c r="I135" s="87">
        <v>150.00333329629711</v>
      </c>
      <c r="J135" s="87">
        <v>0</v>
      </c>
      <c r="K135" s="87">
        <v>1.1436897286634601E-13</v>
      </c>
      <c r="L135" s="87">
        <v>2.0501431663433323E-9</v>
      </c>
      <c r="M135" s="87">
        <v>2.0501494089251004E-9</v>
      </c>
      <c r="N135" s="87">
        <v>2.8993490989930615E-9</v>
      </c>
      <c r="O135" s="87">
        <v>3.0752147495149984E-7</v>
      </c>
      <c r="P135" s="88">
        <v>9.4577863781543771E-14</v>
      </c>
    </row>
    <row r="136" spans="2:16" x14ac:dyDescent="0.25">
      <c r="B136" s="85">
        <v>24</v>
      </c>
      <c r="C136" s="72" t="s">
        <v>141</v>
      </c>
      <c r="D136" s="72" t="s">
        <v>23</v>
      </c>
      <c r="E136" s="87">
        <v>885.09999999999991</v>
      </c>
      <c r="F136" s="87">
        <v>0</v>
      </c>
      <c r="G136" s="87">
        <v>1</v>
      </c>
      <c r="H136" s="87">
        <v>10</v>
      </c>
      <c r="I136" s="87">
        <v>10.04987562112089</v>
      </c>
      <c r="J136" s="87">
        <v>2.053618704213931E-2</v>
      </c>
      <c r="K136" s="87">
        <v>0</v>
      </c>
      <c r="L136" s="87">
        <v>1.2964913017267321E-2</v>
      </c>
      <c r="M136" s="87">
        <v>0</v>
      </c>
      <c r="N136" s="87">
        <v>0</v>
      </c>
      <c r="O136" s="87">
        <v>0.12964913017267321</v>
      </c>
      <c r="P136" s="88">
        <v>1.6808896954530764E-2</v>
      </c>
    </row>
    <row r="137" spans="2:16" x14ac:dyDescent="0.25">
      <c r="B137" s="85">
        <v>25</v>
      </c>
      <c r="C137" s="72" t="s">
        <v>144</v>
      </c>
      <c r="D137" s="72" t="s">
        <v>23</v>
      </c>
      <c r="E137" s="87">
        <v>27.871110000000002</v>
      </c>
      <c r="F137" s="87">
        <v>42.773384999999998</v>
      </c>
      <c r="G137" s="87">
        <v>5</v>
      </c>
      <c r="H137" s="87">
        <v>5</v>
      </c>
      <c r="I137" s="87">
        <v>7.0710678118654755</v>
      </c>
      <c r="J137" s="87">
        <v>1.0080737151757937E-5</v>
      </c>
      <c r="K137" s="87">
        <v>2.8712193908388348E-5</v>
      </c>
      <c r="L137" s="87">
        <v>2.8078272779019642E-4</v>
      </c>
      <c r="M137" s="87">
        <v>6.8909722145203797E-4</v>
      </c>
      <c r="N137" s="87">
        <v>4.8726531818554407E-3</v>
      </c>
      <c r="O137" s="87">
        <v>1.4039136389509821E-3</v>
      </c>
      <c r="P137" s="88">
        <v>2.5713722536278539E-5</v>
      </c>
    </row>
    <row r="138" spans="2:16" x14ac:dyDescent="0.25">
      <c r="B138" s="85">
        <v>26</v>
      </c>
      <c r="C138" s="72" t="s">
        <v>191</v>
      </c>
      <c r="D138" s="72" t="s">
        <v>23</v>
      </c>
      <c r="E138" s="87">
        <v>49.798926981288304</v>
      </c>
      <c r="F138" s="87">
        <v>52.019868949017088</v>
      </c>
      <c r="G138" s="87">
        <v>11.239783609429661</v>
      </c>
      <c r="H138" s="87">
        <v>100.4987562112089</v>
      </c>
      <c r="I138" s="87">
        <v>101.12533181941508</v>
      </c>
      <c r="J138" s="87">
        <v>6.5822389704930833E-3</v>
      </c>
      <c r="K138" s="87">
        <v>8.6857546846591249E-3</v>
      </c>
      <c r="L138" s="87">
        <v>1.0850418680696805E-4</v>
      </c>
      <c r="M138" s="87">
        <v>8.3806196664273414E-4</v>
      </c>
      <c r="N138" s="87">
        <v>1.3321375790727034E-2</v>
      </c>
      <c r="O138" s="87">
        <v>1.0904535817808951E-2</v>
      </c>
      <c r="P138" s="88">
        <v>2.9636795435964661E-4</v>
      </c>
    </row>
    <row r="139" spans="2:16" x14ac:dyDescent="0.25">
      <c r="B139" s="85">
        <v>27</v>
      </c>
      <c r="C139" s="72" t="s">
        <v>192</v>
      </c>
      <c r="D139" s="72" t="s">
        <v>23</v>
      </c>
      <c r="E139" s="87">
        <v>248.64954441439269</v>
      </c>
      <c r="F139" s="87">
        <v>190.8789257964944</v>
      </c>
      <c r="G139" s="87">
        <v>11.239783609429661</v>
      </c>
      <c r="H139" s="87">
        <v>100.4987562112089</v>
      </c>
      <c r="I139" s="87">
        <v>101.12533181941508</v>
      </c>
      <c r="J139" s="87">
        <v>0.16410016242688555</v>
      </c>
      <c r="K139" s="87">
        <v>0.11694590423851868</v>
      </c>
      <c r="L139" s="87">
        <v>5.6756644478639373E-4</v>
      </c>
      <c r="M139" s="87">
        <v>3.0751397720828978E-3</v>
      </c>
      <c r="N139" s="87">
        <v>4.8880744077950004E-2</v>
      </c>
      <c r="O139" s="87">
        <v>5.703972176825034E-2</v>
      </c>
      <c r="P139" s="88">
        <v>5.6428570010134561E-3</v>
      </c>
    </row>
    <row r="140" spans="2:16" x14ac:dyDescent="0.25">
      <c r="B140" s="85">
        <v>28</v>
      </c>
      <c r="C140" s="72" t="s">
        <v>193</v>
      </c>
      <c r="D140" s="72" t="s">
        <v>23</v>
      </c>
      <c r="E140" s="87">
        <v>23.512471463882047</v>
      </c>
      <c r="F140" s="87">
        <v>15.139490374993585</v>
      </c>
      <c r="G140" s="87">
        <v>50</v>
      </c>
      <c r="H140" s="87">
        <v>100.4987562112089</v>
      </c>
      <c r="I140" s="87">
        <v>112.24972160321825</v>
      </c>
      <c r="J140" s="87">
        <v>1.8079268889530774E-3</v>
      </c>
      <c r="K140" s="87">
        <v>9.0644652822190219E-4</v>
      </c>
      <c r="L140" s="87">
        <v>1.0055501022954161E-4</v>
      </c>
      <c r="M140" s="87">
        <v>2.4390355712104508E-4</v>
      </c>
      <c r="N140" s="87">
        <v>1.7246585919581146E-2</v>
      </c>
      <c r="O140" s="87">
        <v>1.010565345887432E-2</v>
      </c>
      <c r="P140" s="88">
        <v>3.995689577123531E-4</v>
      </c>
    </row>
    <row r="141" spans="2:16" x14ac:dyDescent="0.25">
      <c r="B141" s="85">
        <v>29</v>
      </c>
      <c r="C141" s="72" t="s">
        <v>194</v>
      </c>
      <c r="D141" s="72" t="s">
        <v>23</v>
      </c>
      <c r="E141" s="87">
        <v>8.9631752571428578</v>
      </c>
      <c r="F141" s="87">
        <v>11.106299914285716</v>
      </c>
      <c r="G141" s="87">
        <v>11.239783609429661</v>
      </c>
      <c r="H141" s="87">
        <v>100.4987562112089</v>
      </c>
      <c r="I141" s="87">
        <v>101.12533181941508</v>
      </c>
      <c r="J141" s="87">
        <v>2.1323449000387718E-4</v>
      </c>
      <c r="K141" s="87">
        <v>3.9592036908235129E-4</v>
      </c>
      <c r="L141" s="87">
        <v>4.7616103104886065E-5</v>
      </c>
      <c r="M141" s="87">
        <v>1.7892716256960478E-4</v>
      </c>
      <c r="N141" s="87">
        <v>2.8441285568735555E-3</v>
      </c>
      <c r="O141" s="87">
        <v>4.7853591376657316E-3</v>
      </c>
      <c r="P141" s="88">
        <v>3.0988729324464573E-5</v>
      </c>
    </row>
    <row r="142" spans="2:16" x14ac:dyDescent="0.25">
      <c r="B142" s="85">
        <v>30</v>
      </c>
      <c r="C142" s="72" t="s">
        <v>237</v>
      </c>
      <c r="D142" s="72" t="s">
        <v>23</v>
      </c>
      <c r="E142" s="87">
        <v>15.705989508113737</v>
      </c>
      <c r="F142" s="87">
        <v>15.969454127343324</v>
      </c>
      <c r="G142" s="87">
        <v>50</v>
      </c>
      <c r="H142" s="87">
        <v>100.4987562112089</v>
      </c>
      <c r="I142" s="87">
        <v>112.24972160321825</v>
      </c>
      <c r="J142" s="87">
        <v>8.0670529406432368E-4</v>
      </c>
      <c r="K142" s="87">
        <v>1.0085555414353375E-3</v>
      </c>
      <c r="L142" s="87">
        <v>2.7180977991037025E-5</v>
      </c>
      <c r="M142" s="87">
        <v>2.5727462222730477E-4</v>
      </c>
      <c r="N142" s="87">
        <v>1.8192063000413448E-2</v>
      </c>
      <c r="O142" s="87">
        <v>2.7316544807034645E-3</v>
      </c>
      <c r="P142" s="88">
        <v>3.3841309241295926E-4</v>
      </c>
    </row>
    <row r="143" spans="2:16" x14ac:dyDescent="0.25">
      <c r="B143" s="85">
        <v>31</v>
      </c>
      <c r="C143" s="72" t="s">
        <v>186</v>
      </c>
      <c r="D143" s="72" t="s">
        <v>23</v>
      </c>
      <c r="E143" s="87">
        <v>272.89733949874437</v>
      </c>
      <c r="F143" s="87">
        <v>263.05415935977277</v>
      </c>
      <c r="G143" s="87">
        <v>1</v>
      </c>
      <c r="H143" s="87">
        <v>35.124018256364153</v>
      </c>
      <c r="I143" s="87">
        <v>35.138250646174782</v>
      </c>
      <c r="J143" s="87">
        <v>2.3865615100943337E-2</v>
      </c>
      <c r="K143" s="87">
        <v>2.6816355324310592E-2</v>
      </c>
      <c r="L143" s="87">
        <v>2.3994215949585396E-4</v>
      </c>
      <c r="M143" s="87">
        <v>4.2379131393557243E-3</v>
      </c>
      <c r="N143" s="87">
        <v>5.9933142378360057E-3</v>
      </c>
      <c r="O143" s="87">
        <v>8.4277327906038136E-3</v>
      </c>
      <c r="P143" s="88">
        <v>1.0694649554326653E-4</v>
      </c>
    </row>
    <row r="144" spans="2:16" x14ac:dyDescent="0.25">
      <c r="B144" s="85">
        <v>32</v>
      </c>
      <c r="C144" s="72" t="s">
        <v>180</v>
      </c>
      <c r="D144" s="72" t="s">
        <v>23</v>
      </c>
      <c r="E144" s="87">
        <v>1919.3763748732574</v>
      </c>
      <c r="F144" s="87">
        <v>1386.6926727971427</v>
      </c>
      <c r="G144" s="87">
        <v>2</v>
      </c>
      <c r="H144" s="87">
        <v>33.563380409813071</v>
      </c>
      <c r="I144" s="87">
        <v>33.622916359736315</v>
      </c>
      <c r="J144" s="87">
        <v>1.0809480096209441</v>
      </c>
      <c r="K144" s="87">
        <v>0.68230779743582903</v>
      </c>
      <c r="L144" s="87">
        <v>5.7769767109494552E-3</v>
      </c>
      <c r="M144" s="87">
        <v>2.2340202156841484E-2</v>
      </c>
      <c r="N144" s="87">
        <v>6.3187633752723793E-2</v>
      </c>
      <c r="O144" s="87">
        <v>0.1938948669682273</v>
      </c>
      <c r="P144" s="88">
        <v>4.1587896495894922E-2</v>
      </c>
    </row>
    <row r="145" spans="2:16" x14ac:dyDescent="0.25">
      <c r="B145" s="85">
        <v>33</v>
      </c>
      <c r="C145" s="72" t="s">
        <v>181</v>
      </c>
      <c r="D145" s="72" t="s">
        <v>23</v>
      </c>
      <c r="E145" s="87">
        <v>416.78907877853521</v>
      </c>
      <c r="F145" s="87">
        <v>413.89342277996064</v>
      </c>
      <c r="G145" s="87">
        <v>19.745085723496146</v>
      </c>
      <c r="H145" s="87">
        <v>83.333333333333343</v>
      </c>
      <c r="I145" s="87">
        <v>85.640602839264616</v>
      </c>
      <c r="J145" s="87">
        <v>0.33067841581735941</v>
      </c>
      <c r="K145" s="87">
        <v>0.39435342211104862</v>
      </c>
      <c r="L145" s="87">
        <v>5.6197736855878588E-4</v>
      </c>
      <c r="M145" s="87">
        <v>6.6679971111695867E-3</v>
      </c>
      <c r="N145" s="87">
        <v>0.18619560449291439</v>
      </c>
      <c r="O145" s="87">
        <v>4.6831447379898826E-2</v>
      </c>
      <c r="P145" s="88">
        <v>3.6861987596178036E-2</v>
      </c>
    </row>
    <row r="146" spans="2:16" x14ac:dyDescent="0.25">
      <c r="B146" s="85">
        <v>34</v>
      </c>
      <c r="C146" s="72" t="s">
        <v>182</v>
      </c>
      <c r="D146" s="72" t="s">
        <v>23</v>
      </c>
      <c r="E146" s="87">
        <v>977.12840670243622</v>
      </c>
      <c r="F146" s="87">
        <v>970.19250703059754</v>
      </c>
      <c r="G146" s="87">
        <v>24.114574985933611</v>
      </c>
      <c r="H146" s="87">
        <v>14.114355401835825</v>
      </c>
      <c r="I146" s="87">
        <v>27.941505957294915</v>
      </c>
      <c r="J146" s="87">
        <v>0.19347134600773161</v>
      </c>
      <c r="K146" s="87">
        <v>0.2306559083358754</v>
      </c>
      <c r="L146" s="87">
        <v>1.3150195660429631E-3</v>
      </c>
      <c r="M146" s="87">
        <v>1.5630209319846246E-2</v>
      </c>
      <c r="N146" s="87">
        <v>0.53303951357501334</v>
      </c>
      <c r="O146" s="87">
        <v>1.85606535154983E-2</v>
      </c>
      <c r="P146" s="88">
        <v>0.2844756208912092</v>
      </c>
    </row>
    <row r="147" spans="2:16" x14ac:dyDescent="0.25">
      <c r="B147" s="85">
        <v>35</v>
      </c>
      <c r="C147" s="72" t="s">
        <v>183</v>
      </c>
      <c r="D147" s="72" t="s">
        <v>23</v>
      </c>
      <c r="E147" s="87">
        <v>132.63730942025521</v>
      </c>
      <c r="F147" s="87">
        <v>101.27671762975679</v>
      </c>
      <c r="G147" s="87">
        <v>2</v>
      </c>
      <c r="H147" s="87">
        <v>113.90864855320856</v>
      </c>
      <c r="I147" s="87">
        <v>113.92620512954157</v>
      </c>
      <c r="J147" s="87">
        <v>5.926419990725379E-2</v>
      </c>
      <c r="K147" s="87">
        <v>4.1784540431232108E-2</v>
      </c>
      <c r="L147" s="87">
        <v>3.1152641382625745E-4</v>
      </c>
      <c r="M147" s="87">
        <v>1.6316105147265768E-3</v>
      </c>
      <c r="N147" s="87">
        <v>4.6148914368737432E-3</v>
      </c>
      <c r="O147" s="87">
        <v>3.5485552787576577E-2</v>
      </c>
      <c r="P147" s="88">
        <v>1.2805216796140145E-3</v>
      </c>
    </row>
    <row r="148" spans="2:16" x14ac:dyDescent="0.25">
      <c r="B148" s="85">
        <v>36</v>
      </c>
      <c r="C148" s="72" t="s">
        <v>184</v>
      </c>
      <c r="D148" s="72" t="s">
        <v>23</v>
      </c>
      <c r="E148" s="87">
        <v>1.2120940905505899</v>
      </c>
      <c r="F148" s="87">
        <v>4.885002085164424</v>
      </c>
      <c r="G148" s="87">
        <v>100</v>
      </c>
      <c r="H148" s="87">
        <v>141.31406173641901</v>
      </c>
      <c r="I148" s="87">
        <v>173.11748624689662</v>
      </c>
      <c r="J148" s="87">
        <v>1.1427949123624571E-5</v>
      </c>
      <c r="K148" s="87">
        <v>2.2447114086553241E-4</v>
      </c>
      <c r="L148" s="87">
        <v>6.0942183749190804E-5</v>
      </c>
      <c r="M148" s="87">
        <v>7.8699438065849044E-5</v>
      </c>
      <c r="N148" s="87">
        <v>1.1129781266386514E-2</v>
      </c>
      <c r="O148" s="87">
        <v>8.6119875166853401E-3</v>
      </c>
      <c r="P148" s="88">
        <v>1.9803836002515231E-4</v>
      </c>
    </row>
    <row r="149" spans="2:16" x14ac:dyDescent="0.25">
      <c r="B149" s="85">
        <v>37</v>
      </c>
      <c r="C149" s="72" t="s">
        <v>185</v>
      </c>
      <c r="D149" s="72" t="s">
        <v>23</v>
      </c>
      <c r="E149" s="87">
        <v>187.95142732166221</v>
      </c>
      <c r="F149" s="87">
        <v>355.36748210922315</v>
      </c>
      <c r="G149" s="87">
        <v>10</v>
      </c>
      <c r="H149" s="87">
        <v>47.814915447317915</v>
      </c>
      <c r="I149" s="87">
        <v>48.849423120791933</v>
      </c>
      <c r="J149" s="87">
        <v>2.1878819779052743E-2</v>
      </c>
      <c r="K149" s="87">
        <v>9.4585242463956595E-2</v>
      </c>
      <c r="L149" s="87">
        <v>2.9715312827232054E-3</v>
      </c>
      <c r="M149" s="87">
        <v>5.725119592846638E-3</v>
      </c>
      <c r="N149" s="87">
        <v>8.0965417744116475E-2</v>
      </c>
      <c r="O149" s="87">
        <v>0.14208351703247021</v>
      </c>
      <c r="P149" s="88">
        <v>2.6743124682795542E-2</v>
      </c>
    </row>
    <row r="150" spans="2:16" x14ac:dyDescent="0.25">
      <c r="B150" s="85">
        <v>38</v>
      </c>
      <c r="C150" s="72" t="s">
        <v>238</v>
      </c>
      <c r="D150" s="72" t="s">
        <v>23</v>
      </c>
      <c r="E150" s="87">
        <v>343.71233813970389</v>
      </c>
      <c r="F150" s="87">
        <v>296.37418394794793</v>
      </c>
      <c r="G150" s="87">
        <v>25.027730736300327</v>
      </c>
      <c r="H150" s="87">
        <v>17.923561387836227</v>
      </c>
      <c r="I150" s="87">
        <v>30.783784020686699</v>
      </c>
      <c r="J150" s="87">
        <v>2.9056814908251415E-2</v>
      </c>
      <c r="K150" s="87">
        <v>2.6126057687631557E-2</v>
      </c>
      <c r="L150" s="87">
        <v>2.6067671610086052E-4</v>
      </c>
      <c r="M150" s="87">
        <v>4.7747127487956856E-3</v>
      </c>
      <c r="N150" s="87">
        <v>0.16899883892997555</v>
      </c>
      <c r="O150" s="87">
        <v>4.6722551234133292E-3</v>
      </c>
      <c r="P150" s="88">
        <v>2.8582437527618083E-2</v>
      </c>
    </row>
    <row r="151" spans="2:16" x14ac:dyDescent="0.25">
      <c r="B151" s="85">
        <v>39</v>
      </c>
      <c r="C151" s="72" t="s">
        <v>239</v>
      </c>
      <c r="D151" s="72" t="s">
        <v>23</v>
      </c>
      <c r="E151" s="87">
        <v>414.65471137548838</v>
      </c>
      <c r="F151" s="87">
        <v>373.11835412538085</v>
      </c>
      <c r="G151" s="87">
        <v>35.319014221124654</v>
      </c>
      <c r="H151" s="87">
        <v>100.00413214603181</v>
      </c>
      <c r="I151" s="87">
        <v>106.05781070639257</v>
      </c>
      <c r="J151" s="87">
        <v>0.50196366366626199</v>
      </c>
      <c r="K151" s="87">
        <v>0.49150469915001443</v>
      </c>
      <c r="L151" s="87">
        <v>6.3615556516793959E-5</v>
      </c>
      <c r="M151" s="87">
        <v>6.0110936064694791E-3</v>
      </c>
      <c r="N151" s="87">
        <v>0.30024588395991769</v>
      </c>
      <c r="O151" s="87">
        <v>6.3618185204488177E-3</v>
      </c>
      <c r="P151" s="88">
        <v>9.0188063569759488E-2</v>
      </c>
    </row>
    <row r="152" spans="2:16" x14ac:dyDescent="0.25">
      <c r="B152" s="85">
        <v>40</v>
      </c>
      <c r="C152" s="72" t="s">
        <v>230</v>
      </c>
      <c r="D152" s="72" t="s">
        <v>23</v>
      </c>
      <c r="E152" s="87">
        <v>54.409307567463955</v>
      </c>
      <c r="F152" s="87">
        <v>144.96919236310839</v>
      </c>
      <c r="G152" s="87">
        <v>12.3</v>
      </c>
      <c r="H152" s="87">
        <v>88.493217215946601</v>
      </c>
      <c r="I152" s="87">
        <v>89.343939320071996</v>
      </c>
      <c r="J152" s="87">
        <v>6.1332454941493463E-3</v>
      </c>
      <c r="K152" s="87">
        <v>5.2653926861873632E-2</v>
      </c>
      <c r="L152" s="87">
        <v>1.5384019450443986E-3</v>
      </c>
      <c r="M152" s="87">
        <v>2.3355146583223189E-3</v>
      </c>
      <c r="N152" s="87">
        <v>4.0625873010523242E-2</v>
      </c>
      <c r="O152" s="87">
        <v>0.13613813748824871</v>
      </c>
      <c r="P152" s="88">
        <v>2.0184054036636472E-2</v>
      </c>
    </row>
    <row r="153" spans="2:16" x14ac:dyDescent="0.25">
      <c r="B153" s="85">
        <v>41</v>
      </c>
      <c r="C153" s="72" t="s">
        <v>231</v>
      </c>
      <c r="D153" s="72" t="s">
        <v>23</v>
      </c>
      <c r="E153" s="87">
        <v>84.674333517703985</v>
      </c>
      <c r="F153" s="87">
        <v>55.755439166423244</v>
      </c>
      <c r="G153" s="87">
        <v>12.3</v>
      </c>
      <c r="H153" s="87">
        <v>97.301534027593007</v>
      </c>
      <c r="I153" s="87">
        <v>98.075881459831095</v>
      </c>
      <c r="J153" s="87">
        <v>1.7899535867088128E-2</v>
      </c>
      <c r="K153" s="87">
        <v>9.3852977320667049E-3</v>
      </c>
      <c r="L153" s="87">
        <v>3.4223521380738475E-4</v>
      </c>
      <c r="M153" s="87">
        <v>8.9824357390513735E-4</v>
      </c>
      <c r="N153" s="87">
        <v>1.5624791407732838E-2</v>
      </c>
      <c r="O153" s="87">
        <v>3.3300011301719813E-2</v>
      </c>
      <c r="P153" s="88">
        <v>1.3530248592298292E-3</v>
      </c>
    </row>
    <row r="154" spans="2:16" x14ac:dyDescent="0.25">
      <c r="B154" s="85">
        <v>42</v>
      </c>
      <c r="C154" s="72" t="s">
        <v>226</v>
      </c>
      <c r="D154" s="72" t="s">
        <v>23</v>
      </c>
      <c r="E154" s="87">
        <v>0.9220395921557345</v>
      </c>
      <c r="F154" s="87">
        <v>8.1215844656974928E-2</v>
      </c>
      <c r="G154" s="87">
        <v>50</v>
      </c>
      <c r="H154" s="87">
        <v>38.590122192916127</v>
      </c>
      <c r="I154" s="87">
        <v>63.160094449455961</v>
      </c>
      <c r="J154" s="87">
        <v>8.8023460346740899E-7</v>
      </c>
      <c r="K154" s="87">
        <v>8.2587858447511073E-9</v>
      </c>
      <c r="L154" s="87">
        <v>1.219950547515225E-5</v>
      </c>
      <c r="M154" s="87">
        <v>1.3084214141808458E-6</v>
      </c>
      <c r="N154" s="87">
        <v>9.2519365461696848E-5</v>
      </c>
      <c r="O154" s="87">
        <v>4.7078040697927462E-4</v>
      </c>
      <c r="P154" s="88">
        <v>2.3019402458100648E-7</v>
      </c>
    </row>
    <row r="155" spans="2:16" x14ac:dyDescent="0.25">
      <c r="B155" s="85">
        <v>43</v>
      </c>
      <c r="C155" s="72" t="s">
        <v>232</v>
      </c>
      <c r="D155" s="72" t="s">
        <v>23</v>
      </c>
      <c r="E155" s="87">
        <v>0.70239717921140299</v>
      </c>
      <c r="F155" s="87">
        <v>2.3295223394844938E-2</v>
      </c>
      <c r="G155" s="87">
        <v>50</v>
      </c>
      <c r="H155" s="87">
        <v>38.590122192916127</v>
      </c>
      <c r="I155" s="87">
        <v>63.160094449455961</v>
      </c>
      <c r="J155" s="87">
        <v>5.1081638005056317E-7</v>
      </c>
      <c r="K155" s="87">
        <v>6.794671002843898E-10</v>
      </c>
      <c r="L155" s="87">
        <v>9.9148587899833274E-6</v>
      </c>
      <c r="M155" s="87">
        <v>3.7529584610832556E-7</v>
      </c>
      <c r="N155" s="87">
        <v>2.6537423773433998E-5</v>
      </c>
      <c r="O155" s="87">
        <v>3.8261561223096514E-4</v>
      </c>
      <c r="P155" s="88">
        <v>1.4709894158340711E-7</v>
      </c>
    </row>
    <row r="156" spans="2:16" x14ac:dyDescent="0.25">
      <c r="B156" s="85">
        <v>44</v>
      </c>
      <c r="C156" s="72" t="s">
        <v>216</v>
      </c>
      <c r="D156" s="72" t="s">
        <v>23</v>
      </c>
      <c r="E156" s="87">
        <v>1.2169731830801453E-2</v>
      </c>
      <c r="F156" s="87">
        <v>3.2648E-3</v>
      </c>
      <c r="G156" s="87">
        <v>100</v>
      </c>
      <c r="H156" s="87">
        <v>90.13878188659973</v>
      </c>
      <c r="I156" s="87">
        <v>134.6291201783626</v>
      </c>
      <c r="J156" s="87">
        <v>6.9671279737976978E-10</v>
      </c>
      <c r="K156" s="87">
        <v>6.0637363662599284E-11</v>
      </c>
      <c r="L156" s="87">
        <v>1.2568991181183264E-7</v>
      </c>
      <c r="M156" s="87">
        <v>5.2597301069265707E-8</v>
      </c>
      <c r="N156" s="87">
        <v>7.4383816516376458E-6</v>
      </c>
      <c r="O156" s="87">
        <v>1.1329535546152738E-5</v>
      </c>
      <c r="P156" s="88">
        <v>1.8368789728695798E-10</v>
      </c>
    </row>
    <row r="157" spans="2:16" x14ac:dyDescent="0.25">
      <c r="B157" s="85">
        <v>45</v>
      </c>
      <c r="C157" s="72" t="s">
        <v>219</v>
      </c>
      <c r="D157" s="72" t="s">
        <v>23</v>
      </c>
      <c r="E157" s="87">
        <v>2.9430987658151651</v>
      </c>
      <c r="F157" s="87">
        <v>0.17642849380071743</v>
      </c>
      <c r="G157" s="87">
        <v>100</v>
      </c>
      <c r="H157" s="87">
        <v>96.7469013122154</v>
      </c>
      <c r="I157" s="87">
        <v>139.14008377716161</v>
      </c>
      <c r="J157" s="87">
        <v>4.3523914665339871E-5</v>
      </c>
      <c r="K157" s="87">
        <v>1.8914336291692151E-7</v>
      </c>
      <c r="L157" s="87">
        <v>4.0274195955092296E-5</v>
      </c>
      <c r="M157" s="87">
        <v>2.8423372352466962E-6</v>
      </c>
      <c r="N157" s="87">
        <v>4.0196718669239243E-4</v>
      </c>
      <c r="O157" s="87">
        <v>3.8964036614961388E-3</v>
      </c>
      <c r="P157" s="88">
        <v>1.5343539112497915E-5</v>
      </c>
    </row>
    <row r="158" spans="2:16" x14ac:dyDescent="0.25">
      <c r="B158" s="85">
        <v>46</v>
      </c>
      <c r="C158" s="72" t="s">
        <v>236</v>
      </c>
      <c r="D158" s="72" t="s">
        <v>23</v>
      </c>
      <c r="E158" s="87">
        <v>4.8729070041280149</v>
      </c>
      <c r="F158" s="87">
        <v>0</v>
      </c>
      <c r="G158" s="87">
        <v>10</v>
      </c>
      <c r="H158" s="87">
        <v>83.333333333333343</v>
      </c>
      <c r="I158" s="87">
        <v>83.931188746761151</v>
      </c>
      <c r="J158" s="87">
        <v>4.3414694657068136E-5</v>
      </c>
      <c r="K158" s="87">
        <v>0</v>
      </c>
      <c r="L158" s="87">
        <v>7.1388288823470702E-5</v>
      </c>
      <c r="M158" s="87">
        <v>0</v>
      </c>
      <c r="N158" s="87">
        <v>0</v>
      </c>
      <c r="O158" s="87">
        <v>5.9490240686225588E-3</v>
      </c>
      <c r="P158" s="88">
        <v>3.5390887369050505E-5</v>
      </c>
    </row>
    <row r="159" spans="2:16" x14ac:dyDescent="0.25">
      <c r="B159" s="85">
        <v>47</v>
      </c>
      <c r="C159" s="72" t="s">
        <v>233</v>
      </c>
      <c r="D159" s="72" t="s">
        <v>23</v>
      </c>
      <c r="E159" s="87">
        <v>3.8644571428571432E-3</v>
      </c>
      <c r="F159" s="87">
        <v>0</v>
      </c>
      <c r="G159" s="87">
        <v>12.3</v>
      </c>
      <c r="H159" s="87">
        <v>68.75</v>
      </c>
      <c r="I159" s="87">
        <v>69.84162440837126</v>
      </c>
      <c r="J159" s="87">
        <v>1.8906860078731871E-11</v>
      </c>
      <c r="K159" s="87">
        <v>0</v>
      </c>
      <c r="L159" s="87">
        <v>5.6614497978557665E-8</v>
      </c>
      <c r="M159" s="87">
        <v>0</v>
      </c>
      <c r="N159" s="87">
        <v>0</v>
      </c>
      <c r="O159" s="87">
        <v>3.8922467360258395E-6</v>
      </c>
      <c r="P159" s="88">
        <v>1.51495846541038E-11</v>
      </c>
    </row>
    <row r="160" spans="2:16" x14ac:dyDescent="0.25">
      <c r="B160" s="85">
        <v>48</v>
      </c>
      <c r="C160" s="72" t="s">
        <v>234</v>
      </c>
      <c r="D160" s="72" t="s">
        <v>23</v>
      </c>
      <c r="E160" s="87">
        <v>3.5819575033037743E-4</v>
      </c>
      <c r="F160" s="87">
        <v>1.0274695993936132</v>
      </c>
      <c r="G160" s="87">
        <v>12.3</v>
      </c>
      <c r="H160" s="87">
        <v>130.17082793177758</v>
      </c>
      <c r="I160" s="87">
        <v>130.750657529683</v>
      </c>
      <c r="J160" s="87">
        <v>5.6930156425013666E-13</v>
      </c>
      <c r="K160" s="87">
        <v>5.664673163842566E-6</v>
      </c>
      <c r="L160" s="87">
        <v>1.6547719788206905E-5</v>
      </c>
      <c r="M160" s="87">
        <v>1.6552967366706596E-5</v>
      </c>
      <c r="N160" s="87">
        <v>2.8793600065444343E-4</v>
      </c>
      <c r="O160" s="87">
        <v>2.1540303852139518E-3</v>
      </c>
      <c r="P160" s="88">
        <v>4.7227540408978406E-6</v>
      </c>
    </row>
    <row r="161" spans="2:16" x14ac:dyDescent="0.25">
      <c r="B161" s="85">
        <v>49</v>
      </c>
      <c r="C161" s="72" t="s">
        <v>235</v>
      </c>
      <c r="D161" s="72" t="s">
        <v>23</v>
      </c>
      <c r="E161" s="87">
        <v>6.5669220893902532E-5</v>
      </c>
      <c r="F161" s="87">
        <v>0.18836942655549574</v>
      </c>
      <c r="G161" s="87">
        <v>12.3</v>
      </c>
      <c r="H161" s="87">
        <v>163.38364323283116</v>
      </c>
      <c r="I161" s="87">
        <v>163.84597912684052</v>
      </c>
      <c r="J161" s="87">
        <v>3.0047549518691597E-14</v>
      </c>
      <c r="K161" s="87">
        <v>2.9897958847514618E-7</v>
      </c>
      <c r="L161" s="87">
        <v>3.0337486318643414E-6</v>
      </c>
      <c r="M161" s="87">
        <v>3.0347106838962094E-6</v>
      </c>
      <c r="N161" s="87">
        <v>5.2788266786647973E-5</v>
      </c>
      <c r="O161" s="87">
        <v>4.9566490412661325E-4</v>
      </c>
      <c r="P161" s="88">
        <v>2.4847029829318301E-7</v>
      </c>
    </row>
    <row r="162" spans="2:16" x14ac:dyDescent="0.25">
      <c r="B162" s="85">
        <v>50</v>
      </c>
      <c r="C162" s="72" t="s">
        <v>220</v>
      </c>
      <c r="D162" s="72" t="s">
        <v>23</v>
      </c>
      <c r="E162" s="87">
        <v>23.091380714285716</v>
      </c>
      <c r="F162" s="87">
        <v>14.857552494430605</v>
      </c>
      <c r="G162" s="87">
        <v>9.9409685143252471</v>
      </c>
      <c r="H162" s="87">
        <v>113.33333333333336</v>
      </c>
      <c r="I162" s="87">
        <v>113.76848113360421</v>
      </c>
      <c r="J162" s="87">
        <v>1.7912552629812091E-3</v>
      </c>
      <c r="K162" s="87">
        <v>8.9678347987445068E-4</v>
      </c>
      <c r="L162" s="87">
        <v>9.8928159220079692E-5</v>
      </c>
      <c r="M162" s="87">
        <v>2.3936141929122343E-4</v>
      </c>
      <c r="N162" s="87">
        <v>3.3650990147844522E-3</v>
      </c>
      <c r="O162" s="87">
        <v>1.1211858044942367E-2</v>
      </c>
      <c r="P162" s="88">
        <v>1.3702965219924217E-4</v>
      </c>
    </row>
    <row r="163" spans="2:16" x14ac:dyDescent="0.25">
      <c r="B163" s="85">
        <v>51</v>
      </c>
      <c r="C163" s="72" t="s">
        <v>217</v>
      </c>
      <c r="D163" s="72" t="s">
        <v>23</v>
      </c>
      <c r="E163" s="87">
        <v>16.393764401306964</v>
      </c>
      <c r="F163" s="87">
        <v>0.51646850639999997</v>
      </c>
      <c r="G163" s="87">
        <v>100</v>
      </c>
      <c r="H163" s="87">
        <v>52.437786278508682</v>
      </c>
      <c r="I163" s="87">
        <v>112.91466437000356</v>
      </c>
      <c r="J163" s="87">
        <v>8.8934820067349462E-4</v>
      </c>
      <c r="K163" s="87">
        <v>1.0674253589512354E-6</v>
      </c>
      <c r="L163" s="87">
        <v>2.3184837678336123E-4</v>
      </c>
      <c r="M163" s="87">
        <v>8.320524848050349E-6</v>
      </c>
      <c r="N163" s="87">
        <v>1.1766999086175139E-3</v>
      </c>
      <c r="O163" s="87">
        <v>1.2157615630785051E-2</v>
      </c>
      <c r="P163" s="88">
        <v>1.4919224050084946E-4</v>
      </c>
    </row>
    <row r="164" spans="2:16" x14ac:dyDescent="0.25">
      <c r="B164" s="85">
        <v>52</v>
      </c>
      <c r="C164" s="72" t="s">
        <v>221</v>
      </c>
      <c r="D164" s="72" t="s">
        <v>23</v>
      </c>
      <c r="E164" s="87">
        <v>0</v>
      </c>
      <c r="F164" s="87">
        <v>4.9971428571428569E-2</v>
      </c>
      <c r="G164" s="87">
        <v>12.3</v>
      </c>
      <c r="H164" s="87">
        <v>117.85714285714286</v>
      </c>
      <c r="I164" s="87">
        <v>118.49724099087278</v>
      </c>
      <c r="J164" s="87">
        <v>0</v>
      </c>
      <c r="K164" s="87">
        <v>1.1005483827604228E-8</v>
      </c>
      <c r="L164" s="87">
        <v>8.0506072563935049E-7</v>
      </c>
      <c r="M164" s="87">
        <v>8.0506073065202615E-7</v>
      </c>
      <c r="N164" s="87">
        <v>1.4003891987011691E-5</v>
      </c>
      <c r="O164" s="87">
        <v>9.4882156950352024E-5</v>
      </c>
      <c r="P164" s="88">
        <v>9.1987326983351247E-9</v>
      </c>
    </row>
    <row r="165" spans="2:16" x14ac:dyDescent="0.25">
      <c r="B165" s="85">
        <v>53</v>
      </c>
      <c r="C165" s="72" t="s">
        <v>222</v>
      </c>
      <c r="D165" s="72" t="s">
        <v>23</v>
      </c>
      <c r="E165" s="87">
        <v>0</v>
      </c>
      <c r="F165" s="87">
        <v>4.9198745357142863</v>
      </c>
      <c r="G165" s="87">
        <v>10</v>
      </c>
      <c r="H165" s="87">
        <v>83.333333333333343</v>
      </c>
      <c r="I165" s="87">
        <v>83.931188746761151</v>
      </c>
      <c r="J165" s="87">
        <v>0</v>
      </c>
      <c r="K165" s="87">
        <v>5.3518500450087598E-5</v>
      </c>
      <c r="L165" s="87">
        <v>7.9261247909911958E-5</v>
      </c>
      <c r="M165" s="87">
        <v>7.9261247910431928E-5</v>
      </c>
      <c r="N165" s="87">
        <v>1.1209233176554898E-3</v>
      </c>
      <c r="O165" s="87">
        <v>6.6051039924926638E-3</v>
      </c>
      <c r="P165" s="88">
        <v>4.4883867835706316E-5</v>
      </c>
    </row>
    <row r="166" spans="2:16" x14ac:dyDescent="0.25">
      <c r="B166" s="85">
        <v>54</v>
      </c>
      <c r="C166" s="72" t="s">
        <v>223</v>
      </c>
      <c r="D166" s="72" t="s">
        <v>23</v>
      </c>
      <c r="E166" s="87">
        <v>2.3186429905911927</v>
      </c>
      <c r="F166" s="87">
        <v>2.5552718632547959</v>
      </c>
      <c r="G166" s="87">
        <v>10</v>
      </c>
      <c r="H166" s="87">
        <v>83.333333333333343</v>
      </c>
      <c r="I166" s="87">
        <v>83.931188746761151</v>
      </c>
      <c r="J166" s="87">
        <v>9.8294285992747779E-6</v>
      </c>
      <c r="K166" s="87">
        <v>1.4436772293750386E-5</v>
      </c>
      <c r="L166" s="87">
        <v>7.1982594676001099E-6</v>
      </c>
      <c r="M166" s="87">
        <v>4.1166504381718959E-5</v>
      </c>
      <c r="N166" s="87">
        <v>5.8218228812118402E-4</v>
      </c>
      <c r="O166" s="87">
        <v>5.9985495563334257E-4</v>
      </c>
      <c r="P166" s="88">
        <v>6.9876218439989667E-7</v>
      </c>
    </row>
    <row r="167" spans="2:16" x14ac:dyDescent="0.25">
      <c r="B167" s="85">
        <v>55</v>
      </c>
      <c r="C167" s="72" t="s">
        <v>243</v>
      </c>
      <c r="D167" s="72" t="s">
        <v>23</v>
      </c>
      <c r="E167" s="87">
        <v>3.4263742857142858E-4</v>
      </c>
      <c r="F167" s="87">
        <v>7.5649490775066067E-2</v>
      </c>
      <c r="G167" s="87">
        <v>12.3</v>
      </c>
      <c r="H167" s="87">
        <v>130.17082793177758</v>
      </c>
      <c r="I167" s="87">
        <v>130.750657529683</v>
      </c>
      <c r="J167" s="87">
        <v>5.2092010959181626E-13</v>
      </c>
      <c r="K167" s="87">
        <v>3.070781485363848E-8</v>
      </c>
      <c r="L167" s="87">
        <v>1.213725454363157E-6</v>
      </c>
      <c r="M167" s="87">
        <v>1.2187451121149193E-6</v>
      </c>
      <c r="N167" s="87">
        <v>2.1199860159534699E-5</v>
      </c>
      <c r="O167" s="87">
        <v>1.5799164727632508E-4</v>
      </c>
      <c r="P167" s="88">
        <v>2.5410794679870544E-8</v>
      </c>
    </row>
    <row r="168" spans="2:16" x14ac:dyDescent="0.25">
      <c r="B168" s="85">
        <v>56</v>
      </c>
      <c r="C168" s="72" t="s">
        <v>244</v>
      </c>
      <c r="D168" s="72" t="s">
        <v>23</v>
      </c>
      <c r="E168" s="87">
        <v>1.8689314285714285E-3</v>
      </c>
      <c r="F168" s="87">
        <v>0.41263358604581485</v>
      </c>
      <c r="G168" s="87">
        <v>12.3</v>
      </c>
      <c r="H168" s="87">
        <v>163.38364323283116</v>
      </c>
      <c r="I168" s="87">
        <v>163.84597912684052</v>
      </c>
      <c r="J168" s="87">
        <v>2.4337281565256348E-11</v>
      </c>
      <c r="K168" s="87">
        <v>1.4346628640087763E-6</v>
      </c>
      <c r="L168" s="87">
        <v>6.620320657901857E-6</v>
      </c>
      <c r="M168" s="87">
        <v>6.6477006115359225E-6</v>
      </c>
      <c r="N168" s="87">
        <v>1.1563560087018926E-4</v>
      </c>
      <c r="O168" s="87">
        <v>1.0816521084575791E-3</v>
      </c>
      <c r="P168" s="88">
        <v>1.1833428759193361E-6</v>
      </c>
    </row>
    <row r="169" spans="2:16" x14ac:dyDescent="0.25">
      <c r="B169" s="85">
        <v>57</v>
      </c>
      <c r="C169" s="72" t="s">
        <v>241</v>
      </c>
      <c r="D169" s="72" t="s">
        <v>23</v>
      </c>
      <c r="E169" s="87">
        <v>4.031028571428579E-4</v>
      </c>
      <c r="F169" s="87">
        <v>0.21987428571428572</v>
      </c>
      <c r="G169" s="87">
        <v>12.3</v>
      </c>
      <c r="H169" s="87">
        <v>130.17082793177758</v>
      </c>
      <c r="I169" s="87">
        <v>130.750657529683</v>
      </c>
      <c r="J169" s="87">
        <v>7.2099669147656484E-13</v>
      </c>
      <c r="K169" s="87">
        <v>2.5940944154033434E-7</v>
      </c>
      <c r="L169" s="87">
        <v>3.5363617367778488E-6</v>
      </c>
      <c r="M169" s="87">
        <v>3.542267214868915E-6</v>
      </c>
      <c r="N169" s="87">
        <v>6.1617124742851441E-5</v>
      </c>
      <c r="O169" s="87">
        <v>4.6033113514263148E-4</v>
      </c>
      <c r="P169" s="88">
        <v>2.1570142404327974E-7</v>
      </c>
    </row>
    <row r="170" spans="2:16" x14ac:dyDescent="0.25">
      <c r="B170" s="85">
        <v>58</v>
      </c>
      <c r="C170" s="72" t="s">
        <v>242</v>
      </c>
      <c r="D170" s="72" t="s">
        <v>23</v>
      </c>
      <c r="E170" s="87">
        <v>7.3902190476190347E-5</v>
      </c>
      <c r="F170" s="87">
        <v>0.82452857142857139</v>
      </c>
      <c r="G170" s="87">
        <v>12.3</v>
      </c>
      <c r="H170" s="87">
        <v>163.38364323283116</v>
      </c>
      <c r="I170" s="87">
        <v>163.84597912684052</v>
      </c>
      <c r="J170" s="87">
        <v>3.8053968494694022E-14</v>
      </c>
      <c r="K170" s="87">
        <v>5.7283840537017767E-6</v>
      </c>
      <c r="L170" s="87">
        <v>1.3282419391913436E-5</v>
      </c>
      <c r="M170" s="87">
        <v>1.328350205575843E-5</v>
      </c>
      <c r="N170" s="87">
        <v>2.3106421778569292E-4</v>
      </c>
      <c r="O170" s="87">
        <v>2.1701300711972232E-3</v>
      </c>
      <c r="P170" s="88">
        <v>4.7628551986553791E-6</v>
      </c>
    </row>
    <row r="171" spans="2:16" x14ac:dyDescent="0.25">
      <c r="B171" s="85">
        <v>59</v>
      </c>
      <c r="C171" s="72" t="s">
        <v>178</v>
      </c>
      <c r="D171" s="72" t="s">
        <v>23</v>
      </c>
      <c r="E171" s="87">
        <v>0</v>
      </c>
      <c r="F171" s="87">
        <v>16.54098234079385</v>
      </c>
      <c r="G171" s="87">
        <v>10</v>
      </c>
      <c r="H171" s="87">
        <v>10</v>
      </c>
      <c r="I171" s="87">
        <v>14.142135623730951</v>
      </c>
      <c r="J171" s="87">
        <v>0</v>
      </c>
      <c r="K171" s="87">
        <v>1.7175196877822524E-5</v>
      </c>
      <c r="L171" s="87">
        <v>2.6648218211100527E-4</v>
      </c>
      <c r="M171" s="87">
        <v>2.6648218211227075E-4</v>
      </c>
      <c r="N171" s="87">
        <v>3.768627160739503E-3</v>
      </c>
      <c r="O171" s="87">
        <v>2.6648218211100527E-3</v>
      </c>
      <c r="P171" s="88">
        <v>2.1303826014927785E-5</v>
      </c>
    </row>
    <row r="172" spans="2:16" x14ac:dyDescent="0.25">
      <c r="B172" s="85">
        <v>60</v>
      </c>
      <c r="C172" s="72" t="s">
        <v>149</v>
      </c>
      <c r="D172" s="72" t="s">
        <v>23</v>
      </c>
      <c r="E172" s="87">
        <v>0.97643700007333978</v>
      </c>
      <c r="F172" s="87">
        <v>0.13482645579404251</v>
      </c>
      <c r="G172" s="87">
        <v>10</v>
      </c>
      <c r="H172" s="87">
        <v>10</v>
      </c>
      <c r="I172" s="87">
        <v>14.142135623730951</v>
      </c>
      <c r="J172" s="87">
        <v>4.9491681238302865E-8</v>
      </c>
      <c r="K172" s="87">
        <v>1.1411148697444285E-9</v>
      </c>
      <c r="L172" s="87">
        <v>1.2132740781822804E-5</v>
      </c>
      <c r="M172" s="87">
        <v>2.1721109064877782E-6</v>
      </c>
      <c r="N172" s="87">
        <v>3.0718287029335338E-5</v>
      </c>
      <c r="O172" s="87">
        <v>1.2132740781822804E-4</v>
      </c>
      <c r="P172" s="88">
        <v>1.5663953045907256E-8</v>
      </c>
    </row>
    <row r="173" spans="2:16" ht="15.75" thickBot="1" x14ac:dyDescent="0.3">
      <c r="B173" s="85">
        <v>61</v>
      </c>
      <c r="C173" s="72" t="s">
        <v>150</v>
      </c>
      <c r="D173" s="72" t="s">
        <v>23</v>
      </c>
      <c r="E173" s="87">
        <v>66.821782542428579</v>
      </c>
      <c r="F173" s="87">
        <v>113.34519291150004</v>
      </c>
      <c r="G173" s="87">
        <v>10</v>
      </c>
      <c r="H173" s="87">
        <v>10</v>
      </c>
      <c r="I173" s="87">
        <v>14.142135623730951</v>
      </c>
      <c r="J173" s="87">
        <v>2.3178208488852314E-4</v>
      </c>
      <c r="K173" s="87">
        <v>8.0646465818403127E-4</v>
      </c>
      <c r="L173" s="87">
        <v>8.4708696600266364E-4</v>
      </c>
      <c r="M173" s="87">
        <v>1.8260387271257562E-3</v>
      </c>
      <c r="N173" s="87">
        <v>2.5824087333197479E-2</v>
      </c>
      <c r="O173" s="87">
        <v>8.4708696600266364E-3</v>
      </c>
      <c r="P173" s="88">
        <v>7.3863911938977023E-4</v>
      </c>
    </row>
    <row r="174" spans="2:16" x14ac:dyDescent="0.25">
      <c r="B174" s="94"/>
      <c r="C174" s="95" t="s">
        <v>33</v>
      </c>
      <c r="D174" s="96"/>
      <c r="E174" s="97">
        <v>6434.7613573314002</v>
      </c>
      <c r="F174" s="97">
        <v>5318.8935135204511</v>
      </c>
      <c r="G174" s="97"/>
      <c r="H174" s="97"/>
      <c r="I174" s="97"/>
      <c r="J174" s="98">
        <v>2.4698770917170996</v>
      </c>
      <c r="K174" s="98">
        <v>2.2668840228657721</v>
      </c>
      <c r="L174" s="98"/>
      <c r="M174" s="98"/>
      <c r="N174" s="98"/>
      <c r="O174" s="98"/>
      <c r="P174" s="99">
        <v>0.60444715041108588</v>
      </c>
    </row>
    <row r="175" spans="2:16" ht="15.75" thickBot="1" x14ac:dyDescent="0.3">
      <c r="B175" s="100"/>
      <c r="C175" s="101"/>
      <c r="D175" s="102"/>
      <c r="E175" s="103"/>
      <c r="F175" s="103"/>
      <c r="G175" s="103"/>
      <c r="H175" s="179" t="s">
        <v>170</v>
      </c>
      <c r="I175" s="179"/>
      <c r="J175" s="104">
        <v>1.5715842617298952</v>
      </c>
      <c r="K175" s="104">
        <v>1.5056174888947631</v>
      </c>
      <c r="L175" s="103"/>
      <c r="M175" s="103"/>
      <c r="N175" s="179" t="s">
        <v>171</v>
      </c>
      <c r="O175" s="179"/>
      <c r="P175" s="105">
        <v>0.77746199290453155</v>
      </c>
    </row>
    <row r="176" spans="2:16" x14ac:dyDescent="0.25">
      <c r="B176" s="94"/>
      <c r="C176" s="95" t="s">
        <v>161</v>
      </c>
      <c r="D176" s="96"/>
      <c r="E176" s="97">
        <v>62036.101801852492</v>
      </c>
      <c r="F176" s="97">
        <v>55836.707869911683</v>
      </c>
      <c r="G176" s="97"/>
      <c r="H176" s="97"/>
      <c r="I176" s="97"/>
      <c r="J176" s="98">
        <v>88.676278328391504</v>
      </c>
      <c r="K176" s="98">
        <v>128.18844495532915</v>
      </c>
      <c r="L176" s="97"/>
      <c r="M176" s="97"/>
      <c r="N176" s="97"/>
      <c r="O176" s="97"/>
      <c r="P176" s="99">
        <v>16.724616492778008</v>
      </c>
    </row>
    <row r="177" spans="2:16" ht="15.75" thickBot="1" x14ac:dyDescent="0.3">
      <c r="B177" s="100"/>
      <c r="C177" s="101"/>
      <c r="D177" s="102"/>
      <c r="E177" s="103"/>
      <c r="F177" s="103"/>
      <c r="G177" s="179" t="s">
        <v>165</v>
      </c>
      <c r="H177" s="179"/>
      <c r="I177" s="179"/>
      <c r="J177" s="104">
        <v>9.4168082877581991</v>
      </c>
      <c r="K177" s="104">
        <v>11.32203360511393</v>
      </c>
      <c r="L177" s="103"/>
      <c r="M177" s="103"/>
      <c r="N177" s="179" t="s">
        <v>172</v>
      </c>
      <c r="O177" s="179"/>
      <c r="P177" s="105">
        <v>4.0895741211986865</v>
      </c>
    </row>
    <row r="178" spans="2:16" ht="15.75" thickBot="1" x14ac:dyDescent="0.3"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</row>
    <row r="179" spans="2:16" ht="45.75" thickBot="1" x14ac:dyDescent="0.3">
      <c r="B179" s="75"/>
      <c r="C179" s="76" t="s">
        <v>187</v>
      </c>
      <c r="D179" s="76" t="s">
        <v>1</v>
      </c>
      <c r="E179" s="76" t="s">
        <v>249</v>
      </c>
      <c r="F179" s="76" t="s">
        <v>250</v>
      </c>
      <c r="G179" s="77" t="s">
        <v>151</v>
      </c>
      <c r="H179" s="76" t="s">
        <v>152</v>
      </c>
      <c r="I179" s="76" t="s">
        <v>153</v>
      </c>
      <c r="J179" s="76" t="s">
        <v>189</v>
      </c>
      <c r="K179" s="76" t="s">
        <v>240</v>
      </c>
      <c r="L179" s="78" t="s">
        <v>154</v>
      </c>
      <c r="M179" s="78" t="s">
        <v>155</v>
      </c>
      <c r="N179" s="78" t="s">
        <v>156</v>
      </c>
      <c r="O179" s="108" t="s">
        <v>157</v>
      </c>
      <c r="P179" s="109" t="s">
        <v>188</v>
      </c>
    </row>
    <row r="180" spans="2:16" ht="30" x14ac:dyDescent="0.25">
      <c r="B180" s="85">
        <v>1</v>
      </c>
      <c r="C180" s="72" t="s">
        <v>179</v>
      </c>
      <c r="D180" s="127" t="s">
        <v>142</v>
      </c>
      <c r="E180" s="87">
        <v>1.0746899999999999</v>
      </c>
      <c r="F180" s="87">
        <v>603.52648846998068</v>
      </c>
      <c r="G180" s="87">
        <v>20</v>
      </c>
      <c r="H180" s="87">
        <v>10</v>
      </c>
      <c r="I180" s="87">
        <v>22.360679774997898</v>
      </c>
      <c r="J180" s="87">
        <v>1.4988224027436285E-7</v>
      </c>
      <c r="K180" s="87">
        <v>5.7162469266332075E-2</v>
      </c>
      <c r="L180" s="87">
        <v>9.7073195920334143E-3</v>
      </c>
      <c r="M180" s="87">
        <v>9.7230655529687241E-3</v>
      </c>
      <c r="N180" s="87">
        <v>0.27500982345702052</v>
      </c>
      <c r="O180" s="87">
        <v>9.7073195920334143E-2</v>
      </c>
      <c r="P180" s="88">
        <v>8.5053608364049182E-2</v>
      </c>
    </row>
    <row r="181" spans="2:16" ht="30.75" thickBot="1" x14ac:dyDescent="0.3">
      <c r="B181" s="128">
        <v>2</v>
      </c>
      <c r="C181" s="129" t="s">
        <v>144</v>
      </c>
      <c r="D181" s="130" t="s">
        <v>142</v>
      </c>
      <c r="E181" s="131">
        <v>34.449497103957611</v>
      </c>
      <c r="F181" s="131">
        <v>4.8137515624706104</v>
      </c>
      <c r="G181" s="131">
        <v>10</v>
      </c>
      <c r="H181" s="131">
        <v>0</v>
      </c>
      <c r="I181" s="131">
        <v>10</v>
      </c>
      <c r="J181" s="87">
        <v>3.0802043424150818E-5</v>
      </c>
      <c r="K181" s="87">
        <v>7.273034540874238E-7</v>
      </c>
      <c r="L181" s="131">
        <v>4.2713349932199662E-4</v>
      </c>
      <c r="M181" s="131">
        <v>7.7551562179586781E-5</v>
      </c>
      <c r="N181" s="131">
        <v>1.0967447101759202E-3</v>
      </c>
      <c r="O181" s="131">
        <v>0</v>
      </c>
      <c r="P181" s="132">
        <v>1.2028489592988633E-6</v>
      </c>
    </row>
    <row r="182" spans="2:16" x14ac:dyDescent="0.25">
      <c r="B182" s="119"/>
      <c r="C182" s="95" t="s">
        <v>159</v>
      </c>
      <c r="D182" s="95"/>
      <c r="E182" s="97">
        <v>35.524187103957608</v>
      </c>
      <c r="F182" s="97">
        <v>608.34024003245133</v>
      </c>
      <c r="G182" s="97"/>
      <c r="H182" s="97"/>
      <c r="I182" s="97"/>
      <c r="J182" s="98">
        <v>3.0951925664425179E-5</v>
      </c>
      <c r="K182" s="98">
        <v>5.7153119818114023E-2</v>
      </c>
      <c r="L182" s="97"/>
      <c r="M182" s="97"/>
      <c r="N182" s="97"/>
      <c r="O182" s="97"/>
      <c r="P182" s="99">
        <v>8.5039653015697894E-2</v>
      </c>
    </row>
    <row r="183" spans="2:16" ht="15.75" thickBot="1" x14ac:dyDescent="0.3">
      <c r="B183" s="120"/>
      <c r="C183" s="101"/>
      <c r="D183" s="101"/>
      <c r="E183" s="103"/>
      <c r="F183" s="103"/>
      <c r="G183" s="103"/>
      <c r="H183" s="179" t="s">
        <v>173</v>
      </c>
      <c r="I183" s="179"/>
      <c r="J183" s="104">
        <v>5.563445484987265E-3</v>
      </c>
      <c r="K183" s="104">
        <v>0.23906718682854414</v>
      </c>
      <c r="L183" s="103"/>
      <c r="M183" s="103"/>
      <c r="N183" s="179" t="s">
        <v>174</v>
      </c>
      <c r="O183" s="179"/>
      <c r="P183" s="105">
        <v>0.29161559117389091</v>
      </c>
    </row>
    <row r="184" spans="2:16" x14ac:dyDescent="0.25">
      <c r="B184" s="119"/>
      <c r="C184" s="95" t="s">
        <v>162</v>
      </c>
      <c r="D184" s="95"/>
      <c r="E184" s="97">
        <v>62071.625988956446</v>
      </c>
      <c r="F184" s="97">
        <v>56445.048109944131</v>
      </c>
      <c r="G184" s="97"/>
      <c r="H184" s="97"/>
      <c r="I184" s="97"/>
      <c r="J184" s="98">
        <v>88.67630928031717</v>
      </c>
      <c r="K184" s="98">
        <v>128.24536391227286</v>
      </c>
      <c r="L184" s="97"/>
      <c r="M184" s="97"/>
      <c r="N184" s="97"/>
      <c r="O184" s="97"/>
      <c r="P184" s="99">
        <v>16.809651150145704</v>
      </c>
    </row>
    <row r="185" spans="2:16" ht="15.75" thickBot="1" x14ac:dyDescent="0.3">
      <c r="B185" s="120"/>
      <c r="C185" s="101"/>
      <c r="D185" s="101"/>
      <c r="E185" s="103"/>
      <c r="F185" s="103"/>
      <c r="G185" s="179" t="s">
        <v>175</v>
      </c>
      <c r="H185" s="179"/>
      <c r="I185" s="179"/>
      <c r="J185" s="104">
        <v>9.4168099311984186</v>
      </c>
      <c r="K185" s="104">
        <v>11.324557301508403</v>
      </c>
      <c r="L185" s="103"/>
      <c r="M185" s="103"/>
      <c r="N185" s="179" t="s">
        <v>176</v>
      </c>
      <c r="O185" s="179"/>
      <c r="P185" s="105">
        <v>4.0999580663457653</v>
      </c>
    </row>
    <row r="186" spans="2:16" x14ac:dyDescent="0.25">
      <c r="B186" s="121"/>
      <c r="C186" s="121"/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</row>
    <row r="189" spans="2:16" x14ac:dyDescent="0.25">
      <c r="D189" s="133"/>
      <c r="E189" s="134"/>
      <c r="F189" s="134"/>
      <c r="K189" s="134"/>
      <c r="P189" s="134"/>
    </row>
  </sheetData>
  <mergeCells count="14">
    <mergeCell ref="H183:I183"/>
    <mergeCell ref="G185:I185"/>
    <mergeCell ref="N183:O183"/>
    <mergeCell ref="N185:O185"/>
    <mergeCell ref="G177:I177"/>
    <mergeCell ref="N177:O177"/>
    <mergeCell ref="N54:O54"/>
    <mergeCell ref="H54:I54"/>
    <mergeCell ref="N175:O175"/>
    <mergeCell ref="H175:I175"/>
    <mergeCell ref="N108:O108"/>
    <mergeCell ref="N110:O110"/>
    <mergeCell ref="H108:I108"/>
    <mergeCell ref="G110:I1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0EBA9-46E3-4FDC-8110-15D4F8268B3D}">
  <dimension ref="B3:H21"/>
  <sheetViews>
    <sheetView zoomScaleNormal="100" workbookViewId="0"/>
  </sheetViews>
  <sheetFormatPr defaultColWidth="9.33203125" defaultRowHeight="15" x14ac:dyDescent="0.25"/>
  <cols>
    <col min="1" max="16384" width="9.33203125" style="73"/>
  </cols>
  <sheetData>
    <row r="3" spans="2:8" x14ac:dyDescent="0.25">
      <c r="B3" s="141" t="s">
        <v>252</v>
      </c>
    </row>
    <row r="5" spans="2:8" x14ac:dyDescent="0.25">
      <c r="B5" s="142" t="s">
        <v>253</v>
      </c>
    </row>
    <row r="6" spans="2:8" x14ac:dyDescent="0.25">
      <c r="B6" s="73" t="s">
        <v>254</v>
      </c>
    </row>
    <row r="8" spans="2:8" x14ac:dyDescent="0.25">
      <c r="G8" s="143" t="s">
        <v>255</v>
      </c>
    </row>
    <row r="10" spans="2:8" x14ac:dyDescent="0.25">
      <c r="B10" s="142" t="s">
        <v>256</v>
      </c>
    </row>
    <row r="11" spans="2:8" ht="18" x14ac:dyDescent="0.25">
      <c r="B11" s="142" t="s">
        <v>257</v>
      </c>
    </row>
    <row r="12" spans="2:8" ht="18" x14ac:dyDescent="0.25">
      <c r="B12" s="142" t="s">
        <v>258</v>
      </c>
    </row>
    <row r="15" spans="2:8" x14ac:dyDescent="0.25">
      <c r="B15" s="144" t="s">
        <v>158</v>
      </c>
      <c r="H15" s="143" t="s">
        <v>259</v>
      </c>
    </row>
    <row r="19" spans="2:2" x14ac:dyDescent="0.25">
      <c r="B19" s="142" t="s">
        <v>256</v>
      </c>
    </row>
    <row r="20" spans="2:2" ht="18" x14ac:dyDescent="0.25">
      <c r="B20" s="142" t="s">
        <v>260</v>
      </c>
    </row>
    <row r="21" spans="2:2" ht="18" x14ac:dyDescent="0.25">
      <c r="B21" s="142" t="s">
        <v>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Repoting</vt:lpstr>
      <vt:lpstr>2.A Annex-Without LULUCF</vt:lpstr>
      <vt:lpstr>2.B Annex-With LULUCF</vt:lpstr>
      <vt:lpstr>2.C Method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McGettigan</dc:creator>
  <cp:lastModifiedBy>Paul Duffy</cp:lastModifiedBy>
  <cp:lastPrinted>2018-01-05T14:55:03Z</cp:lastPrinted>
  <dcterms:created xsi:type="dcterms:W3CDTF">2002-06-20T13:55:02Z</dcterms:created>
  <dcterms:modified xsi:type="dcterms:W3CDTF">2026-03-13T10:21:53Z</dcterms:modified>
</cp:coreProperties>
</file>