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24226"/>
  <mc:AlternateContent xmlns:mc="http://schemas.openxmlformats.org/markup-compatibility/2006">
    <mc:Choice Requires="x15">
      <x15ac:absPath xmlns:x15ac="http://schemas.microsoft.com/office/spreadsheetml/2010/11/ac" url="Z:\Air Emissions\Annual Inventory Compilation\2018data\Outputs\UNECE Reports\IIR 2020\Website Annexes\"/>
    </mc:Choice>
  </mc:AlternateContent>
  <xr:revisionPtr revIDLastSave="0" documentId="13_ncr:1_{4772AC35-FA4B-4265-BEFB-CD02D6836815}" xr6:coauthVersionLast="36" xr6:coauthVersionMax="36" xr10:uidLastSave="{00000000-0000-0000-0000-000000000000}"/>
  <bookViews>
    <workbookView xWindow="-15" yWindow="-15" windowWidth="21630" windowHeight="5355" tabRatio="903" firstSheet="2" activeTab="2" xr2:uid="{00000000-000D-0000-FFFF-FFFF00000000}"/>
  </bookViews>
  <sheets>
    <sheet name="Calculation sheet_level" sheetId="31" state="hidden" r:id="rId1"/>
    <sheet name="Calculation sheet_trend" sheetId="33" state="hidden" r:id="rId2"/>
    <sheet name="A.1 Annex 1 Table_2018" sheetId="41" r:id="rId3"/>
    <sheet name="A.2 Table 1.NOx" sheetId="2" r:id="rId4"/>
    <sheet name="A.2 Table 2.SO2" sheetId="18" r:id="rId5"/>
    <sheet name="A.2 Table 3.NMVOC" sheetId="17" r:id="rId6"/>
    <sheet name="A.2 Table 4.NH3,CO" sheetId="16" r:id="rId7"/>
    <sheet name="A.2 Table 5.TSP,PM10" sheetId="14" r:id="rId8"/>
    <sheet name="A.2 Table 6.PM2.5" sheetId="12" r:id="rId9"/>
    <sheet name="A.2 Table 7.Pb,Cd" sheetId="11" r:id="rId10"/>
    <sheet name="A.2 Table 8.Hg,As" sheetId="10" r:id="rId11"/>
    <sheet name="A.2 Table 9.Cr,Cu" sheetId="7" r:id="rId12"/>
    <sheet name="A.2 Table 10.Ni,Se" sheetId="5" r:id="rId13"/>
    <sheet name="A.2 Table 11.Zn" sheetId="3" r:id="rId14"/>
    <sheet name="A.2 Table 12.Dioxin,PCB,HCB" sheetId="23" r:id="rId15"/>
    <sheet name="A.2 Table 13.B(a)p,B(b)F" sheetId="25" r:id="rId16"/>
    <sheet name="A.2 Table 14.B(k)F,I(123-cd)P" sheetId="27" r:id="rId17"/>
    <sheet name="Table 15.PAH" sheetId="29" r:id="rId18"/>
    <sheet name="A.2 Table 16. KCA" sheetId="19" r:id="rId19"/>
    <sheet name="Annex A.3 Fuel tourism" sheetId="42" r:id="rId20"/>
    <sheet name="A.3 Fig.A3.1" sheetId="34" r:id="rId21"/>
    <sheet name="A.3 Fig.A3.2" sheetId="43" r:id="rId22"/>
    <sheet name="A.3 Table A3.1" sheetId="36" r:id="rId23"/>
  </sheets>
  <definedNames>
    <definedName name="_xlnm._FilterDatabase" localSheetId="3" hidden="1">'A.2 Table 1.NOx'!$B$4:$F$4</definedName>
    <definedName name="_xlnm._FilterDatabase" localSheetId="0" hidden="1">'Calculation sheet_level'!$A$1:$E$129</definedName>
    <definedName name="_xlnm._FilterDatabase" localSheetId="1" hidden="1">'Calculation sheet_trend'!$A$1:$G$129</definedName>
    <definedName name="_xlnm._FilterDatabase" localSheetId="17" hidden="1">'Table 15.PAH'!$B$4:$F$4</definedName>
    <definedName name="Activity_Data__From_1990" localSheetId="21">#REF!</definedName>
    <definedName name="Activity_Data__From_1990">#REF!</definedName>
    <definedName name="Annex_III_TableIIIB_GNFR_Codes" localSheetId="21">#REF!</definedName>
    <definedName name="Annex_III_TableIIIB_GNFR_Codes">#REF!</definedName>
    <definedName name="fg" localSheetId="21">#REF!</definedName>
    <definedName name="fg">#REF!</definedName>
    <definedName name="Heavy_Metals__from_1990">#REF!</definedName>
    <definedName name="Main_Pollutants_and_Particulate">#REF!</definedName>
    <definedName name="Persistent_Organic_Pollutants__POPs_From_1990">#REF!</definedName>
    <definedName name="_xlnm.Print_Area" localSheetId="17">'Table 15.PAH'!$A$1:$F$26</definedName>
    <definedName name="xz" localSheetId="21">#REF!</definedName>
    <definedName name="xz">#REF!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3" i="36" l="1"/>
  <c r="E3" i="36"/>
  <c r="F3" i="36"/>
  <c r="G3" i="36"/>
  <c r="H3" i="36"/>
  <c r="I3" i="36"/>
  <c r="J3" i="36"/>
  <c r="K3" i="36"/>
  <c r="L3" i="36"/>
  <c r="M3" i="36"/>
  <c r="N3" i="36"/>
  <c r="O3" i="36"/>
  <c r="P3" i="36"/>
  <c r="Q3" i="36"/>
  <c r="R3" i="36"/>
  <c r="S3" i="36"/>
  <c r="T3" i="36"/>
  <c r="U3" i="36"/>
  <c r="V3" i="36"/>
  <c r="W3" i="36"/>
  <c r="X3" i="36"/>
  <c r="Y3" i="36"/>
  <c r="Z3" i="36"/>
  <c r="AA3" i="36"/>
  <c r="AB3" i="36"/>
  <c r="AC3" i="36"/>
  <c r="AD3" i="36"/>
  <c r="AE3" i="36"/>
  <c r="AF3" i="36"/>
  <c r="C9" i="36"/>
  <c r="C3" i="36"/>
  <c r="AF8" i="36"/>
  <c r="AE8" i="36"/>
  <c r="AD8" i="36"/>
  <c r="AC8" i="36"/>
  <c r="AB8" i="36"/>
  <c r="AA8" i="36"/>
  <c r="Z8" i="36"/>
  <c r="Y8" i="36"/>
  <c r="X8" i="36"/>
  <c r="W8" i="36"/>
  <c r="V8" i="36"/>
  <c r="U8" i="36"/>
  <c r="T8" i="36"/>
  <c r="S8" i="36"/>
  <c r="R8" i="36"/>
  <c r="Q8" i="36"/>
  <c r="P8" i="36"/>
  <c r="O8" i="36"/>
  <c r="N8" i="36"/>
  <c r="M8" i="36"/>
  <c r="L8" i="36"/>
  <c r="K8" i="36"/>
  <c r="J8" i="36"/>
  <c r="I8" i="36"/>
  <c r="H8" i="36"/>
  <c r="G8" i="36"/>
  <c r="F8" i="36"/>
  <c r="E8" i="36"/>
  <c r="D8" i="36"/>
  <c r="C8" i="36"/>
  <c r="AF5" i="36"/>
  <c r="AB5" i="36"/>
  <c r="X5" i="36"/>
  <c r="T5" i="36"/>
  <c r="P5" i="36"/>
  <c r="L5" i="36"/>
  <c r="H5" i="36"/>
  <c r="D5" i="36"/>
  <c r="AF4" i="36"/>
  <c r="AE4" i="36"/>
  <c r="AD4" i="36"/>
  <c r="AC4" i="36"/>
  <c r="AB4" i="36"/>
  <c r="AA4" i="36"/>
  <c r="Z4" i="36"/>
  <c r="Y4" i="36"/>
  <c r="X4" i="36"/>
  <c r="W4" i="36"/>
  <c r="V4" i="36"/>
  <c r="U4" i="36"/>
  <c r="T4" i="36"/>
  <c r="S4" i="36"/>
  <c r="R4" i="36"/>
  <c r="Q4" i="36"/>
  <c r="P4" i="36"/>
  <c r="O4" i="36"/>
  <c r="N4" i="36"/>
  <c r="M4" i="36"/>
  <c r="L4" i="36"/>
  <c r="K4" i="36"/>
  <c r="J4" i="36"/>
  <c r="I4" i="36"/>
  <c r="H4" i="36"/>
  <c r="G4" i="36"/>
  <c r="F4" i="36"/>
  <c r="E4" i="36"/>
  <c r="D4" i="36"/>
  <c r="C4" i="36"/>
  <c r="F10" i="36" l="1"/>
  <c r="N10" i="36"/>
  <c r="V10" i="36"/>
  <c r="AD10" i="36"/>
  <c r="J10" i="36"/>
  <c r="R10" i="36"/>
  <c r="Z10" i="36"/>
  <c r="E10" i="36"/>
  <c r="I10" i="36"/>
  <c r="M10" i="36"/>
  <c r="Q10" i="36"/>
  <c r="U10" i="36"/>
  <c r="Y10" i="36"/>
  <c r="AC10" i="36"/>
  <c r="C6" i="36"/>
  <c r="G6" i="36"/>
  <c r="K6" i="36"/>
  <c r="O6" i="36"/>
  <c r="S6" i="36"/>
  <c r="W6" i="36"/>
  <c r="AA6" i="36"/>
  <c r="AE6" i="36"/>
  <c r="E6" i="36"/>
  <c r="I6" i="36"/>
  <c r="M6" i="36"/>
  <c r="Q6" i="36"/>
  <c r="U6" i="36"/>
  <c r="Y6" i="36"/>
  <c r="AC6" i="36"/>
  <c r="E5" i="36"/>
  <c r="D10" i="36"/>
  <c r="H10" i="36"/>
  <c r="L10" i="36"/>
  <c r="P10" i="36"/>
  <c r="T10" i="36"/>
  <c r="X10" i="36"/>
  <c r="AB10" i="36"/>
  <c r="AF10" i="36"/>
  <c r="I5" i="36"/>
  <c r="M5" i="36"/>
  <c r="Q5" i="36"/>
  <c r="U5" i="36"/>
  <c r="Y5" i="36"/>
  <c r="AC5" i="36"/>
  <c r="C5" i="36"/>
  <c r="G5" i="36"/>
  <c r="K5" i="36"/>
  <c r="O5" i="36"/>
  <c r="S5" i="36"/>
  <c r="W5" i="36"/>
  <c r="AA5" i="36"/>
  <c r="AE5" i="36"/>
  <c r="E7" i="36"/>
  <c r="I7" i="36"/>
  <c r="M7" i="36"/>
  <c r="Q7" i="36"/>
  <c r="U7" i="36"/>
  <c r="Y7" i="36"/>
  <c r="AC7" i="36"/>
  <c r="C7" i="36"/>
  <c r="G7" i="36"/>
  <c r="K7" i="36"/>
  <c r="O7" i="36"/>
  <c r="S7" i="36"/>
  <c r="W7" i="36"/>
  <c r="AA7" i="36"/>
  <c r="AE7" i="36"/>
  <c r="E9" i="36"/>
  <c r="I9" i="36"/>
  <c r="M9" i="36"/>
  <c r="Q9" i="36"/>
  <c r="U9" i="36"/>
  <c r="Y9" i="36"/>
  <c r="AC9" i="36"/>
  <c r="D9" i="36"/>
  <c r="H9" i="36"/>
  <c r="L9" i="36"/>
  <c r="P9" i="36"/>
  <c r="T9" i="36"/>
  <c r="X9" i="36"/>
  <c r="AB9" i="36"/>
  <c r="AF9" i="36"/>
  <c r="D7" i="36"/>
  <c r="H7" i="36"/>
  <c r="L7" i="36"/>
  <c r="P7" i="36"/>
  <c r="T7" i="36"/>
  <c r="X7" i="36"/>
  <c r="AB7" i="36"/>
  <c r="AF7" i="36"/>
  <c r="F5" i="36"/>
  <c r="J5" i="36"/>
  <c r="N5" i="36"/>
  <c r="R5" i="36"/>
  <c r="V5" i="36"/>
  <c r="Z5" i="36"/>
  <c r="AD5" i="36"/>
  <c r="G10" i="36"/>
  <c r="K10" i="36"/>
  <c r="O10" i="36"/>
  <c r="S10" i="36"/>
  <c r="W10" i="36"/>
  <c r="AA10" i="36"/>
  <c r="AE10" i="36"/>
  <c r="G9" i="36"/>
  <c r="K9" i="36"/>
  <c r="W9" i="36"/>
  <c r="AA9" i="36"/>
  <c r="P6" i="36"/>
  <c r="F7" i="36"/>
  <c r="J7" i="36"/>
  <c r="N7" i="36"/>
  <c r="R7" i="36"/>
  <c r="V7" i="36"/>
  <c r="Z7" i="36"/>
  <c r="AD7" i="36"/>
  <c r="F9" i="36"/>
  <c r="J9" i="36"/>
  <c r="N9" i="36"/>
  <c r="R9" i="36"/>
  <c r="V9" i="36"/>
  <c r="Z9" i="36"/>
  <c r="AD9" i="36"/>
  <c r="Q11" i="36" l="1"/>
  <c r="Y11" i="36"/>
  <c r="W11" i="36"/>
  <c r="G11" i="36"/>
  <c r="AC11" i="36"/>
  <c r="E11" i="36"/>
  <c r="T11" i="36"/>
  <c r="T6" i="36"/>
  <c r="D11" i="36"/>
  <c r="D6" i="36"/>
  <c r="V11" i="36"/>
  <c r="V6" i="36"/>
  <c r="F11" i="36"/>
  <c r="F6" i="36"/>
  <c r="AF11" i="36"/>
  <c r="AF6" i="36"/>
  <c r="P11" i="36"/>
  <c r="I11" i="36"/>
  <c r="R11" i="36"/>
  <c r="R6" i="36"/>
  <c r="AA11" i="36"/>
  <c r="U11" i="36"/>
  <c r="C11" i="36"/>
  <c r="C10" i="36"/>
  <c r="AB11" i="36"/>
  <c r="AB6" i="36"/>
  <c r="L11" i="36"/>
  <c r="L6" i="36"/>
  <c r="AD11" i="36"/>
  <c r="AD6" i="36"/>
  <c r="N11" i="36"/>
  <c r="N6" i="36"/>
  <c r="S11" i="36"/>
  <c r="S9" i="36"/>
  <c r="X11" i="36"/>
  <c r="X6" i="36"/>
  <c r="H11" i="36"/>
  <c r="H6" i="36"/>
  <c r="M11" i="36"/>
  <c r="Z11" i="36"/>
  <c r="Z6" i="36"/>
  <c r="J11" i="36"/>
  <c r="J6" i="36"/>
  <c r="K11" i="36"/>
  <c r="AE11" i="36"/>
  <c r="AE9" i="36"/>
  <c r="O11" i="36"/>
  <c r="O9" i="36"/>
  <c r="AJ141" i="41" l="1"/>
  <c r="AI141" i="41"/>
  <c r="AH141" i="41"/>
  <c r="AF141" i="41"/>
  <c r="AD141" i="41"/>
  <c r="AC141" i="41"/>
  <c r="AB141" i="41"/>
  <c r="AA141" i="41"/>
  <c r="Z141" i="41"/>
  <c r="X141" i="41"/>
  <c r="W141" i="41"/>
  <c r="S141" i="41"/>
  <c r="R141" i="41"/>
  <c r="Q141" i="41"/>
  <c r="P141" i="41"/>
  <c r="O141" i="41"/>
  <c r="N141" i="41"/>
  <c r="M141" i="41"/>
  <c r="L141" i="41"/>
  <c r="K141" i="41"/>
  <c r="J141" i="41"/>
  <c r="I141" i="41"/>
  <c r="H141" i="41"/>
  <c r="G141" i="41"/>
  <c r="F141" i="41"/>
  <c r="E141" i="41"/>
  <c r="U141" i="41" l="1"/>
  <c r="Y141" i="41"/>
  <c r="Y154" i="41" s="1"/>
  <c r="V141" i="41"/>
  <c r="AG141" i="41"/>
  <c r="T141" i="41"/>
  <c r="A10" i="41"/>
  <c r="M154" i="41"/>
  <c r="M152" i="41"/>
  <c r="Y152" i="41"/>
  <c r="F154" i="41"/>
  <c r="F152" i="41"/>
  <c r="R154" i="41"/>
  <c r="R152" i="41"/>
  <c r="Z154" i="41"/>
  <c r="Z152" i="41"/>
  <c r="G152" i="41"/>
  <c r="G154" i="41"/>
  <c r="K152" i="41"/>
  <c r="K154" i="41"/>
  <c r="O152" i="41"/>
  <c r="O154" i="41"/>
  <c r="S152" i="41"/>
  <c r="S154" i="41"/>
  <c r="W152" i="41"/>
  <c r="W154" i="41"/>
  <c r="AA152" i="41"/>
  <c r="AA154" i="41"/>
  <c r="E154" i="41"/>
  <c r="E152" i="41"/>
  <c r="Q154" i="41"/>
  <c r="Q152" i="41"/>
  <c r="J154" i="41"/>
  <c r="J152" i="41"/>
  <c r="V154" i="41"/>
  <c r="V152" i="41"/>
  <c r="AD154" i="41"/>
  <c r="AD152" i="41"/>
  <c r="H152" i="41"/>
  <c r="H154" i="41"/>
  <c r="L152" i="41"/>
  <c r="L154" i="41"/>
  <c r="P152" i="41"/>
  <c r="P154" i="41"/>
  <c r="T152" i="41"/>
  <c r="T154" i="41"/>
  <c r="X152" i="41"/>
  <c r="X154" i="41"/>
  <c r="AB152" i="41"/>
  <c r="AB154" i="41"/>
  <c r="U154" i="41"/>
  <c r="U152" i="41"/>
  <c r="I154" i="41"/>
  <c r="I152" i="41"/>
  <c r="AC154" i="41"/>
  <c r="AC152" i="41"/>
  <c r="N154" i="41"/>
  <c r="N152" i="41"/>
  <c r="D6" i="2" l="1"/>
  <c r="C5" i="2" l="1"/>
  <c r="K113" i="17" l="1"/>
  <c r="K109" i="17"/>
  <c r="K105" i="17"/>
  <c r="K101" i="17"/>
  <c r="K97" i="17"/>
  <c r="K93" i="17"/>
  <c r="K89" i="17"/>
  <c r="K85" i="17"/>
  <c r="K81" i="17"/>
  <c r="K77" i="17"/>
  <c r="K73" i="17"/>
  <c r="K69" i="17"/>
  <c r="K65" i="17"/>
  <c r="D106" i="33"/>
  <c r="D102" i="33"/>
  <c r="D86" i="33"/>
  <c r="D75" i="33"/>
  <c r="D74" i="33"/>
  <c r="D72" i="33"/>
  <c r="D70" i="33"/>
  <c r="D69" i="33"/>
  <c r="D127" i="33"/>
  <c r="D62" i="33"/>
  <c r="D61" i="33"/>
  <c r="D54" i="33"/>
  <c r="D46" i="33"/>
  <c r="D30" i="33"/>
  <c r="D24" i="33"/>
  <c r="D10" i="33"/>
  <c r="D6" i="33"/>
  <c r="D5" i="33"/>
  <c r="D97" i="33"/>
  <c r="D129" i="33"/>
  <c r="D96" i="33"/>
  <c r="D71" i="33"/>
  <c r="D68" i="33"/>
  <c r="D125" i="33"/>
  <c r="D65" i="33"/>
  <c r="D63" i="33"/>
  <c r="D60" i="33"/>
  <c r="D116" i="33"/>
  <c r="D58" i="33"/>
  <c r="D104" i="33"/>
  <c r="D113" i="33"/>
  <c r="D51" i="33"/>
  <c r="D47" i="33"/>
  <c r="D45" i="33"/>
  <c r="D36" i="33"/>
  <c r="D33" i="33"/>
  <c r="D87" i="33"/>
  <c r="D16" i="33"/>
  <c r="D111" i="33"/>
  <c r="D80" i="33"/>
  <c r="D105" i="33"/>
  <c r="D2" i="33"/>
  <c r="D123" i="33"/>
  <c r="D95" i="33"/>
  <c r="D56" i="33"/>
  <c r="D119" i="33"/>
  <c r="D101" i="33"/>
  <c r="D53" i="33"/>
  <c r="D85" i="33"/>
  <c r="D49" i="33"/>
  <c r="D43" i="33"/>
  <c r="D41" i="33"/>
  <c r="D40" i="33"/>
  <c r="D37" i="33"/>
  <c r="L115" i="17"/>
  <c r="I116" i="17"/>
  <c r="L114" i="17"/>
  <c r="K114" i="17"/>
  <c r="L113" i="17"/>
  <c r="L112" i="17"/>
  <c r="K112" i="17"/>
  <c r="L111" i="17"/>
  <c r="K111" i="17"/>
  <c r="L110" i="17"/>
  <c r="K110" i="17"/>
  <c r="L109" i="17"/>
  <c r="L108" i="17"/>
  <c r="K108" i="17"/>
  <c r="L107" i="17"/>
  <c r="K107" i="17"/>
  <c r="L106" i="17"/>
  <c r="K106" i="17"/>
  <c r="L105" i="17"/>
  <c r="L104" i="17"/>
  <c r="K104" i="17"/>
  <c r="L103" i="17"/>
  <c r="K103" i="17"/>
  <c r="L102" i="17"/>
  <c r="K102" i="17"/>
  <c r="L101" i="17"/>
  <c r="L100" i="17"/>
  <c r="K100" i="17"/>
  <c r="L99" i="17"/>
  <c r="K99" i="17"/>
  <c r="L98" i="17"/>
  <c r="K98" i="17"/>
  <c r="L97" i="17"/>
  <c r="L96" i="17"/>
  <c r="K96" i="17"/>
  <c r="L95" i="17"/>
  <c r="K95" i="17"/>
  <c r="L94" i="17"/>
  <c r="K94" i="17"/>
  <c r="L93" i="17"/>
  <c r="L92" i="17"/>
  <c r="K92" i="17"/>
  <c r="L91" i="17"/>
  <c r="K91" i="17"/>
  <c r="L90" i="17"/>
  <c r="K90" i="17"/>
  <c r="L89" i="17"/>
  <c r="L88" i="17"/>
  <c r="K88" i="17"/>
  <c r="L87" i="17"/>
  <c r="K87" i="17"/>
  <c r="L86" i="17"/>
  <c r="K86" i="17"/>
  <c r="L85" i="17"/>
  <c r="L84" i="17"/>
  <c r="K84" i="17"/>
  <c r="L83" i="17"/>
  <c r="K83" i="17"/>
  <c r="L82" i="17"/>
  <c r="K82" i="17"/>
  <c r="L81" i="17"/>
  <c r="L80" i="17"/>
  <c r="K80" i="17"/>
  <c r="L79" i="17"/>
  <c r="K79" i="17"/>
  <c r="L78" i="17"/>
  <c r="K78" i="17"/>
  <c r="L77" i="17"/>
  <c r="L76" i="17"/>
  <c r="K76" i="17"/>
  <c r="L75" i="17"/>
  <c r="K75" i="17"/>
  <c r="L74" i="17"/>
  <c r="K74" i="17"/>
  <c r="L73" i="17"/>
  <c r="L72" i="17"/>
  <c r="K72" i="17"/>
  <c r="L71" i="17"/>
  <c r="K71" i="17"/>
  <c r="L70" i="17"/>
  <c r="K70" i="17"/>
  <c r="L69" i="17"/>
  <c r="L68" i="17"/>
  <c r="K68" i="17"/>
  <c r="L67" i="17"/>
  <c r="K67" i="17"/>
  <c r="L66" i="17"/>
  <c r="K66" i="17"/>
  <c r="L65" i="17"/>
  <c r="L64" i="17"/>
  <c r="K64" i="17"/>
  <c r="L63" i="17"/>
  <c r="K63" i="17"/>
  <c r="L62" i="17"/>
  <c r="K62" i="17"/>
  <c r="D103" i="33"/>
  <c r="D25" i="33"/>
  <c r="D22" i="33"/>
  <c r="D91" i="33"/>
  <c r="D17" i="33"/>
  <c r="D13" i="33"/>
  <c r="D81" i="33"/>
  <c r="D107" i="33"/>
  <c r="D92" i="33"/>
  <c r="D124" i="33"/>
  <c r="D32" i="33"/>
  <c r="D21" i="33"/>
  <c r="D20" i="33"/>
  <c r="D4" i="33"/>
  <c r="D12" i="33"/>
  <c r="D108" i="33"/>
  <c r="D9" i="33"/>
  <c r="D76" i="33"/>
  <c r="L10" i="12" l="1"/>
  <c r="L19" i="12"/>
  <c r="L28" i="12"/>
  <c r="L37" i="12"/>
  <c r="L46" i="12"/>
  <c r="L55" i="12"/>
  <c r="L11" i="12"/>
  <c r="L20" i="12"/>
  <c r="L29" i="12"/>
  <c r="L38" i="12"/>
  <c r="L47" i="12"/>
  <c r="L57" i="12"/>
  <c r="L49" i="12"/>
  <c r="L5" i="12"/>
  <c r="L14" i="12"/>
  <c r="L23" i="12"/>
  <c r="L33" i="12"/>
  <c r="L42" i="12"/>
  <c r="L51" i="12"/>
  <c r="L31" i="12"/>
  <c r="L6" i="12"/>
  <c r="L15" i="12"/>
  <c r="L25" i="12"/>
  <c r="L34" i="12"/>
  <c r="L43" i="12"/>
  <c r="L52" i="12"/>
  <c r="L21" i="12"/>
  <c r="L39" i="12"/>
  <c r="L13" i="12"/>
  <c r="L41" i="12"/>
  <c r="L8" i="12"/>
  <c r="L17" i="12"/>
  <c r="L26" i="12"/>
  <c r="L35" i="12"/>
  <c r="L44" i="12"/>
  <c r="L53" i="12"/>
  <c r="L12" i="12"/>
  <c r="L30" i="12"/>
  <c r="L22" i="12"/>
  <c r="L50" i="12"/>
  <c r="L9" i="12"/>
  <c r="L18" i="12"/>
  <c r="L27" i="12"/>
  <c r="L36" i="12"/>
  <c r="L45" i="12"/>
  <c r="L54" i="12"/>
  <c r="L7" i="12"/>
  <c r="L16" i="12"/>
  <c r="L24" i="12"/>
  <c r="L32" i="12"/>
  <c r="L40" i="12"/>
  <c r="L48" i="12"/>
  <c r="L56" i="12"/>
  <c r="D82" i="33"/>
  <c r="D15" i="33"/>
  <c r="D39" i="33"/>
  <c r="D59" i="33"/>
  <c r="D66" i="33"/>
  <c r="D90" i="33"/>
  <c r="D114" i="33"/>
  <c r="D110" i="33"/>
  <c r="D122" i="33"/>
  <c r="D67" i="33"/>
  <c r="J116" i="17"/>
  <c r="D64" i="33"/>
  <c r="K115" i="17"/>
  <c r="D57" i="33"/>
  <c r="D73" i="33"/>
  <c r="D42" i="33"/>
  <c r="D100" i="33"/>
  <c r="D98" i="33"/>
  <c r="D48" i="33"/>
  <c r="D52" i="33"/>
  <c r="D112" i="33"/>
  <c r="D120" i="33"/>
  <c r="D115" i="33"/>
  <c r="D55" i="33"/>
  <c r="D14" i="33"/>
  <c r="D18" i="33"/>
  <c r="D27" i="33"/>
  <c r="D34" i="33"/>
  <c r="D38" i="33"/>
  <c r="D44" i="33"/>
  <c r="D50" i="33"/>
  <c r="D126" i="33"/>
  <c r="D83" i="33"/>
  <c r="D77" i="33"/>
  <c r="D7" i="33"/>
  <c r="D8" i="33"/>
  <c r="D11" i="33"/>
  <c r="D28" i="33"/>
  <c r="D19" i="33"/>
  <c r="D128" i="33"/>
  <c r="D23" i="33"/>
  <c r="D26" i="33"/>
  <c r="D29" i="33"/>
  <c r="D31" i="33"/>
  <c r="D35" i="33"/>
  <c r="D84" i="33"/>
  <c r="D78" i="33"/>
  <c r="D121" i="33"/>
  <c r="D88" i="33"/>
  <c r="D93" i="33"/>
  <c r="D117" i="33"/>
  <c r="D99" i="33"/>
  <c r="D79" i="33"/>
  <c r="D109" i="33"/>
  <c r="D118" i="33"/>
  <c r="D89" i="33"/>
  <c r="D3" i="33"/>
  <c r="D94" i="33"/>
  <c r="G3" i="31" l="1"/>
  <c r="G4" i="31"/>
  <c r="G5" i="31"/>
  <c r="G6" i="31"/>
  <c r="G7" i="31"/>
  <c r="G8" i="31"/>
  <c r="G9" i="31"/>
  <c r="G10" i="31"/>
  <c r="G11" i="31"/>
  <c r="G12" i="31"/>
  <c r="G13" i="31"/>
  <c r="G14" i="31"/>
  <c r="G15" i="31"/>
  <c r="G16" i="31"/>
  <c r="G17" i="31"/>
  <c r="G18"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H117" i="31"/>
  <c r="G118" i="31"/>
  <c r="G119" i="31"/>
  <c r="G120" i="31"/>
  <c r="G121" i="31"/>
  <c r="H121" i="31"/>
  <c r="G122" i="31"/>
  <c r="G123" i="31"/>
  <c r="G124" i="31"/>
  <c r="G125" i="31"/>
  <c r="H125" i="31"/>
  <c r="G126" i="31"/>
  <c r="G127" i="31"/>
  <c r="G128" i="31"/>
  <c r="G129" i="31"/>
  <c r="H6" i="31"/>
  <c r="H127" i="31" l="1"/>
  <c r="H123" i="31"/>
  <c r="H119" i="31"/>
  <c r="H115" i="31"/>
  <c r="H111" i="31"/>
  <c r="H107" i="31"/>
  <c r="H103" i="31"/>
  <c r="H99" i="31"/>
  <c r="H95" i="31"/>
  <c r="H91" i="31"/>
  <c r="H87" i="31"/>
  <c r="H83" i="31"/>
  <c r="H79" i="31"/>
  <c r="H75" i="31"/>
  <c r="H71" i="31"/>
  <c r="H67" i="31"/>
  <c r="H63" i="31"/>
  <c r="H59" i="31"/>
  <c r="H55" i="31"/>
  <c r="H51" i="31"/>
  <c r="H47" i="31"/>
  <c r="H43" i="31"/>
  <c r="H39" i="31"/>
  <c r="H35" i="31"/>
  <c r="H31" i="31"/>
  <c r="H27" i="31"/>
  <c r="H23" i="31"/>
  <c r="H19" i="31"/>
  <c r="H15" i="31"/>
  <c r="H11" i="31"/>
  <c r="H7" i="31"/>
  <c r="H3" i="31"/>
  <c r="H129" i="31"/>
  <c r="H128" i="31"/>
  <c r="H124" i="31"/>
  <c r="H120" i="31"/>
  <c r="H116" i="31"/>
  <c r="H112" i="31"/>
  <c r="H108" i="31"/>
  <c r="H104" i="31"/>
  <c r="H100" i="31"/>
  <c r="H96" i="31"/>
  <c r="H92" i="31"/>
  <c r="H88" i="31"/>
  <c r="H84" i="31"/>
  <c r="H80" i="31"/>
  <c r="H76" i="31"/>
  <c r="H72" i="31"/>
  <c r="H68" i="31"/>
  <c r="H64" i="31"/>
  <c r="H60" i="31"/>
  <c r="H56" i="31"/>
  <c r="H52" i="31"/>
  <c r="H48" i="31"/>
  <c r="H44" i="31"/>
  <c r="H40" i="31"/>
  <c r="H36" i="31"/>
  <c r="H32" i="31"/>
  <c r="H28" i="31"/>
  <c r="H24" i="31"/>
  <c r="H20" i="31"/>
  <c r="H16" i="31"/>
  <c r="H12" i="31"/>
  <c r="H8" i="31"/>
  <c r="H4" i="31"/>
  <c r="H113" i="31"/>
  <c r="H109" i="31"/>
  <c r="H105" i="31"/>
  <c r="H101" i="31"/>
  <c r="H97" i="31"/>
  <c r="H93" i="31"/>
  <c r="H89" i="31"/>
  <c r="H85" i="31"/>
  <c r="H81" i="31"/>
  <c r="H77" i="31"/>
  <c r="H73" i="31"/>
  <c r="H69" i="31"/>
  <c r="H65" i="31"/>
  <c r="H61" i="31"/>
  <c r="H57" i="31"/>
  <c r="H53" i="31"/>
  <c r="H49" i="31"/>
  <c r="H45" i="31"/>
  <c r="H41" i="31"/>
  <c r="H37" i="31"/>
  <c r="H33" i="31"/>
  <c r="H29" i="31"/>
  <c r="H25" i="31"/>
  <c r="H21" i="31"/>
  <c r="H17" i="31"/>
  <c r="H13" i="31"/>
  <c r="H9" i="31"/>
  <c r="H5" i="31"/>
  <c r="H126" i="31"/>
  <c r="H122" i="31"/>
  <c r="H118" i="31"/>
  <c r="H114" i="31"/>
  <c r="H110" i="31"/>
  <c r="H106" i="31"/>
  <c r="H102" i="31"/>
  <c r="H98" i="31"/>
  <c r="H94" i="31"/>
  <c r="H90" i="31"/>
  <c r="H86" i="31"/>
  <c r="H82" i="31"/>
  <c r="H78" i="31"/>
  <c r="H74" i="31"/>
  <c r="H70" i="31"/>
  <c r="H66" i="31"/>
  <c r="H62" i="31"/>
  <c r="H58" i="31"/>
  <c r="H54" i="31"/>
  <c r="H50" i="31"/>
  <c r="H46" i="31"/>
  <c r="H42" i="31"/>
  <c r="H38" i="31"/>
  <c r="H34" i="31"/>
  <c r="H30" i="31"/>
  <c r="H26" i="31"/>
  <c r="H22" i="31"/>
  <c r="H18" i="31"/>
  <c r="H14" i="31"/>
  <c r="H10" i="31"/>
  <c r="I3" i="33" l="1"/>
  <c r="I4" i="33"/>
  <c r="I5" i="33"/>
  <c r="I6" i="33"/>
  <c r="I7" i="33"/>
  <c r="I8" i="33"/>
  <c r="I9" i="33"/>
  <c r="I10" i="33"/>
  <c r="I11" i="33"/>
  <c r="I12" i="33"/>
  <c r="I13" i="33"/>
  <c r="I14" i="33"/>
  <c r="I15" i="33"/>
  <c r="I16" i="33"/>
  <c r="I17" i="33"/>
  <c r="I18" i="33"/>
  <c r="I19" i="33"/>
  <c r="I20" i="33"/>
  <c r="I21" i="33"/>
  <c r="I22" i="33"/>
  <c r="I23" i="33"/>
  <c r="I24" i="33"/>
  <c r="I25" i="33"/>
  <c r="I26" i="33"/>
  <c r="I27" i="33"/>
  <c r="I28" i="33"/>
  <c r="I29" i="33"/>
  <c r="I30" i="33"/>
  <c r="I31" i="33"/>
  <c r="I32" i="33"/>
  <c r="I33" i="33"/>
  <c r="I34" i="33"/>
  <c r="I35" i="33"/>
  <c r="I36" i="33"/>
  <c r="I37" i="33"/>
  <c r="I38" i="33"/>
  <c r="I39" i="33"/>
  <c r="I40" i="33"/>
  <c r="I41" i="33"/>
  <c r="I42" i="33"/>
  <c r="I43" i="33"/>
  <c r="I44" i="33"/>
  <c r="I45" i="33"/>
  <c r="I46" i="33"/>
  <c r="I47" i="33"/>
  <c r="I48" i="33"/>
  <c r="I49" i="33"/>
  <c r="I50" i="33"/>
  <c r="I51" i="33"/>
  <c r="I52" i="33"/>
  <c r="I53" i="33"/>
  <c r="I54" i="33"/>
  <c r="I55" i="33"/>
  <c r="I56" i="33"/>
  <c r="I57" i="33"/>
  <c r="I58" i="33"/>
  <c r="I59" i="33"/>
  <c r="I60" i="33"/>
  <c r="I61" i="33"/>
  <c r="I62" i="33"/>
  <c r="I63" i="33"/>
  <c r="I64" i="33"/>
  <c r="I65" i="33"/>
  <c r="I66" i="33"/>
  <c r="I67" i="33"/>
  <c r="I68" i="33"/>
  <c r="I69" i="33"/>
  <c r="I70" i="33"/>
  <c r="I71" i="33"/>
  <c r="I72" i="33"/>
  <c r="I73" i="33"/>
  <c r="I74" i="33"/>
  <c r="I75" i="33"/>
  <c r="I76" i="33"/>
  <c r="I77" i="33"/>
  <c r="I78" i="33"/>
  <c r="I79" i="33"/>
  <c r="I80" i="33"/>
  <c r="I81" i="33"/>
  <c r="I82" i="33"/>
  <c r="I83" i="33"/>
  <c r="I84" i="33"/>
  <c r="I85" i="33"/>
  <c r="I86" i="33"/>
  <c r="I87" i="33"/>
  <c r="I88" i="33"/>
  <c r="I89" i="33"/>
  <c r="I90" i="33"/>
  <c r="I91" i="33"/>
  <c r="I92" i="33"/>
  <c r="I93" i="33"/>
  <c r="I94" i="33"/>
  <c r="I95" i="33"/>
  <c r="I96" i="33"/>
  <c r="I97" i="33"/>
  <c r="I98" i="33"/>
  <c r="I99" i="33"/>
  <c r="I100" i="33"/>
  <c r="I101" i="33"/>
  <c r="I102" i="33"/>
  <c r="I103" i="33"/>
  <c r="I104" i="33"/>
  <c r="I105" i="33"/>
  <c r="I106" i="33"/>
  <c r="I107" i="33"/>
  <c r="I108" i="33"/>
  <c r="I109" i="33"/>
  <c r="I110" i="33"/>
  <c r="I111" i="33"/>
  <c r="I112" i="33"/>
  <c r="I113" i="33"/>
  <c r="I114" i="33"/>
  <c r="I115" i="33"/>
  <c r="I116" i="33"/>
  <c r="I117" i="33"/>
  <c r="I118" i="33"/>
  <c r="I119" i="33"/>
  <c r="I120" i="33"/>
  <c r="I121" i="33"/>
  <c r="I122" i="33"/>
  <c r="I123" i="33"/>
  <c r="I124" i="33"/>
  <c r="I125" i="33"/>
  <c r="I126" i="33"/>
  <c r="I127" i="33"/>
  <c r="I128" i="33"/>
  <c r="I129" i="33"/>
  <c r="J5" i="33"/>
  <c r="D113" i="17"/>
  <c r="D112" i="17"/>
  <c r="D111" i="17"/>
  <c r="D110" i="17"/>
  <c r="D109" i="17"/>
  <c r="D108" i="17"/>
  <c r="D107" i="17"/>
  <c r="D106" i="17"/>
  <c r="D105" i="17"/>
  <c r="D99" i="17"/>
  <c r="D97" i="17"/>
  <c r="D96" i="17"/>
  <c r="D93" i="17"/>
  <c r="D92" i="17"/>
  <c r="D91" i="17"/>
  <c r="D89" i="17"/>
  <c r="D87" i="17"/>
  <c r="D85" i="17"/>
  <c r="D84" i="17"/>
  <c r="D83" i="17"/>
  <c r="D82" i="17"/>
  <c r="D81" i="17"/>
  <c r="D80" i="17"/>
  <c r="D78" i="17"/>
  <c r="D76" i="17"/>
  <c r="D72" i="17"/>
  <c r="D71" i="17"/>
  <c r="D69" i="17"/>
  <c r="D67" i="17"/>
  <c r="D66" i="17"/>
  <c r="D65" i="17"/>
  <c r="D62" i="17"/>
  <c r="L56" i="17" l="1"/>
  <c r="J124" i="33"/>
  <c r="J112" i="33"/>
  <c r="J84" i="33"/>
  <c r="J76" i="33"/>
  <c r="J56" i="33"/>
  <c r="J44" i="33"/>
  <c r="J24" i="33"/>
  <c r="J16" i="33"/>
  <c r="J12" i="33"/>
  <c r="J4" i="33"/>
  <c r="J126" i="33"/>
  <c r="J122" i="33"/>
  <c r="J118" i="33"/>
  <c r="J114" i="33"/>
  <c r="J110" i="33"/>
  <c r="J106" i="33"/>
  <c r="J102" i="33"/>
  <c r="J98" i="33"/>
  <c r="J94" i="33"/>
  <c r="J90" i="33"/>
  <c r="J86" i="33"/>
  <c r="J82" i="33"/>
  <c r="J78" i="33"/>
  <c r="J74" i="33"/>
  <c r="J70" i="33"/>
  <c r="J66" i="33"/>
  <c r="J62" i="33"/>
  <c r="J58" i="33"/>
  <c r="J54" i="33"/>
  <c r="J50" i="33"/>
  <c r="J46" i="33"/>
  <c r="J42" i="33"/>
  <c r="J38" i="33"/>
  <c r="J34" i="33"/>
  <c r="J30" i="33"/>
  <c r="J26" i="33"/>
  <c r="J22" i="33"/>
  <c r="J18" i="33"/>
  <c r="J14" i="33"/>
  <c r="J10" i="33"/>
  <c r="J6" i="33"/>
  <c r="J128" i="33"/>
  <c r="J116" i="33"/>
  <c r="J72" i="33"/>
  <c r="J60" i="33"/>
  <c r="J48" i="33"/>
  <c r="J36" i="33"/>
  <c r="J28" i="33"/>
  <c r="J8" i="33"/>
  <c r="J127" i="33"/>
  <c r="J123" i="33"/>
  <c r="J119" i="33"/>
  <c r="J115" i="33"/>
  <c r="J111" i="33"/>
  <c r="J107" i="33"/>
  <c r="J103" i="33"/>
  <c r="J99" i="33"/>
  <c r="J95" i="33"/>
  <c r="J91" i="33"/>
  <c r="J87" i="33"/>
  <c r="J83" i="33"/>
  <c r="J79" i="33"/>
  <c r="J75" i="33"/>
  <c r="J71" i="33"/>
  <c r="J67" i="33"/>
  <c r="J63" i="33"/>
  <c r="J59" i="33"/>
  <c r="J55" i="33"/>
  <c r="J51" i="33"/>
  <c r="J47" i="33"/>
  <c r="J43" i="33"/>
  <c r="J39" i="33"/>
  <c r="J35" i="33"/>
  <c r="J31" i="33"/>
  <c r="J27" i="33"/>
  <c r="J23" i="33"/>
  <c r="J19" i="33"/>
  <c r="J15" i="33"/>
  <c r="J11" i="33"/>
  <c r="J7" i="33"/>
  <c r="J3" i="33"/>
  <c r="J108" i="33"/>
  <c r="J100" i="33"/>
  <c r="J92" i="33"/>
  <c r="J64" i="33"/>
  <c r="J52" i="33"/>
  <c r="J20" i="33"/>
  <c r="J120" i="33"/>
  <c r="J104" i="33"/>
  <c r="J96" i="33"/>
  <c r="J88" i="33"/>
  <c r="J80" i="33"/>
  <c r="J68" i="33"/>
  <c r="J40" i="33"/>
  <c r="J32" i="33"/>
  <c r="J129" i="33"/>
  <c r="J125" i="33"/>
  <c r="J121" i="33"/>
  <c r="J117" i="33"/>
  <c r="J113" i="33"/>
  <c r="J109" i="33"/>
  <c r="J105" i="33"/>
  <c r="J101" i="33"/>
  <c r="J97" i="33"/>
  <c r="J93" i="33"/>
  <c r="J89" i="33"/>
  <c r="J85" i="33"/>
  <c r="J81" i="33"/>
  <c r="J77" i="33"/>
  <c r="J73" i="33"/>
  <c r="J69" i="33"/>
  <c r="J65" i="33"/>
  <c r="J61" i="33"/>
  <c r="J57" i="33"/>
  <c r="J53" i="33"/>
  <c r="J49" i="33"/>
  <c r="J45" i="33"/>
  <c r="J41" i="33"/>
  <c r="J37" i="33"/>
  <c r="J33" i="33"/>
  <c r="J29" i="33"/>
  <c r="J25" i="33"/>
  <c r="J21" i="33"/>
  <c r="J17" i="33"/>
  <c r="J13" i="33"/>
  <c r="J9" i="33"/>
  <c r="L57" i="17"/>
  <c r="L45" i="17"/>
  <c r="L28" i="17"/>
  <c r="L16" i="17"/>
  <c r="L49" i="17"/>
  <c r="L33" i="17"/>
  <c r="L21" i="17"/>
  <c r="L7" i="17"/>
  <c r="L55" i="17"/>
  <c r="L51" i="17"/>
  <c r="L47" i="17"/>
  <c r="L43" i="17"/>
  <c r="L39" i="17"/>
  <c r="L35" i="17"/>
  <c r="L31" i="17"/>
  <c r="L27" i="17"/>
  <c r="L23" i="17"/>
  <c r="L19" i="17"/>
  <c r="L48" i="17"/>
  <c r="L36" i="17"/>
  <c r="L24" i="17"/>
  <c r="L12" i="17"/>
  <c r="L58" i="17"/>
  <c r="L54" i="17"/>
  <c r="L50" i="17"/>
  <c r="L46" i="17"/>
  <c r="L42" i="17"/>
  <c r="L38" i="17"/>
  <c r="L34" i="17"/>
  <c r="L30" i="17"/>
  <c r="L26" i="17"/>
  <c r="L22" i="17"/>
  <c r="L18" i="17"/>
  <c r="L14" i="17"/>
  <c r="L10" i="17"/>
  <c r="L6" i="17"/>
  <c r="L53" i="17"/>
  <c r="L41" i="17"/>
  <c r="L17" i="17"/>
  <c r="L52" i="17"/>
  <c r="L44" i="17"/>
  <c r="L40" i="17"/>
  <c r="L32" i="17"/>
  <c r="L20" i="17"/>
  <c r="L8" i="17"/>
  <c r="L37" i="17"/>
  <c r="L29" i="17"/>
  <c r="L25" i="17"/>
  <c r="L13" i="17"/>
  <c r="L9" i="17"/>
  <c r="L5" i="17"/>
  <c r="M5" i="17" s="1"/>
  <c r="L15" i="17"/>
  <c r="L11" i="17"/>
  <c r="D102" i="17"/>
  <c r="D98" i="17"/>
  <c r="D95" i="17"/>
  <c r="M6" i="17" l="1"/>
  <c r="M7" i="17" s="1"/>
  <c r="M8" i="17" s="1"/>
  <c r="M9" i="17" s="1"/>
  <c r="M10" i="17" s="1"/>
  <c r="M11" i="17" s="1"/>
  <c r="M12" i="17" s="1"/>
  <c r="M13" i="17" s="1"/>
  <c r="M14" i="17" s="1"/>
  <c r="M15" i="17" s="1"/>
  <c r="M16" i="17" s="1"/>
  <c r="M17" i="17" s="1"/>
  <c r="M18" i="17" s="1"/>
  <c r="M19" i="17" s="1"/>
  <c r="M20" i="17" s="1"/>
  <c r="M21" i="17" s="1"/>
  <c r="M22" i="17" s="1"/>
  <c r="M23" i="17" s="1"/>
  <c r="M24" i="17" s="1"/>
  <c r="M25" i="17" s="1"/>
  <c r="M26" i="17" s="1"/>
  <c r="M27" i="17" s="1"/>
  <c r="M28" i="17" s="1"/>
  <c r="M29" i="17" s="1"/>
  <c r="M30" i="17" s="1"/>
  <c r="M31" i="17" s="1"/>
  <c r="M32" i="17" s="1"/>
  <c r="M33" i="17" s="1"/>
  <c r="M34" i="17" s="1"/>
  <c r="M35" i="17" s="1"/>
  <c r="M36" i="17" s="1"/>
  <c r="M37" i="17" s="1"/>
  <c r="M38" i="17" s="1"/>
  <c r="M39" i="17" s="1"/>
  <c r="M40" i="17" s="1"/>
  <c r="M41" i="17" s="1"/>
  <c r="M42" i="17" s="1"/>
  <c r="M43" i="17" s="1"/>
  <c r="M44" i="17" s="1"/>
  <c r="M45" i="17" s="1"/>
  <c r="M46" i="17" s="1"/>
  <c r="M47" i="17" s="1"/>
  <c r="M48" i="17" s="1"/>
  <c r="M49" i="17" s="1"/>
  <c r="M50" i="17" s="1"/>
  <c r="M51" i="17" s="1"/>
  <c r="M52" i="17" s="1"/>
  <c r="M53" i="17" s="1"/>
  <c r="M54" i="17" s="1"/>
  <c r="M55" i="17" s="1"/>
  <c r="M56" i="17" s="1"/>
  <c r="M57" i="17" s="1"/>
  <c r="M58" i="17" s="1"/>
  <c r="D33" i="2" l="1"/>
  <c r="D34" i="2"/>
  <c r="D35" i="2"/>
  <c r="D36" i="2"/>
  <c r="D37" i="2"/>
  <c r="D38" i="2"/>
  <c r="D39" i="2"/>
  <c r="D40" i="2"/>
  <c r="D41" i="2"/>
  <c r="D42" i="2"/>
  <c r="D43" i="2"/>
  <c r="D44" i="2"/>
  <c r="D45" i="2"/>
  <c r="D46" i="2"/>
  <c r="D47" i="2"/>
  <c r="D48" i="2"/>
  <c r="L32" i="2" l="1"/>
  <c r="L38" i="2"/>
  <c r="L31" i="2"/>
  <c r="L30" i="2"/>
  <c r="L42" i="2"/>
  <c r="L36" i="2"/>
  <c r="L45" i="2"/>
  <c r="L47" i="2"/>
  <c r="L44" i="2"/>
  <c r="L35" i="2"/>
  <c r="L43" i="2"/>
  <c r="L46" i="2"/>
  <c r="L29" i="2"/>
  <c r="L34" i="2"/>
  <c r="L37" i="2"/>
  <c r="L41" i="2"/>
  <c r="L40" i="2"/>
  <c r="L33" i="2"/>
  <c r="L39" i="2"/>
  <c r="L17" i="2"/>
  <c r="L7" i="2"/>
  <c r="L23" i="2"/>
  <c r="L27" i="2"/>
  <c r="L19" i="2"/>
  <c r="L11" i="2"/>
  <c r="L15" i="2"/>
  <c r="L26" i="2"/>
  <c r="L18" i="2"/>
  <c r="L10" i="2"/>
  <c r="L9" i="2"/>
  <c r="L24" i="2"/>
  <c r="L16" i="2"/>
  <c r="L8" i="2"/>
  <c r="L25" i="2"/>
  <c r="L22" i="2"/>
  <c r="L14" i="2"/>
  <c r="L6" i="2"/>
  <c r="L13" i="2"/>
  <c r="L21" i="2"/>
  <c r="L20" i="2"/>
  <c r="L5" i="2"/>
  <c r="M5" i="2" s="1"/>
  <c r="L28" i="2"/>
  <c r="L12" i="2"/>
  <c r="M6" i="2" l="1"/>
  <c r="M7" i="2" s="1"/>
  <c r="M8" i="2" s="1"/>
  <c r="M9" i="2" s="1"/>
  <c r="M10" i="2" s="1"/>
  <c r="M11" i="2" l="1"/>
  <c r="N11" i="2" s="1"/>
  <c r="M12" i="2" l="1"/>
  <c r="N12" i="2" s="1"/>
  <c r="M13" i="2" l="1"/>
  <c r="M14" i="2" s="1"/>
  <c r="M15" i="2" s="1"/>
  <c r="M16" i="2" s="1"/>
  <c r="M17" i="2" s="1"/>
  <c r="M18" i="2" s="1"/>
  <c r="M19" i="2" s="1"/>
  <c r="M20" i="2" s="1"/>
  <c r="M21" i="2" l="1"/>
  <c r="N21" i="2" s="1"/>
  <c r="N13" i="2"/>
  <c r="L5" i="18"/>
  <c r="L21" i="18"/>
  <c r="L13" i="18"/>
  <c r="L28" i="18"/>
  <c r="L24" i="18"/>
  <c r="L20" i="18"/>
  <c r="L16" i="18"/>
  <c r="L12" i="18"/>
  <c r="L8" i="18"/>
  <c r="L25" i="18"/>
  <c r="L9" i="18"/>
  <c r="L31" i="18"/>
  <c r="L27" i="18"/>
  <c r="L23" i="18"/>
  <c r="L19" i="18"/>
  <c r="L15" i="18"/>
  <c r="L11" i="18"/>
  <c r="L7" i="18"/>
  <c r="L29" i="18"/>
  <c r="L17" i="18"/>
  <c r="L30" i="18"/>
  <c r="L26" i="18"/>
  <c r="L22" i="18"/>
  <c r="L18" i="18"/>
  <c r="L14" i="18"/>
  <c r="L10" i="18"/>
  <c r="L6" i="18"/>
  <c r="M5" i="12"/>
  <c r="M22" i="2" l="1"/>
  <c r="N22" i="2" s="1"/>
  <c r="M6" i="12"/>
  <c r="N6" i="12" s="1"/>
  <c r="N5" i="12"/>
  <c r="M23" i="2" l="1"/>
  <c r="N23" i="2" s="1"/>
  <c r="M7" i="12"/>
  <c r="N7" i="12" s="1"/>
  <c r="M24" i="2" l="1"/>
  <c r="N24" i="2" s="1"/>
  <c r="M8" i="12"/>
  <c r="N8" i="12" s="1"/>
  <c r="M25" i="2" l="1"/>
  <c r="N25" i="2" s="1"/>
  <c r="M9" i="12"/>
  <c r="N9" i="12" s="1"/>
  <c r="D32" i="2"/>
  <c r="M26" i="2" l="1"/>
  <c r="M10" i="12"/>
  <c r="N10" i="12" s="1"/>
  <c r="I2" i="33"/>
  <c r="M27" i="2" l="1"/>
  <c r="N27" i="2" s="1"/>
  <c r="N26" i="2"/>
  <c r="M11" i="12"/>
  <c r="N11" i="12" s="1"/>
  <c r="J2" i="33"/>
  <c r="M28" i="2" l="1"/>
  <c r="N28" i="2" s="1"/>
  <c r="M12" i="12"/>
  <c r="N12" i="12" s="1"/>
  <c r="D7" i="2"/>
  <c r="D8" i="2"/>
  <c r="D9" i="2"/>
  <c r="D10" i="2"/>
  <c r="D11" i="2"/>
  <c r="D12" i="2"/>
  <c r="D13" i="2"/>
  <c r="D14" i="2"/>
  <c r="D15" i="2"/>
  <c r="D16" i="2"/>
  <c r="D17" i="2"/>
  <c r="D18" i="2"/>
  <c r="D19" i="2"/>
  <c r="D20" i="2"/>
  <c r="D21" i="2"/>
  <c r="D22" i="2"/>
  <c r="D23" i="2"/>
  <c r="D24" i="2"/>
  <c r="D25" i="2"/>
  <c r="D26" i="2"/>
  <c r="D27" i="2"/>
  <c r="D28" i="2"/>
  <c r="D29" i="2"/>
  <c r="D30" i="2"/>
  <c r="D31" i="2"/>
  <c r="M29" i="2" l="1"/>
  <c r="N29" i="2" s="1"/>
  <c r="M13" i="12"/>
  <c r="N13" i="12" s="1"/>
  <c r="M30" i="2" l="1"/>
  <c r="N30" i="2" s="1"/>
  <c r="M14" i="12"/>
  <c r="N14" i="12" s="1"/>
  <c r="G2" i="31"/>
  <c r="M31" i="2" l="1"/>
  <c r="N31" i="2" s="1"/>
  <c r="M15" i="12"/>
  <c r="N15" i="12" s="1"/>
  <c r="R13" i="16"/>
  <c r="R16" i="16"/>
  <c r="R18" i="16"/>
  <c r="R21" i="16"/>
  <c r="R23" i="16"/>
  <c r="R7" i="16"/>
  <c r="R8" i="16"/>
  <c r="R22" i="16"/>
  <c r="R28" i="16"/>
  <c r="R12" i="16"/>
  <c r="R14" i="16"/>
  <c r="R17" i="16"/>
  <c r="R19" i="16"/>
  <c r="R10" i="16"/>
  <c r="R6" i="16"/>
  <c r="R9" i="16"/>
  <c r="R25" i="16"/>
  <c r="R20" i="16"/>
  <c r="R26" i="16"/>
  <c r="R29" i="16"/>
  <c r="R27" i="16"/>
  <c r="R11" i="16"/>
  <c r="R24" i="16"/>
  <c r="R15" i="16"/>
  <c r="R5" i="16"/>
  <c r="S5" i="16" s="1"/>
  <c r="H2" i="31"/>
  <c r="M32" i="2" l="1"/>
  <c r="N32" i="2" s="1"/>
  <c r="M16" i="12"/>
  <c r="N16" i="12" s="1"/>
  <c r="T5" i="16"/>
  <c r="S6" i="16"/>
  <c r="T6" i="16" s="1"/>
  <c r="M33" i="2" l="1"/>
  <c r="N33" i="2" s="1"/>
  <c r="M17" i="12"/>
  <c r="N17" i="12" s="1"/>
  <c r="S7" i="16"/>
  <c r="T7" i="16" s="1"/>
  <c r="M34" i="2" l="1"/>
  <c r="N34" i="2" s="1"/>
  <c r="M18" i="12"/>
  <c r="N18" i="12" s="1"/>
  <c r="S8" i="16"/>
  <c r="T8" i="16" s="1"/>
  <c r="M35" i="2" l="1"/>
  <c r="M36" i="2" s="1"/>
  <c r="M19" i="12"/>
  <c r="N19" i="12" s="1"/>
  <c r="S9" i="16"/>
  <c r="T9" i="16" s="1"/>
  <c r="N35" i="2" l="1"/>
  <c r="N36" i="2"/>
  <c r="M37" i="2"/>
  <c r="N37" i="2" s="1"/>
  <c r="M20" i="12"/>
  <c r="N20" i="12" s="1"/>
  <c r="S10" i="16"/>
  <c r="T10" i="16" s="1"/>
  <c r="M38" i="2" l="1"/>
  <c r="N38" i="2" s="1"/>
  <c r="M21" i="12"/>
  <c r="N21" i="12" s="1"/>
  <c r="S11" i="16"/>
  <c r="T11" i="16" s="1"/>
  <c r="M43" i="19"/>
  <c r="M42" i="19"/>
  <c r="L43" i="19"/>
  <c r="L42" i="19"/>
  <c r="M39" i="2" l="1"/>
  <c r="M22" i="12"/>
  <c r="N22" i="12" s="1"/>
  <c r="S12" i="16"/>
  <c r="T12" i="16" s="1"/>
  <c r="K33" i="23"/>
  <c r="L32" i="23"/>
  <c r="M40" i="2" l="1"/>
  <c r="N40" i="2" s="1"/>
  <c r="N39" i="2"/>
  <c r="M23" i="12"/>
  <c r="N23" i="12" s="1"/>
  <c r="S13" i="16"/>
  <c r="T13" i="16" s="1"/>
  <c r="K34" i="23"/>
  <c r="L34" i="23" s="1"/>
  <c r="M41" i="2" l="1"/>
  <c r="N41" i="2" s="1"/>
  <c r="M24" i="12"/>
  <c r="N24" i="12" s="1"/>
  <c r="S14" i="16"/>
  <c r="T14" i="16" s="1"/>
  <c r="K35" i="23"/>
  <c r="L35" i="23" s="1"/>
  <c r="M42" i="2" l="1"/>
  <c r="M25" i="12"/>
  <c r="N25" i="12" s="1"/>
  <c r="S15" i="16"/>
  <c r="T15" i="16" s="1"/>
  <c r="K36" i="23"/>
  <c r="M43" i="2" l="1"/>
  <c r="N42" i="2"/>
  <c r="M26" i="12"/>
  <c r="N26" i="12" s="1"/>
  <c r="S16" i="16"/>
  <c r="T16" i="16" s="1"/>
  <c r="K37" i="23"/>
  <c r="L36" i="23"/>
  <c r="M44" i="2" l="1"/>
  <c r="N43" i="2"/>
  <c r="M27" i="12"/>
  <c r="N27" i="12" s="1"/>
  <c r="S17" i="16"/>
  <c r="T17" i="16" s="1"/>
  <c r="K38" i="23"/>
  <c r="L38" i="23" s="1"/>
  <c r="L37" i="23"/>
  <c r="M45" i="2" l="1"/>
  <c r="N45" i="2" s="1"/>
  <c r="N44" i="2"/>
  <c r="M28" i="12"/>
  <c r="N28" i="12" s="1"/>
  <c r="S18" i="16"/>
  <c r="T18" i="16" s="1"/>
  <c r="K39" i="23"/>
  <c r="L39" i="23" s="1"/>
  <c r="M46" i="2" l="1"/>
  <c r="N46" i="2" s="1"/>
  <c r="M29" i="12"/>
  <c r="N29" i="12" s="1"/>
  <c r="S19" i="16"/>
  <c r="T19" i="16" s="1"/>
  <c r="K40" i="23"/>
  <c r="L40" i="23" s="1"/>
  <c r="M47" i="2" l="1"/>
  <c r="N47" i="2" s="1"/>
  <c r="M30" i="12"/>
  <c r="N30" i="12" s="1"/>
  <c r="S20" i="16"/>
  <c r="T20" i="16" s="1"/>
  <c r="K41" i="23"/>
  <c r="L41" i="23" s="1"/>
  <c r="N48" i="2" l="1"/>
  <c r="M31" i="12"/>
  <c r="N31" i="12" s="1"/>
  <c r="S21" i="16"/>
  <c r="T21" i="16" s="1"/>
  <c r="K42" i="23"/>
  <c r="L42" i="23" s="1"/>
  <c r="M32" i="12" l="1"/>
  <c r="N32" i="12" s="1"/>
  <c r="S22" i="16"/>
  <c r="T22" i="16" s="1"/>
  <c r="K43" i="23"/>
  <c r="L43" i="23" s="1"/>
  <c r="M33" i="12" l="1"/>
  <c r="N33" i="12" s="1"/>
  <c r="S23" i="16"/>
  <c r="T23" i="16" s="1"/>
  <c r="K44" i="23"/>
  <c r="K45" i="23" s="1"/>
  <c r="L45" i="23" l="1"/>
  <c r="K46" i="23"/>
  <c r="L46" i="23" s="1"/>
  <c r="M34" i="12"/>
  <c r="N34" i="12" s="1"/>
  <c r="S24" i="16"/>
  <c r="T24" i="16" s="1"/>
  <c r="L44" i="23"/>
  <c r="K47" i="23" l="1"/>
  <c r="L47" i="23" s="1"/>
  <c r="M35" i="12"/>
  <c r="N35" i="12" s="1"/>
  <c r="S25" i="16"/>
  <c r="T25" i="16" s="1"/>
  <c r="K48" i="23" l="1"/>
  <c r="K49" i="23" s="1"/>
  <c r="L49" i="23" s="1"/>
  <c r="M36" i="12"/>
  <c r="N36" i="12" s="1"/>
  <c r="S26" i="16"/>
  <c r="T26" i="16" s="1"/>
  <c r="L48" i="23" l="1"/>
  <c r="M37" i="12"/>
  <c r="N37" i="12" s="1"/>
  <c r="S27" i="16"/>
  <c r="T27" i="16" s="1"/>
  <c r="M38" i="12" l="1"/>
  <c r="N38" i="12" s="1"/>
  <c r="S28" i="16"/>
  <c r="T28" i="16" s="1"/>
  <c r="M39" i="12" l="1"/>
  <c r="N39" i="12" s="1"/>
  <c r="S29" i="16"/>
  <c r="T29" i="16" s="1"/>
  <c r="M40" i="12" l="1"/>
  <c r="N40" i="12" s="1"/>
  <c r="T30" i="16"/>
  <c r="M5" i="18"/>
  <c r="M41" i="12" l="1"/>
  <c r="N41" i="12" s="1"/>
  <c r="M6" i="18"/>
  <c r="N6" i="18" s="1"/>
  <c r="N6" i="2"/>
  <c r="M42" i="12" l="1"/>
  <c r="N42" i="12" s="1"/>
  <c r="M7" i="18"/>
  <c r="N7" i="18" s="1"/>
  <c r="N5" i="17"/>
  <c r="M43" i="12" l="1"/>
  <c r="N43" i="12" s="1"/>
  <c r="N7" i="17"/>
  <c r="N6" i="17"/>
  <c r="M8" i="18"/>
  <c r="N8" i="18" s="1"/>
  <c r="N7" i="2"/>
  <c r="M44" i="12" l="1"/>
  <c r="N44" i="12" s="1"/>
  <c r="M9" i="18"/>
  <c r="N9" i="18" s="1"/>
  <c r="N8" i="2"/>
  <c r="M45" i="12" l="1"/>
  <c r="N45" i="12" s="1"/>
  <c r="N9" i="17"/>
  <c r="N8" i="17"/>
  <c r="M10" i="18"/>
  <c r="N10" i="2"/>
  <c r="N9" i="2"/>
  <c r="M46" i="12" l="1"/>
  <c r="N46" i="12" s="1"/>
  <c r="N10" i="17"/>
  <c r="M11" i="18"/>
  <c r="N11" i="18" s="1"/>
  <c r="N10" i="18"/>
  <c r="M47" i="12" l="1"/>
  <c r="N47" i="12" s="1"/>
  <c r="N11" i="17"/>
  <c r="M12" i="18"/>
  <c r="N12" i="18" s="1"/>
  <c r="M48" i="12" l="1"/>
  <c r="N48" i="12" s="1"/>
  <c r="N12" i="17"/>
  <c r="M13" i="18"/>
  <c r="N13" i="18" s="1"/>
  <c r="M49" i="12" l="1"/>
  <c r="N49" i="12" s="1"/>
  <c r="N13" i="17"/>
  <c r="M14" i="18"/>
  <c r="N14" i="18" s="1"/>
  <c r="N14" i="2"/>
  <c r="M50" i="12" l="1"/>
  <c r="N50" i="12" s="1"/>
  <c r="N14" i="17"/>
  <c r="M15" i="18"/>
  <c r="N15" i="18" s="1"/>
  <c r="N15" i="2"/>
  <c r="M51" i="12" l="1"/>
  <c r="N51" i="12" s="1"/>
  <c r="N15" i="17"/>
  <c r="M16" i="18"/>
  <c r="N16" i="18" s="1"/>
  <c r="N16" i="2"/>
  <c r="M52" i="12" l="1"/>
  <c r="N52" i="12" s="1"/>
  <c r="N16" i="17"/>
  <c r="M17" i="18"/>
  <c r="N17" i="18" s="1"/>
  <c r="N17" i="2"/>
  <c r="M53" i="12" l="1"/>
  <c r="N53" i="12" s="1"/>
  <c r="M18" i="18"/>
  <c r="N18" i="18" s="1"/>
  <c r="N18" i="2"/>
  <c r="M54" i="12" l="1"/>
  <c r="N54" i="12" s="1"/>
  <c r="N17" i="17"/>
  <c r="M19" i="18"/>
  <c r="N19" i="18" s="1"/>
  <c r="N19" i="2"/>
  <c r="M55" i="12" l="1"/>
  <c r="N55" i="12" s="1"/>
  <c r="N19" i="17"/>
  <c r="N18" i="17"/>
  <c r="M20" i="18"/>
  <c r="N20" i="18" s="1"/>
  <c r="N20" i="2"/>
  <c r="N5" i="18"/>
  <c r="N5" i="2"/>
  <c r="M56" i="12" l="1"/>
  <c r="N56" i="12" s="1"/>
  <c r="M21" i="18"/>
  <c r="N21" i="18" s="1"/>
  <c r="M57" i="12" l="1"/>
  <c r="N21" i="17"/>
  <c r="N20" i="17"/>
  <c r="M22" i="18"/>
  <c r="N22" i="18" s="1"/>
  <c r="N57" i="12" l="1"/>
  <c r="M23" i="18"/>
  <c r="N23" i="18" s="1"/>
  <c r="N23" i="17" l="1"/>
  <c r="N22" i="17"/>
  <c r="M24" i="18"/>
  <c r="N24" i="18" s="1"/>
  <c r="M25" i="18" l="1"/>
  <c r="N25" i="18" s="1"/>
  <c r="N25" i="17" l="1"/>
  <c r="N24" i="17"/>
  <c r="M26" i="18"/>
  <c r="N26" i="18" s="1"/>
  <c r="N26" i="17" l="1"/>
  <c r="M27" i="18"/>
  <c r="N27" i="18" s="1"/>
  <c r="M28" i="18" l="1"/>
  <c r="N28" i="18" s="1"/>
  <c r="N28" i="17" l="1"/>
  <c r="N27" i="17"/>
  <c r="M29" i="18"/>
  <c r="N29" i="18" s="1"/>
  <c r="M30" i="18" l="1"/>
  <c r="N30" i="18" s="1"/>
  <c r="N30" i="17" l="1"/>
  <c r="N29" i="17"/>
  <c r="M31" i="18"/>
  <c r="N31" i="18" l="1"/>
  <c r="N32" i="17" l="1"/>
  <c r="N31" i="17"/>
  <c r="N34" i="17" l="1"/>
  <c r="N33" i="17"/>
  <c r="N36" i="17" l="1"/>
  <c r="N35" i="17"/>
  <c r="N38" i="17" l="1"/>
  <c r="N37" i="17"/>
  <c r="N40" i="17" l="1"/>
  <c r="N39" i="17"/>
  <c r="N42" i="17" l="1"/>
  <c r="N41" i="17"/>
  <c r="N44" i="17" l="1"/>
  <c r="N43" i="17"/>
  <c r="K43" i="19"/>
  <c r="J43" i="19"/>
  <c r="I43" i="19"/>
  <c r="H43" i="19"/>
  <c r="G43" i="19"/>
  <c r="K42" i="19"/>
  <c r="J42" i="19"/>
  <c r="I42" i="19"/>
  <c r="H42" i="19"/>
  <c r="G42" i="19"/>
  <c r="E6" i="12"/>
  <c r="K6" i="14"/>
  <c r="E6" i="16" l="1"/>
  <c r="F6" i="16" s="1"/>
  <c r="K6" i="5"/>
  <c r="E6" i="25"/>
  <c r="K6" i="27"/>
  <c r="E6" i="17"/>
  <c r="F6" i="17" s="1"/>
  <c r="K6" i="16"/>
  <c r="E6" i="5"/>
  <c r="F6" i="5" s="1"/>
  <c r="E6" i="3"/>
  <c r="E6" i="14"/>
  <c r="K7" i="14"/>
  <c r="K8" i="14" s="1"/>
  <c r="E7" i="12"/>
  <c r="F7" i="12" s="1"/>
  <c r="K6" i="25"/>
  <c r="E6" i="27"/>
  <c r="E6" i="29"/>
  <c r="F6" i="29" s="1"/>
  <c r="E6" i="2"/>
  <c r="F6" i="2" s="1"/>
  <c r="C5" i="19" s="1"/>
  <c r="K6" i="23"/>
  <c r="E6" i="23"/>
  <c r="K6" i="7"/>
  <c r="E6" i="10"/>
  <c r="F6" i="10" s="1"/>
  <c r="E6" i="11"/>
  <c r="K6" i="11"/>
  <c r="E6" i="7"/>
  <c r="E7" i="7" s="1"/>
  <c r="K6" i="10"/>
  <c r="L6" i="10" s="1"/>
  <c r="F6" i="12"/>
  <c r="L6" i="14"/>
  <c r="E6" i="18"/>
  <c r="F6" i="23" l="1"/>
  <c r="C38" i="19" s="1"/>
  <c r="E7" i="23"/>
  <c r="L6" i="27"/>
  <c r="K7" i="27"/>
  <c r="F6" i="27"/>
  <c r="E7" i="27"/>
  <c r="F7" i="27" s="1"/>
  <c r="L6" i="25"/>
  <c r="K7" i="25"/>
  <c r="F6" i="25"/>
  <c r="E7" i="25"/>
  <c r="F7" i="25" s="1"/>
  <c r="E7" i="3"/>
  <c r="F7" i="3" s="1"/>
  <c r="L6" i="5"/>
  <c r="C34" i="19" s="1"/>
  <c r="K7" i="5"/>
  <c r="N46" i="17"/>
  <c r="N45" i="17"/>
  <c r="L6" i="23"/>
  <c r="C40" i="19" s="1"/>
  <c r="K7" i="23"/>
  <c r="L6" i="7"/>
  <c r="C30" i="19" s="1"/>
  <c r="K7" i="7"/>
  <c r="L7" i="7" s="1"/>
  <c r="L6" i="11"/>
  <c r="C23" i="19" s="1"/>
  <c r="K7" i="11"/>
  <c r="L7" i="11" s="1"/>
  <c r="D22" i="19" s="1"/>
  <c r="E7" i="11"/>
  <c r="F6" i="14"/>
  <c r="C15" i="19" s="1"/>
  <c r="E7" i="14"/>
  <c r="E8" i="14" s="1"/>
  <c r="E9" i="14" s="1"/>
  <c r="E10" i="14" s="1"/>
  <c r="E11" i="14" s="1"/>
  <c r="E12" i="14" s="1"/>
  <c r="E13" i="14" s="1"/>
  <c r="E14" i="14" s="1"/>
  <c r="F6" i="11"/>
  <c r="C21" i="19" s="1"/>
  <c r="L33" i="23"/>
  <c r="C43" i="19" s="1"/>
  <c r="E7" i="18"/>
  <c r="E8" i="18" s="1"/>
  <c r="F8" i="18" s="1"/>
  <c r="E7" i="29"/>
  <c r="E8" i="29" s="1"/>
  <c r="E9" i="29" s="1"/>
  <c r="F9" i="29" s="1"/>
  <c r="C4" i="19"/>
  <c r="C9" i="19"/>
  <c r="C8" i="19"/>
  <c r="C13" i="19"/>
  <c r="C12" i="19"/>
  <c r="C17" i="19"/>
  <c r="C16" i="19"/>
  <c r="C19" i="19"/>
  <c r="C18" i="19"/>
  <c r="C26" i="19"/>
  <c r="C27" i="19"/>
  <c r="C45" i="19"/>
  <c r="C44" i="19"/>
  <c r="E7" i="2"/>
  <c r="F7" i="2" s="1"/>
  <c r="D5" i="19" s="1"/>
  <c r="D19" i="19"/>
  <c r="D18" i="19"/>
  <c r="C25" i="19"/>
  <c r="C24" i="19"/>
  <c r="C33" i="19"/>
  <c r="C32" i="19"/>
  <c r="E8" i="23"/>
  <c r="E9" i="23" s="1"/>
  <c r="E7" i="5"/>
  <c r="E8" i="5" s="1"/>
  <c r="F8" i="5" s="1"/>
  <c r="F6" i="3"/>
  <c r="F6" i="7"/>
  <c r="F7" i="7"/>
  <c r="E8" i="7"/>
  <c r="E9" i="7" s="1"/>
  <c r="E10" i="7" s="1"/>
  <c r="E11" i="7" s="1"/>
  <c r="E12" i="7" s="1"/>
  <c r="F12" i="7" s="1"/>
  <c r="K7" i="10"/>
  <c r="K8" i="10" s="1"/>
  <c r="K9" i="10" s="1"/>
  <c r="L9" i="10" s="1"/>
  <c r="E7" i="10"/>
  <c r="E8" i="10" s="1"/>
  <c r="E9" i="10" s="1"/>
  <c r="E8" i="12"/>
  <c r="E9" i="12" s="1"/>
  <c r="F9" i="12" s="1"/>
  <c r="K9" i="14"/>
  <c r="L9" i="14" s="1"/>
  <c r="L8" i="14"/>
  <c r="L7" i="14"/>
  <c r="K7" i="16"/>
  <c r="L7" i="16" s="1"/>
  <c r="L6" i="16"/>
  <c r="E7" i="16"/>
  <c r="E8" i="16" s="1"/>
  <c r="E9" i="16" s="1"/>
  <c r="E7" i="17"/>
  <c r="F7" i="17" s="1"/>
  <c r="F6" i="18"/>
  <c r="C39" i="19" l="1"/>
  <c r="K8" i="27"/>
  <c r="L8" i="27" s="1"/>
  <c r="L7" i="27"/>
  <c r="E8" i="27"/>
  <c r="K8" i="25"/>
  <c r="L8" i="25" s="1"/>
  <c r="L7" i="25"/>
  <c r="E8" i="25"/>
  <c r="F8" i="25" s="1"/>
  <c r="E8" i="3"/>
  <c r="C35" i="19"/>
  <c r="L7" i="5"/>
  <c r="D35" i="19" s="1"/>
  <c r="K8" i="5"/>
  <c r="L8" i="5" s="1"/>
  <c r="C22" i="19"/>
  <c r="C41" i="19"/>
  <c r="K8" i="23"/>
  <c r="L8" i="23" s="1"/>
  <c r="L7" i="23"/>
  <c r="D40" i="19" s="1"/>
  <c r="C31" i="19"/>
  <c r="K8" i="7"/>
  <c r="K8" i="11"/>
  <c r="L8" i="11" s="1"/>
  <c r="C14" i="19"/>
  <c r="E8" i="11"/>
  <c r="F8" i="11" s="1"/>
  <c r="F7" i="11"/>
  <c r="E15" i="14"/>
  <c r="F15" i="14" s="1"/>
  <c r="F9" i="14"/>
  <c r="F15" i="19" s="1"/>
  <c r="D37" i="19"/>
  <c r="F7" i="18"/>
  <c r="D10" i="19" s="1"/>
  <c r="F7" i="29"/>
  <c r="D45" i="19" s="1"/>
  <c r="C20" i="19"/>
  <c r="C42" i="19"/>
  <c r="D23" i="19"/>
  <c r="E9" i="5"/>
  <c r="F9" i="5" s="1"/>
  <c r="F33" i="19" s="1"/>
  <c r="F8" i="29"/>
  <c r="E45" i="19" s="1"/>
  <c r="D4" i="19"/>
  <c r="E11" i="19"/>
  <c r="E10" i="19"/>
  <c r="F26" i="19"/>
  <c r="F27" i="19"/>
  <c r="I29" i="19"/>
  <c r="I28" i="19"/>
  <c r="E33" i="19"/>
  <c r="E32" i="19"/>
  <c r="F45" i="19"/>
  <c r="F44" i="19"/>
  <c r="C11" i="19"/>
  <c r="C10" i="19"/>
  <c r="D7" i="19"/>
  <c r="D6" i="19"/>
  <c r="E17" i="19"/>
  <c r="E16" i="19"/>
  <c r="F19" i="19"/>
  <c r="F18" i="19"/>
  <c r="D9" i="19"/>
  <c r="D8" i="19"/>
  <c r="C7" i="19"/>
  <c r="C6" i="19"/>
  <c r="D17" i="19"/>
  <c r="D16" i="19"/>
  <c r="F17" i="19"/>
  <c r="F16" i="19"/>
  <c r="D29" i="19"/>
  <c r="D28" i="19"/>
  <c r="C29" i="19"/>
  <c r="C28" i="19"/>
  <c r="C37" i="19"/>
  <c r="C36" i="19"/>
  <c r="E8" i="2"/>
  <c r="F8" i="2" s="1"/>
  <c r="E10" i="29"/>
  <c r="F10" i="29" s="1"/>
  <c r="F11" i="7"/>
  <c r="F9" i="7"/>
  <c r="F7" i="5"/>
  <c r="F8" i="12"/>
  <c r="L8" i="10"/>
  <c r="F10" i="7"/>
  <c r="F8" i="7"/>
  <c r="F8" i="23"/>
  <c r="F9" i="23"/>
  <c r="F7" i="23"/>
  <c r="E10" i="23"/>
  <c r="F10" i="23" s="1"/>
  <c r="F8" i="14"/>
  <c r="F7" i="10"/>
  <c r="L7" i="10"/>
  <c r="F8" i="10"/>
  <c r="E13" i="7"/>
  <c r="F13" i="7" s="1"/>
  <c r="F9" i="10"/>
  <c r="K10" i="10"/>
  <c r="L10" i="10" s="1"/>
  <c r="E10" i="10"/>
  <c r="F10" i="10" s="1"/>
  <c r="F7" i="14"/>
  <c r="E10" i="12"/>
  <c r="K10" i="14"/>
  <c r="L10" i="14" s="1"/>
  <c r="F10" i="14"/>
  <c r="K8" i="16"/>
  <c r="L8" i="16" s="1"/>
  <c r="E8" i="17"/>
  <c r="F8" i="17" s="1"/>
  <c r="F7" i="16"/>
  <c r="F9" i="16"/>
  <c r="F8" i="16"/>
  <c r="E10" i="16"/>
  <c r="F10" i="16" s="1"/>
  <c r="E9" i="18"/>
  <c r="K9" i="27" l="1"/>
  <c r="L9" i="27" s="1"/>
  <c r="E9" i="27"/>
  <c r="F9" i="27" s="1"/>
  <c r="F8" i="27"/>
  <c r="K9" i="25"/>
  <c r="L9" i="25" s="1"/>
  <c r="E9" i="25"/>
  <c r="F9" i="25" s="1"/>
  <c r="E9" i="3"/>
  <c r="F9" i="3" s="1"/>
  <c r="F37" i="19" s="1"/>
  <c r="F8" i="3"/>
  <c r="E37" i="19" s="1"/>
  <c r="K9" i="5"/>
  <c r="K10" i="5" s="1"/>
  <c r="N48" i="17"/>
  <c r="N47" i="17"/>
  <c r="K9" i="23"/>
  <c r="L9" i="23" s="1"/>
  <c r="F41" i="19" s="1"/>
  <c r="K9" i="7"/>
  <c r="L9" i="7" s="1"/>
  <c r="F30" i="19" s="1"/>
  <c r="L8" i="7"/>
  <c r="E30" i="19" s="1"/>
  <c r="K9" i="11"/>
  <c r="L9" i="11" s="1"/>
  <c r="F22" i="19" s="1"/>
  <c r="E9" i="11"/>
  <c r="F9" i="11" s="1"/>
  <c r="F14" i="19"/>
  <c r="E16" i="14"/>
  <c r="F16" i="14" s="1"/>
  <c r="E40" i="19"/>
  <c r="E41" i="19"/>
  <c r="D36" i="19"/>
  <c r="D11" i="19"/>
  <c r="D44" i="19"/>
  <c r="D34" i="19"/>
  <c r="E23" i="19"/>
  <c r="D41" i="19"/>
  <c r="F32" i="19"/>
  <c r="E44" i="19"/>
  <c r="E10" i="5"/>
  <c r="F10" i="5" s="1"/>
  <c r="G33" i="19" s="1"/>
  <c r="E9" i="17"/>
  <c r="F9" i="17" s="1"/>
  <c r="F8" i="19" s="1"/>
  <c r="E5" i="19"/>
  <c r="E4" i="19"/>
  <c r="G45" i="19"/>
  <c r="G44" i="19"/>
  <c r="E13" i="19"/>
  <c r="E12" i="19"/>
  <c r="E7" i="19"/>
  <c r="E6" i="19"/>
  <c r="G26" i="19"/>
  <c r="G27" i="19"/>
  <c r="E25" i="19"/>
  <c r="E24" i="19"/>
  <c r="D26" i="19"/>
  <c r="D27" i="19"/>
  <c r="G13" i="19"/>
  <c r="G12" i="19"/>
  <c r="F13" i="19"/>
  <c r="F12" i="19"/>
  <c r="E9" i="19"/>
  <c r="E8" i="19"/>
  <c r="G15" i="19"/>
  <c r="G14" i="19"/>
  <c r="D15" i="19"/>
  <c r="D14" i="19"/>
  <c r="G25" i="19"/>
  <c r="G24" i="19"/>
  <c r="F25" i="19"/>
  <c r="F24" i="19"/>
  <c r="D30" i="19"/>
  <c r="D31" i="19"/>
  <c r="D25" i="19"/>
  <c r="D24" i="19"/>
  <c r="E15" i="19"/>
  <c r="E14" i="19"/>
  <c r="E34" i="19"/>
  <c r="E35" i="19"/>
  <c r="G29" i="19"/>
  <c r="G28" i="19"/>
  <c r="E21" i="19"/>
  <c r="E20" i="19"/>
  <c r="E19" i="19"/>
  <c r="E18" i="19"/>
  <c r="F29" i="19"/>
  <c r="F28" i="19"/>
  <c r="H29" i="19"/>
  <c r="H28" i="19"/>
  <c r="E9" i="2"/>
  <c r="F9" i="2" s="1"/>
  <c r="D13" i="19"/>
  <c r="D12" i="19"/>
  <c r="G17" i="19"/>
  <c r="G16" i="19"/>
  <c r="J29" i="19"/>
  <c r="J28" i="19"/>
  <c r="E29" i="19"/>
  <c r="E28" i="19"/>
  <c r="E26" i="19"/>
  <c r="E27" i="19"/>
  <c r="D33" i="19"/>
  <c r="D32" i="19"/>
  <c r="D43" i="19"/>
  <c r="D42" i="19"/>
  <c r="D21" i="19"/>
  <c r="D20" i="19"/>
  <c r="F39" i="19"/>
  <c r="F38" i="19"/>
  <c r="D39" i="19"/>
  <c r="D38" i="19"/>
  <c r="G39" i="19"/>
  <c r="G38" i="19"/>
  <c r="E39" i="19"/>
  <c r="E38" i="19"/>
  <c r="E11" i="29"/>
  <c r="E11" i="23"/>
  <c r="F11" i="23" s="1"/>
  <c r="E14" i="7"/>
  <c r="F14" i="7" s="1"/>
  <c r="K11" i="10"/>
  <c r="E11" i="10"/>
  <c r="F11" i="10" s="1"/>
  <c r="E11" i="12"/>
  <c r="F11" i="12" s="1"/>
  <c r="F10" i="12"/>
  <c r="K11" i="14"/>
  <c r="L11" i="14" s="1"/>
  <c r="K9" i="16"/>
  <c r="L9" i="16" s="1"/>
  <c r="E11" i="16"/>
  <c r="F11" i="16" s="1"/>
  <c r="E10" i="18"/>
  <c r="F10" i="18" s="1"/>
  <c r="F9" i="18"/>
  <c r="K10" i="27" l="1"/>
  <c r="L10" i="27" s="1"/>
  <c r="E10" i="27"/>
  <c r="F10" i="27" s="1"/>
  <c r="K10" i="25"/>
  <c r="K11" i="25" s="1"/>
  <c r="E10" i="25"/>
  <c r="E11" i="25" s="1"/>
  <c r="F36" i="19"/>
  <c r="E36" i="19"/>
  <c r="E10" i="3"/>
  <c r="F10" i="3" s="1"/>
  <c r="L9" i="5"/>
  <c r="L10" i="5"/>
  <c r="K11" i="5"/>
  <c r="L11" i="5" s="1"/>
  <c r="F40" i="19"/>
  <c r="K10" i="23"/>
  <c r="L10" i="23" s="1"/>
  <c r="G41" i="19" s="1"/>
  <c r="F31" i="19"/>
  <c r="E31" i="19"/>
  <c r="K10" i="7"/>
  <c r="L10" i="7" s="1"/>
  <c r="K10" i="11"/>
  <c r="L10" i="11" s="1"/>
  <c r="G23" i="19" s="1"/>
  <c r="E10" i="11"/>
  <c r="F10" i="11" s="1"/>
  <c r="E17" i="14"/>
  <c r="F17" i="14" s="1"/>
  <c r="L11" i="10"/>
  <c r="H26" i="19" s="1"/>
  <c r="K12" i="10"/>
  <c r="F23" i="19"/>
  <c r="E22" i="19"/>
  <c r="G32" i="19"/>
  <c r="F20" i="19"/>
  <c r="E10" i="17"/>
  <c r="F10" i="17" s="1"/>
  <c r="G8" i="19" s="1"/>
  <c r="E11" i="5"/>
  <c r="F11" i="5" s="1"/>
  <c r="H32" i="19" s="1"/>
  <c r="F9" i="19"/>
  <c r="F5" i="19"/>
  <c r="F4" i="19"/>
  <c r="G11" i="19"/>
  <c r="G10" i="19"/>
  <c r="G19" i="19"/>
  <c r="G18" i="19"/>
  <c r="K29" i="19"/>
  <c r="K28" i="19"/>
  <c r="F11" i="19"/>
  <c r="F10" i="19"/>
  <c r="F7" i="19"/>
  <c r="F6" i="19"/>
  <c r="H17" i="19"/>
  <c r="H16" i="19"/>
  <c r="H19" i="19"/>
  <c r="H18" i="19"/>
  <c r="E10" i="2"/>
  <c r="F10" i="2" s="1"/>
  <c r="H13" i="19"/>
  <c r="H12" i="19"/>
  <c r="H25" i="19"/>
  <c r="H24" i="19"/>
  <c r="H39" i="19"/>
  <c r="H38" i="19"/>
  <c r="E12" i="29"/>
  <c r="F12" i="29" s="1"/>
  <c r="F11" i="29"/>
  <c r="E12" i="23"/>
  <c r="F12" i="23" s="1"/>
  <c r="E15" i="7"/>
  <c r="F15" i="7" s="1"/>
  <c r="E12" i="10"/>
  <c r="F12" i="10" s="1"/>
  <c r="E12" i="12"/>
  <c r="F12" i="12" s="1"/>
  <c r="K12" i="14"/>
  <c r="L12" i="14" s="1"/>
  <c r="F11" i="14"/>
  <c r="K10" i="16"/>
  <c r="L10" i="16" s="1"/>
  <c r="E12" i="16"/>
  <c r="E11" i="18"/>
  <c r="F11" i="18" s="1"/>
  <c r="K11" i="27" l="1"/>
  <c r="L11" i="27" s="1"/>
  <c r="E11" i="27"/>
  <c r="E12" i="27" s="1"/>
  <c r="L10" i="25"/>
  <c r="F10" i="25"/>
  <c r="L11" i="25"/>
  <c r="K12" i="25"/>
  <c r="F11" i="25"/>
  <c r="E12" i="25"/>
  <c r="G37" i="19"/>
  <c r="G36" i="19"/>
  <c r="E11" i="3"/>
  <c r="F11" i="3" s="1"/>
  <c r="H36" i="19" s="1"/>
  <c r="H34" i="19"/>
  <c r="H35" i="19"/>
  <c r="G35" i="19"/>
  <c r="G34" i="19"/>
  <c r="K12" i="5"/>
  <c r="K13" i="5" s="1"/>
  <c r="F34" i="19"/>
  <c r="F35" i="19"/>
  <c r="N50" i="17"/>
  <c r="N49" i="17"/>
  <c r="G40" i="19"/>
  <c r="K11" i="23"/>
  <c r="L11" i="23" s="1"/>
  <c r="H41" i="19" s="1"/>
  <c r="G31" i="19"/>
  <c r="G30" i="19"/>
  <c r="K11" i="7"/>
  <c r="G22" i="19"/>
  <c r="K11" i="11"/>
  <c r="L11" i="11" s="1"/>
  <c r="E11" i="11"/>
  <c r="F11" i="11" s="1"/>
  <c r="E18" i="14"/>
  <c r="F18" i="14" s="1"/>
  <c r="L28" i="19"/>
  <c r="L29" i="19"/>
  <c r="I18" i="19"/>
  <c r="I19" i="19"/>
  <c r="H27" i="19"/>
  <c r="K13" i="10"/>
  <c r="L13" i="10" s="1"/>
  <c r="L12" i="10"/>
  <c r="I26" i="19" s="1"/>
  <c r="F12" i="16"/>
  <c r="I13" i="19" s="1"/>
  <c r="E13" i="16"/>
  <c r="E11" i="17"/>
  <c r="F11" i="17" s="1"/>
  <c r="H9" i="19" s="1"/>
  <c r="G9" i="19"/>
  <c r="F21" i="19"/>
  <c r="H33" i="19"/>
  <c r="G21" i="19"/>
  <c r="G20" i="19"/>
  <c r="E12" i="5"/>
  <c r="F12" i="5" s="1"/>
  <c r="I33" i="19" s="1"/>
  <c r="G5" i="19"/>
  <c r="G4" i="19"/>
  <c r="I45" i="19"/>
  <c r="I44" i="19"/>
  <c r="G6" i="19"/>
  <c r="G7" i="19"/>
  <c r="H11" i="19"/>
  <c r="H10" i="19"/>
  <c r="H15" i="19"/>
  <c r="H14" i="19"/>
  <c r="I17" i="19"/>
  <c r="I16" i="19"/>
  <c r="I25" i="19"/>
  <c r="I24" i="19"/>
  <c r="H45" i="19"/>
  <c r="H44" i="19"/>
  <c r="E11" i="2"/>
  <c r="F11" i="2" s="1"/>
  <c r="I39" i="19"/>
  <c r="I38" i="19"/>
  <c r="E13" i="29"/>
  <c r="E13" i="23"/>
  <c r="F13" i="23" s="1"/>
  <c r="E16" i="7"/>
  <c r="F16" i="7" s="1"/>
  <c r="E13" i="10"/>
  <c r="F13" i="10" s="1"/>
  <c r="E13" i="12"/>
  <c r="F13" i="12" s="1"/>
  <c r="K13" i="14"/>
  <c r="F13" i="14"/>
  <c r="F12" i="14"/>
  <c r="K11" i="16"/>
  <c r="L11" i="16" s="1"/>
  <c r="E12" i="18"/>
  <c r="F12" i="18" s="1"/>
  <c r="F11" i="27" l="1"/>
  <c r="K12" i="27"/>
  <c r="L12" i="27" s="1"/>
  <c r="F12" i="27"/>
  <c r="E13" i="27"/>
  <c r="L12" i="25"/>
  <c r="K13" i="25"/>
  <c r="F12" i="25"/>
  <c r="E13" i="25"/>
  <c r="E12" i="3"/>
  <c r="H37" i="19"/>
  <c r="L12" i="5"/>
  <c r="I34" i="19" s="1"/>
  <c r="L13" i="5"/>
  <c r="J34" i="19" s="1"/>
  <c r="K14" i="5"/>
  <c r="L14" i="5" s="1"/>
  <c r="H40" i="19"/>
  <c r="K12" i="23"/>
  <c r="L12" i="23" s="1"/>
  <c r="K12" i="7"/>
  <c r="L11" i="7"/>
  <c r="H23" i="19"/>
  <c r="H22" i="19"/>
  <c r="K12" i="11"/>
  <c r="L12" i="11" s="1"/>
  <c r="E12" i="11"/>
  <c r="F12" i="11" s="1"/>
  <c r="E19" i="14"/>
  <c r="F19" i="14" s="1"/>
  <c r="E12" i="17"/>
  <c r="E13" i="17" s="1"/>
  <c r="F13" i="17" s="1"/>
  <c r="J8" i="19" s="1"/>
  <c r="I27" i="19"/>
  <c r="M28" i="19"/>
  <c r="M29" i="19"/>
  <c r="K14" i="10"/>
  <c r="L14" i="10" s="1"/>
  <c r="I12" i="19"/>
  <c r="F13" i="16"/>
  <c r="J13" i="19" s="1"/>
  <c r="E14" i="16"/>
  <c r="F14" i="16" s="1"/>
  <c r="E13" i="5"/>
  <c r="F13" i="5" s="1"/>
  <c r="J32" i="19" s="1"/>
  <c r="H8" i="19"/>
  <c r="H21" i="19"/>
  <c r="H20" i="19"/>
  <c r="I32" i="19"/>
  <c r="H5" i="19"/>
  <c r="H4" i="19"/>
  <c r="I11" i="19"/>
  <c r="I10" i="19"/>
  <c r="I15" i="19"/>
  <c r="I14" i="19"/>
  <c r="H6" i="19"/>
  <c r="H7" i="19"/>
  <c r="J15" i="19"/>
  <c r="J14" i="19"/>
  <c r="J19" i="19"/>
  <c r="J18" i="19"/>
  <c r="J26" i="19"/>
  <c r="J27" i="19"/>
  <c r="E12" i="2"/>
  <c r="J25" i="19"/>
  <c r="J24" i="19"/>
  <c r="J39" i="19"/>
  <c r="J38" i="19"/>
  <c r="E14" i="29"/>
  <c r="F14" i="29" s="1"/>
  <c r="F13" i="29"/>
  <c r="E14" i="23"/>
  <c r="F14" i="23" s="1"/>
  <c r="E17" i="7"/>
  <c r="F17" i="7" s="1"/>
  <c r="E14" i="10"/>
  <c r="F14" i="10" s="1"/>
  <c r="E14" i="12"/>
  <c r="F14" i="12" s="1"/>
  <c r="K14" i="14"/>
  <c r="L13" i="14"/>
  <c r="F14" i="14"/>
  <c r="K12" i="16"/>
  <c r="L12" i="16" s="1"/>
  <c r="E13" i="18"/>
  <c r="F13" i="18" s="1"/>
  <c r="K13" i="27" l="1"/>
  <c r="L13" i="27" s="1"/>
  <c r="F13" i="27"/>
  <c r="E14" i="27"/>
  <c r="L13" i="25"/>
  <c r="K14" i="25"/>
  <c r="L14" i="25" s="1"/>
  <c r="F13" i="25"/>
  <c r="E14" i="25"/>
  <c r="F14" i="25" s="1"/>
  <c r="E13" i="3"/>
  <c r="F12" i="3"/>
  <c r="I35" i="19"/>
  <c r="J35" i="19"/>
  <c r="K15" i="5"/>
  <c r="L15" i="5" s="1"/>
  <c r="N51" i="17"/>
  <c r="F12" i="17"/>
  <c r="I9" i="19" s="1"/>
  <c r="I40" i="19"/>
  <c r="I41" i="19"/>
  <c r="K13" i="23"/>
  <c r="K13" i="7"/>
  <c r="H30" i="19"/>
  <c r="H31" i="19"/>
  <c r="L12" i="7"/>
  <c r="I23" i="19"/>
  <c r="I22" i="19"/>
  <c r="K13" i="11"/>
  <c r="L13" i="11" s="1"/>
  <c r="E13" i="11"/>
  <c r="F13" i="11" s="1"/>
  <c r="J20" i="19" s="1"/>
  <c r="L14" i="14"/>
  <c r="K16" i="19" s="1"/>
  <c r="E20" i="14"/>
  <c r="F20" i="14" s="1"/>
  <c r="K15" i="10"/>
  <c r="L15" i="10" s="1"/>
  <c r="I20" i="19"/>
  <c r="J12" i="19"/>
  <c r="E15" i="16"/>
  <c r="F15" i="16" s="1"/>
  <c r="E14" i="5"/>
  <c r="F14" i="5" s="1"/>
  <c r="K32" i="19" s="1"/>
  <c r="J33" i="19"/>
  <c r="K45" i="19"/>
  <c r="K44" i="19"/>
  <c r="J11" i="19"/>
  <c r="J10" i="19"/>
  <c r="I6" i="19"/>
  <c r="I7" i="19"/>
  <c r="K19" i="19"/>
  <c r="K18" i="19"/>
  <c r="K26" i="19"/>
  <c r="K27" i="19"/>
  <c r="K34" i="19"/>
  <c r="K35" i="19"/>
  <c r="E13" i="2"/>
  <c r="F13" i="2" s="1"/>
  <c r="J9" i="19"/>
  <c r="J17" i="19"/>
  <c r="J16" i="19"/>
  <c r="K15" i="19"/>
  <c r="K14" i="19"/>
  <c r="K25" i="19"/>
  <c r="K24" i="19"/>
  <c r="J45" i="19"/>
  <c r="J44" i="19"/>
  <c r="F12" i="2"/>
  <c r="K39" i="19"/>
  <c r="K38" i="19"/>
  <c r="E15" i="29"/>
  <c r="E15" i="23"/>
  <c r="F15" i="23" s="1"/>
  <c r="E18" i="7"/>
  <c r="F18" i="7" s="1"/>
  <c r="E15" i="10"/>
  <c r="E15" i="12"/>
  <c r="F15" i="12" s="1"/>
  <c r="K15" i="14"/>
  <c r="K13" i="16"/>
  <c r="L13" i="16" s="1"/>
  <c r="E14" i="17"/>
  <c r="E14" i="18"/>
  <c r="F14" i="18" s="1"/>
  <c r="K14" i="27" l="1"/>
  <c r="L14" i="27" s="1"/>
  <c r="F14" i="27"/>
  <c r="E15" i="27"/>
  <c r="K15" i="25"/>
  <c r="L15" i="25" s="1"/>
  <c r="E15" i="25"/>
  <c r="E16" i="25" s="1"/>
  <c r="I37" i="19"/>
  <c r="I36" i="19"/>
  <c r="E14" i="3"/>
  <c r="F14" i="3" s="1"/>
  <c r="F13" i="3"/>
  <c r="K16" i="5"/>
  <c r="K17" i="5" s="1"/>
  <c r="I8" i="19"/>
  <c r="N53" i="17"/>
  <c r="N52" i="17"/>
  <c r="K14" i="23"/>
  <c r="L13" i="23"/>
  <c r="K14" i="7"/>
  <c r="L14" i="7" s="1"/>
  <c r="I30" i="19"/>
  <c r="I31" i="19"/>
  <c r="L13" i="7"/>
  <c r="K14" i="11"/>
  <c r="L14" i="11" s="1"/>
  <c r="J23" i="19"/>
  <c r="J22" i="19"/>
  <c r="E14" i="11"/>
  <c r="F14" i="11" s="1"/>
  <c r="K17" i="19"/>
  <c r="L15" i="14"/>
  <c r="L16" i="19" s="1"/>
  <c r="E21" i="14"/>
  <c r="F21" i="14" s="1"/>
  <c r="L35" i="19"/>
  <c r="L34" i="19"/>
  <c r="L27" i="19"/>
  <c r="L26" i="19"/>
  <c r="L18" i="19"/>
  <c r="L19" i="19"/>
  <c r="L39" i="19"/>
  <c r="L38" i="19"/>
  <c r="L15" i="19"/>
  <c r="L14" i="19"/>
  <c r="K16" i="10"/>
  <c r="J21" i="19"/>
  <c r="I21" i="19"/>
  <c r="E15" i="5"/>
  <c r="F15" i="5" s="1"/>
  <c r="F15" i="10"/>
  <c r="E16" i="10"/>
  <c r="E16" i="16"/>
  <c r="F16" i="16" s="1"/>
  <c r="K33" i="19"/>
  <c r="I5" i="19"/>
  <c r="I4" i="19"/>
  <c r="J5" i="19"/>
  <c r="J4" i="19"/>
  <c r="J6" i="19"/>
  <c r="J7" i="19"/>
  <c r="K11" i="19"/>
  <c r="K10" i="19"/>
  <c r="E14" i="2"/>
  <c r="E16" i="29"/>
  <c r="F16" i="29" s="1"/>
  <c r="F15" i="29"/>
  <c r="E16" i="23"/>
  <c r="F16" i="23" s="1"/>
  <c r="E19" i="7"/>
  <c r="F19" i="7" s="1"/>
  <c r="E16" i="12"/>
  <c r="F16" i="12" s="1"/>
  <c r="K16" i="14"/>
  <c r="K14" i="16"/>
  <c r="L14" i="16" s="1"/>
  <c r="E15" i="17"/>
  <c r="F15" i="17" s="1"/>
  <c r="F14" i="17"/>
  <c r="E15" i="18"/>
  <c r="F15" i="18" s="1"/>
  <c r="K15" i="27" l="1"/>
  <c r="L15" i="27" s="1"/>
  <c r="E16" i="27"/>
  <c r="E17" i="27" s="1"/>
  <c r="F15" i="27"/>
  <c r="K16" i="25"/>
  <c r="K17" i="25" s="1"/>
  <c r="F16" i="25"/>
  <c r="E17" i="25"/>
  <c r="F15" i="25"/>
  <c r="J37" i="19"/>
  <c r="J36" i="19"/>
  <c r="K37" i="19"/>
  <c r="K36" i="19"/>
  <c r="E15" i="3"/>
  <c r="F15" i="3" s="1"/>
  <c r="L16" i="5"/>
  <c r="M34" i="19" s="1"/>
  <c r="L17" i="5"/>
  <c r="K18" i="5"/>
  <c r="K19" i="5" s="1"/>
  <c r="N54" i="17"/>
  <c r="K15" i="23"/>
  <c r="J40" i="19"/>
  <c r="J41" i="19"/>
  <c r="L14" i="23"/>
  <c r="K30" i="19"/>
  <c r="K31" i="19"/>
  <c r="J30" i="19"/>
  <c r="J31" i="19"/>
  <c r="K15" i="7"/>
  <c r="L15" i="7" s="1"/>
  <c r="K22" i="19"/>
  <c r="K23" i="19"/>
  <c r="K15" i="11"/>
  <c r="L15" i="11" s="1"/>
  <c r="E16" i="5"/>
  <c r="F16" i="5" s="1"/>
  <c r="M32" i="19" s="1"/>
  <c r="L17" i="19"/>
  <c r="E15" i="11"/>
  <c r="F15" i="11" s="1"/>
  <c r="L16" i="14"/>
  <c r="M17" i="19" s="1"/>
  <c r="E22" i="14"/>
  <c r="F22" i="14" s="1"/>
  <c r="L9" i="19"/>
  <c r="L8" i="19"/>
  <c r="L33" i="19"/>
  <c r="L32" i="19"/>
  <c r="L11" i="19"/>
  <c r="L10" i="19"/>
  <c r="L25" i="19"/>
  <c r="L24" i="19"/>
  <c r="M19" i="19"/>
  <c r="M18" i="19"/>
  <c r="L44" i="19"/>
  <c r="L45" i="19"/>
  <c r="M45" i="19"/>
  <c r="M44" i="19"/>
  <c r="M39" i="19"/>
  <c r="M38" i="19"/>
  <c r="M15" i="19"/>
  <c r="M14" i="19"/>
  <c r="K17" i="10"/>
  <c r="L16" i="10"/>
  <c r="E17" i="10"/>
  <c r="F17" i="10" s="1"/>
  <c r="F16" i="10"/>
  <c r="E17" i="16"/>
  <c r="F17" i="16" s="1"/>
  <c r="E15" i="2"/>
  <c r="F15" i="2" s="1"/>
  <c r="L5" i="19" s="1"/>
  <c r="K6" i="19"/>
  <c r="K7" i="19"/>
  <c r="K9" i="19"/>
  <c r="K8" i="19"/>
  <c r="F14" i="2"/>
  <c r="K4" i="19" s="1"/>
  <c r="E17" i="29"/>
  <c r="F17" i="29" s="1"/>
  <c r="E17" i="23"/>
  <c r="F17" i="23" s="1"/>
  <c r="E20" i="7"/>
  <c r="F20" i="7" s="1"/>
  <c r="E17" i="12"/>
  <c r="F17" i="12" s="1"/>
  <c r="K17" i="14"/>
  <c r="K15" i="16"/>
  <c r="E16" i="17"/>
  <c r="F16" i="17" s="1"/>
  <c r="E16" i="18"/>
  <c r="F16" i="18" s="1"/>
  <c r="L36" i="19" l="1"/>
  <c r="L37" i="19"/>
  <c r="F16" i="27"/>
  <c r="K16" i="27"/>
  <c r="L16" i="27" s="1"/>
  <c r="F17" i="27"/>
  <c r="E18" i="27"/>
  <c r="L16" i="25"/>
  <c r="L17" i="25"/>
  <c r="K18" i="25"/>
  <c r="L18" i="25" s="1"/>
  <c r="F17" i="25"/>
  <c r="E18" i="25"/>
  <c r="F18" i="25" s="1"/>
  <c r="E16" i="3"/>
  <c r="F16" i="3" s="1"/>
  <c r="M36" i="19" s="1"/>
  <c r="M35" i="19"/>
  <c r="L19" i="5"/>
  <c r="K20" i="5"/>
  <c r="L18" i="5"/>
  <c r="K16" i="23"/>
  <c r="L16" i="23" s="1"/>
  <c r="K40" i="19"/>
  <c r="K41" i="19"/>
  <c r="L15" i="23"/>
  <c r="M33" i="19"/>
  <c r="L30" i="19"/>
  <c r="L31" i="19"/>
  <c r="K16" i="7"/>
  <c r="L22" i="19"/>
  <c r="L23" i="19"/>
  <c r="K16" i="11"/>
  <c r="L16" i="11" s="1"/>
  <c r="E17" i="5"/>
  <c r="F17" i="5" s="1"/>
  <c r="M16" i="19"/>
  <c r="E16" i="11"/>
  <c r="F16" i="11" s="1"/>
  <c r="L17" i="14"/>
  <c r="E23" i="14"/>
  <c r="F23" i="14" s="1"/>
  <c r="M24" i="19"/>
  <c r="M25" i="19"/>
  <c r="M11" i="19"/>
  <c r="M10" i="19"/>
  <c r="M27" i="19"/>
  <c r="M26" i="19"/>
  <c r="M8" i="19"/>
  <c r="M9" i="19"/>
  <c r="K18" i="10"/>
  <c r="L17" i="10"/>
  <c r="K21" i="19"/>
  <c r="K20" i="19"/>
  <c r="L15" i="16"/>
  <c r="K16" i="16"/>
  <c r="L16" i="16" s="1"/>
  <c r="E18" i="10"/>
  <c r="E18" i="16"/>
  <c r="F18" i="16" s="1"/>
  <c r="K5" i="19"/>
  <c r="M4" i="19"/>
  <c r="E16" i="2"/>
  <c r="F16" i="2" s="1"/>
  <c r="M5" i="19" s="1"/>
  <c r="E18" i="29"/>
  <c r="F18" i="29" s="1"/>
  <c r="E18" i="23"/>
  <c r="E21" i="7"/>
  <c r="F21" i="7" s="1"/>
  <c r="E18" i="12"/>
  <c r="F18" i="12" s="1"/>
  <c r="K18" i="14"/>
  <c r="E17" i="17"/>
  <c r="F17" i="17" s="1"/>
  <c r="E17" i="18"/>
  <c r="F17" i="18" s="1"/>
  <c r="K17" i="27" l="1"/>
  <c r="L17" i="27" s="1"/>
  <c r="F18" i="27"/>
  <c r="E19" i="27"/>
  <c r="K19" i="25"/>
  <c r="L19" i="25" s="1"/>
  <c r="E19" i="25"/>
  <c r="M37" i="19"/>
  <c r="E17" i="3"/>
  <c r="F17" i="3" s="1"/>
  <c r="L20" i="5"/>
  <c r="K21" i="5"/>
  <c r="K17" i="23"/>
  <c r="L41" i="19"/>
  <c r="L40" i="19"/>
  <c r="M40" i="19"/>
  <c r="M41" i="19"/>
  <c r="E18" i="5"/>
  <c r="F18" i="5" s="1"/>
  <c r="K17" i="7"/>
  <c r="L16" i="7"/>
  <c r="M23" i="19"/>
  <c r="M22" i="19"/>
  <c r="K17" i="11"/>
  <c r="L17" i="11" s="1"/>
  <c r="E17" i="11"/>
  <c r="F17" i="11" s="1"/>
  <c r="L18" i="14"/>
  <c r="E24" i="14"/>
  <c r="F24" i="14" s="1"/>
  <c r="L7" i="19"/>
  <c r="L6" i="19"/>
  <c r="M7" i="19"/>
  <c r="M6" i="19"/>
  <c r="L21" i="19"/>
  <c r="L20" i="19"/>
  <c r="E43" i="19"/>
  <c r="K19" i="10"/>
  <c r="L19" i="10" s="1"/>
  <c r="L18" i="10"/>
  <c r="K17" i="16"/>
  <c r="L17" i="16" s="1"/>
  <c r="E19" i="10"/>
  <c r="F19" i="10" s="1"/>
  <c r="F18" i="10"/>
  <c r="E19" i="16"/>
  <c r="F19" i="16" s="1"/>
  <c r="E17" i="2"/>
  <c r="F17" i="2" s="1"/>
  <c r="E19" i="29"/>
  <c r="F19" i="29" s="1"/>
  <c r="E19" i="23"/>
  <c r="F19" i="23" s="1"/>
  <c r="F18" i="23"/>
  <c r="E22" i="7"/>
  <c r="F22" i="7" s="1"/>
  <c r="E19" i="12"/>
  <c r="F19" i="12" s="1"/>
  <c r="K19" i="14"/>
  <c r="E18" i="17"/>
  <c r="F18" i="17" s="1"/>
  <c r="E18" i="18"/>
  <c r="F18" i="18" s="1"/>
  <c r="K18" i="27" l="1"/>
  <c r="K19" i="27" s="1"/>
  <c r="E20" i="27"/>
  <c r="E21" i="27" s="1"/>
  <c r="F19" i="27"/>
  <c r="K20" i="25"/>
  <c r="E20" i="25"/>
  <c r="F19" i="25"/>
  <c r="E18" i="3"/>
  <c r="L21" i="5"/>
  <c r="K22" i="5"/>
  <c r="K23" i="5" s="1"/>
  <c r="K18" i="23"/>
  <c r="L18" i="23" s="1"/>
  <c r="L17" i="23"/>
  <c r="E19" i="5"/>
  <c r="F19" i="5" s="1"/>
  <c r="K18" i="7"/>
  <c r="L18" i="7" s="1"/>
  <c r="M30" i="19"/>
  <c r="M31" i="19"/>
  <c r="L17" i="7"/>
  <c r="K18" i="11"/>
  <c r="L18" i="11" s="1"/>
  <c r="E18" i="11"/>
  <c r="F18" i="11" s="1"/>
  <c r="L19" i="14"/>
  <c r="E25" i="14"/>
  <c r="F25" i="14" s="1"/>
  <c r="M20" i="19"/>
  <c r="M21" i="19"/>
  <c r="F42" i="19"/>
  <c r="E42" i="19"/>
  <c r="K20" i="10"/>
  <c r="K18" i="16"/>
  <c r="L18" i="16" s="1"/>
  <c r="E20" i="10"/>
  <c r="E20" i="16"/>
  <c r="F20" i="16" s="1"/>
  <c r="E18" i="2"/>
  <c r="F18" i="2" s="1"/>
  <c r="E20" i="29"/>
  <c r="F20" i="29" s="1"/>
  <c r="E20" i="23"/>
  <c r="F20" i="23" s="1"/>
  <c r="E23" i="7"/>
  <c r="F23" i="7" s="1"/>
  <c r="E20" i="12"/>
  <c r="K20" i="14"/>
  <c r="E19" i="17"/>
  <c r="F19" i="17" s="1"/>
  <c r="E19" i="18"/>
  <c r="F19" i="18" s="1"/>
  <c r="F20" i="27" l="1"/>
  <c r="L18" i="27"/>
  <c r="L19" i="27"/>
  <c r="K20" i="27"/>
  <c r="L20" i="27" s="1"/>
  <c r="F21" i="27"/>
  <c r="E22" i="27"/>
  <c r="K21" i="25"/>
  <c r="L20" i="25"/>
  <c r="E21" i="25"/>
  <c r="F21" i="25" s="1"/>
  <c r="F20" i="25"/>
  <c r="E19" i="3"/>
  <c r="F19" i="3"/>
  <c r="F18" i="3"/>
  <c r="L23" i="5"/>
  <c r="K24" i="5"/>
  <c r="L22" i="5"/>
  <c r="K19" i="23"/>
  <c r="E20" i="5"/>
  <c r="F20" i="5" s="1"/>
  <c r="K19" i="7"/>
  <c r="K19" i="11"/>
  <c r="L19" i="11" s="1"/>
  <c r="E19" i="11"/>
  <c r="F19" i="11" s="1"/>
  <c r="L20" i="14"/>
  <c r="E26" i="14"/>
  <c r="F26" i="14" s="1"/>
  <c r="F43" i="19"/>
  <c r="K21" i="10"/>
  <c r="L21" i="10" s="1"/>
  <c r="L20" i="10"/>
  <c r="K19" i="16"/>
  <c r="L19" i="16" s="1"/>
  <c r="E21" i="10"/>
  <c r="F20" i="10"/>
  <c r="E21" i="16"/>
  <c r="E19" i="2"/>
  <c r="F19" i="2" s="1"/>
  <c r="E21" i="29"/>
  <c r="F21" i="29" s="1"/>
  <c r="E21" i="23"/>
  <c r="F21" i="23" s="1"/>
  <c r="E24" i="7"/>
  <c r="F24" i="7" s="1"/>
  <c r="E21" i="12"/>
  <c r="F21" i="12" s="1"/>
  <c r="F20" i="12"/>
  <c r="K21" i="14"/>
  <c r="E20" i="17"/>
  <c r="F20" i="17" s="1"/>
  <c r="E20" i="18"/>
  <c r="F20" i="18" s="1"/>
  <c r="K21" i="27" l="1"/>
  <c r="L21" i="27" s="1"/>
  <c r="F22" i="27"/>
  <c r="E23" i="27"/>
  <c r="K22" i="25"/>
  <c r="K23" i="25" s="1"/>
  <c r="L21" i="25"/>
  <c r="E22" i="25"/>
  <c r="E23" i="25" s="1"/>
  <c r="E20" i="3"/>
  <c r="F20" i="3" s="1"/>
  <c r="L24" i="5"/>
  <c r="K25" i="5"/>
  <c r="K20" i="23"/>
  <c r="L20" i="23" s="1"/>
  <c r="L19" i="23"/>
  <c r="E21" i="5"/>
  <c r="F21" i="5" s="1"/>
  <c r="K20" i="7"/>
  <c r="L19" i="7"/>
  <c r="K20" i="11"/>
  <c r="L20" i="11" s="1"/>
  <c r="E20" i="11"/>
  <c r="F20" i="11" s="1"/>
  <c r="K22" i="14"/>
  <c r="L22" i="14" s="1"/>
  <c r="L21" i="14"/>
  <c r="E27" i="14"/>
  <c r="F27" i="14" s="1"/>
  <c r="F21" i="16"/>
  <c r="E22" i="16"/>
  <c r="F22" i="16" s="1"/>
  <c r="K22" i="10"/>
  <c r="K20" i="16"/>
  <c r="L20" i="16" s="1"/>
  <c r="E22" i="10"/>
  <c r="F22" i="10" s="1"/>
  <c r="F21" i="10"/>
  <c r="E20" i="2"/>
  <c r="F20" i="2" s="1"/>
  <c r="E22" i="29"/>
  <c r="F22" i="29" s="1"/>
  <c r="E22" i="23"/>
  <c r="E25" i="7"/>
  <c r="F25" i="7" s="1"/>
  <c r="E22" i="12"/>
  <c r="F22" i="12" s="1"/>
  <c r="E21" i="17"/>
  <c r="F21" i="17" s="1"/>
  <c r="E21" i="18"/>
  <c r="K22" i="27" l="1"/>
  <c r="F23" i="27"/>
  <c r="E24" i="27"/>
  <c r="F22" i="25"/>
  <c r="L23" i="25"/>
  <c r="K24" i="25"/>
  <c r="L24" i="25" s="1"/>
  <c r="L22" i="25"/>
  <c r="F23" i="25"/>
  <c r="E24" i="25"/>
  <c r="E21" i="3"/>
  <c r="F21" i="3" s="1"/>
  <c r="K26" i="5"/>
  <c r="L26" i="5" s="1"/>
  <c r="L25" i="5"/>
  <c r="K21" i="23"/>
  <c r="K22" i="23" s="1"/>
  <c r="E22" i="5"/>
  <c r="F22" i="5" s="1"/>
  <c r="K21" i="7"/>
  <c r="L20" i="7"/>
  <c r="K21" i="11"/>
  <c r="E21" i="11"/>
  <c r="F21" i="11" s="1"/>
  <c r="K23" i="14"/>
  <c r="L23" i="14" s="1"/>
  <c r="E28" i="14"/>
  <c r="F28" i="14" s="1"/>
  <c r="E23" i="16"/>
  <c r="F23" i="16" s="1"/>
  <c r="K23" i="10"/>
  <c r="L22" i="10"/>
  <c r="K21" i="16"/>
  <c r="F21" i="18"/>
  <c r="F22" i="23"/>
  <c r="E23" i="23"/>
  <c r="F23" i="23" s="1"/>
  <c r="E23" i="10"/>
  <c r="E21" i="2"/>
  <c r="F21" i="2" s="1"/>
  <c r="E23" i="29"/>
  <c r="F23" i="29" s="1"/>
  <c r="E26" i="7"/>
  <c r="F26" i="7" s="1"/>
  <c r="E23" i="12"/>
  <c r="E22" i="17"/>
  <c r="F22" i="17" s="1"/>
  <c r="E22" i="18"/>
  <c r="F22" i="18" s="1"/>
  <c r="K23" i="27" l="1"/>
  <c r="L22" i="23"/>
  <c r="K23" i="23"/>
  <c r="L23" i="23" s="1"/>
  <c r="L22" i="27"/>
  <c r="F24" i="27"/>
  <c r="E25" i="27"/>
  <c r="K25" i="25"/>
  <c r="K26" i="25" s="1"/>
  <c r="F24" i="25"/>
  <c r="E25" i="25"/>
  <c r="E26" i="25" s="1"/>
  <c r="E22" i="3"/>
  <c r="E23" i="3" s="1"/>
  <c r="K27" i="5"/>
  <c r="K28" i="5" s="1"/>
  <c r="L21" i="23"/>
  <c r="E23" i="5"/>
  <c r="F23" i="5" s="1"/>
  <c r="K22" i="7"/>
  <c r="L22" i="7" s="1"/>
  <c r="L21" i="7"/>
  <c r="K22" i="11"/>
  <c r="L21" i="11"/>
  <c r="E22" i="11"/>
  <c r="F22" i="11" s="1"/>
  <c r="K24" i="14"/>
  <c r="L24" i="14" s="1"/>
  <c r="E29" i="14"/>
  <c r="F29" i="14" s="1"/>
  <c r="E24" i="16"/>
  <c r="F24" i="16" s="1"/>
  <c r="K24" i="10"/>
  <c r="L24" i="10" s="1"/>
  <c r="L23" i="10"/>
  <c r="K22" i="16"/>
  <c r="L21" i="16"/>
  <c r="E24" i="23"/>
  <c r="F24" i="23" s="1"/>
  <c r="E24" i="10"/>
  <c r="F24" i="10" s="1"/>
  <c r="F23" i="10"/>
  <c r="E22" i="2"/>
  <c r="F22" i="2" s="1"/>
  <c r="E24" i="29"/>
  <c r="F24" i="29" s="1"/>
  <c r="E27" i="7"/>
  <c r="E24" i="12"/>
  <c r="F24" i="12" s="1"/>
  <c r="F23" i="12"/>
  <c r="E23" i="17"/>
  <c r="E23" i="18"/>
  <c r="F23" i="18" s="1"/>
  <c r="K27" i="25" l="1"/>
  <c r="K28" i="25" s="1"/>
  <c r="E26" i="27"/>
  <c r="F26" i="27"/>
  <c r="K24" i="27"/>
  <c r="K25" i="27" s="1"/>
  <c r="L23" i="27"/>
  <c r="K24" i="23"/>
  <c r="F25" i="27"/>
  <c r="F25" i="25"/>
  <c r="L26" i="25"/>
  <c r="L25" i="25"/>
  <c r="F26" i="25"/>
  <c r="E27" i="25"/>
  <c r="E28" i="25" s="1"/>
  <c r="F22" i="3"/>
  <c r="F23" i="3"/>
  <c r="E24" i="3"/>
  <c r="L27" i="5"/>
  <c r="L28" i="5"/>
  <c r="K29" i="5"/>
  <c r="E24" i="5"/>
  <c r="F24" i="5" s="1"/>
  <c r="F27" i="7"/>
  <c r="E28" i="7"/>
  <c r="F28" i="7" s="1"/>
  <c r="K23" i="7"/>
  <c r="K23" i="11"/>
  <c r="L23" i="11" s="1"/>
  <c r="L22" i="11"/>
  <c r="E23" i="11"/>
  <c r="F23" i="11" s="1"/>
  <c r="K25" i="14"/>
  <c r="L25" i="14" s="1"/>
  <c r="E30" i="14"/>
  <c r="F30" i="14" s="1"/>
  <c r="E25" i="16"/>
  <c r="F25" i="16" s="1"/>
  <c r="K25" i="10"/>
  <c r="K23" i="16"/>
  <c r="L23" i="16" s="1"/>
  <c r="L22" i="16"/>
  <c r="E24" i="18"/>
  <c r="E25" i="23"/>
  <c r="F25" i="23" s="1"/>
  <c r="E25" i="10"/>
  <c r="F25" i="10" s="1"/>
  <c r="E23" i="2"/>
  <c r="F23" i="2" s="1"/>
  <c r="E25" i="29"/>
  <c r="F25" i="29" s="1"/>
  <c r="E25" i="12"/>
  <c r="E24" i="17"/>
  <c r="F24" i="17" s="1"/>
  <c r="F23" i="17"/>
  <c r="L28" i="25" l="1"/>
  <c r="K29" i="25"/>
  <c r="L25" i="27"/>
  <c r="K26" i="27"/>
  <c r="L24" i="27"/>
  <c r="E27" i="27"/>
  <c r="E28" i="27" s="1"/>
  <c r="E29" i="27" s="1"/>
  <c r="E29" i="25"/>
  <c r="L27" i="25"/>
  <c r="K25" i="23"/>
  <c r="L25" i="23" s="1"/>
  <c r="L24" i="23"/>
  <c r="F27" i="25"/>
  <c r="F28" i="25"/>
  <c r="F24" i="3"/>
  <c r="E25" i="3"/>
  <c r="L29" i="5"/>
  <c r="K30" i="5"/>
  <c r="K31" i="5" s="1"/>
  <c r="K32" i="5" s="1"/>
  <c r="E25" i="5"/>
  <c r="F25" i="5" s="1"/>
  <c r="E29" i="7"/>
  <c r="F29" i="7" s="1"/>
  <c r="L25" i="10"/>
  <c r="K26" i="10"/>
  <c r="K27" i="10" s="1"/>
  <c r="K28" i="10" s="1"/>
  <c r="K29" i="10" s="1"/>
  <c r="K30" i="10" s="1"/>
  <c r="K31" i="10" s="1"/>
  <c r="K24" i="7"/>
  <c r="L23" i="7"/>
  <c r="K24" i="11"/>
  <c r="L24" i="11" s="1"/>
  <c r="K26" i="14"/>
  <c r="L26" i="14" s="1"/>
  <c r="E24" i="11"/>
  <c r="F24" i="11" s="1"/>
  <c r="E31" i="14"/>
  <c r="F31" i="14" s="1"/>
  <c r="E26" i="16"/>
  <c r="F26" i="16" s="1"/>
  <c r="K24" i="16"/>
  <c r="E25" i="18"/>
  <c r="F25" i="18" s="1"/>
  <c r="F24" i="18"/>
  <c r="E26" i="23"/>
  <c r="F26" i="23" s="1"/>
  <c r="E26" i="10"/>
  <c r="E24" i="2"/>
  <c r="F24" i="2" s="1"/>
  <c r="E26" i="29"/>
  <c r="F26" i="29" s="1"/>
  <c r="E26" i="12"/>
  <c r="F26" i="12" s="1"/>
  <c r="F25" i="12"/>
  <c r="E25" i="17"/>
  <c r="F25" i="17" s="1"/>
  <c r="F27" i="27" l="1"/>
  <c r="E30" i="25"/>
  <c r="F30" i="25"/>
  <c r="F29" i="25"/>
  <c r="K26" i="23"/>
  <c r="L26" i="23" s="1"/>
  <c r="E26" i="3"/>
  <c r="F26" i="3" s="1"/>
  <c r="F25" i="3"/>
  <c r="E26" i="5"/>
  <c r="F26" i="5" s="1"/>
  <c r="E30" i="7"/>
  <c r="F26" i="10"/>
  <c r="E27" i="10"/>
  <c r="E28" i="10" s="1"/>
  <c r="E29" i="10" s="1"/>
  <c r="E30" i="10" s="1"/>
  <c r="E31" i="10" s="1"/>
  <c r="K27" i="14"/>
  <c r="L27" i="14" s="1"/>
  <c r="K25" i="7"/>
  <c r="L24" i="7"/>
  <c r="K25" i="11"/>
  <c r="K26" i="11" s="1"/>
  <c r="E25" i="11"/>
  <c r="F25" i="11" s="1"/>
  <c r="E32" i="14"/>
  <c r="F32" i="14" s="1"/>
  <c r="L12" i="19"/>
  <c r="M12" i="19"/>
  <c r="L13" i="19"/>
  <c r="M13" i="19"/>
  <c r="E27" i="16"/>
  <c r="F27" i="16" s="1"/>
  <c r="K25" i="16"/>
  <c r="L25" i="16" s="1"/>
  <c r="L24" i="16"/>
  <c r="E26" i="18"/>
  <c r="F26" i="18" s="1"/>
  <c r="E27" i="23"/>
  <c r="F27" i="23" s="1"/>
  <c r="K12" i="19"/>
  <c r="K13" i="19"/>
  <c r="E25" i="2"/>
  <c r="F25" i="2" s="1"/>
  <c r="E27" i="29"/>
  <c r="F27" i="29" s="1"/>
  <c r="E27" i="12"/>
  <c r="F27" i="12" s="1"/>
  <c r="E26" i="17"/>
  <c r="F26" i="17" s="1"/>
  <c r="E27" i="3" l="1"/>
  <c r="F27" i="3" s="1"/>
  <c r="E27" i="5"/>
  <c r="F27" i="5" s="1"/>
  <c r="E31" i="7"/>
  <c r="F30" i="7"/>
  <c r="K28" i="14"/>
  <c r="K29" i="14" s="1"/>
  <c r="K26" i="7"/>
  <c r="L26" i="7" s="1"/>
  <c r="L25" i="7"/>
  <c r="L26" i="11"/>
  <c r="K27" i="11"/>
  <c r="L27" i="11" s="1"/>
  <c r="L25" i="11"/>
  <c r="E26" i="11"/>
  <c r="F26" i="11" s="1"/>
  <c r="E33" i="14"/>
  <c r="F33" i="14" s="1"/>
  <c r="E28" i="16"/>
  <c r="F28" i="16" s="1"/>
  <c r="K26" i="16"/>
  <c r="E27" i="18"/>
  <c r="F27" i="18" s="1"/>
  <c r="E28" i="23"/>
  <c r="F28" i="23" s="1"/>
  <c r="E26" i="2"/>
  <c r="E28" i="29"/>
  <c r="E28" i="12"/>
  <c r="E27" i="17"/>
  <c r="F27" i="17" s="1"/>
  <c r="E29" i="29" l="1"/>
  <c r="F28" i="29"/>
  <c r="E28" i="3"/>
  <c r="F28" i="3" s="1"/>
  <c r="E28" i="5"/>
  <c r="F28" i="5" s="1"/>
  <c r="F31" i="7"/>
  <c r="E32" i="7"/>
  <c r="E33" i="7" s="1"/>
  <c r="L28" i="14"/>
  <c r="K27" i="7"/>
  <c r="L27" i="7" s="1"/>
  <c r="K28" i="11"/>
  <c r="L28" i="11" s="1"/>
  <c r="E27" i="11"/>
  <c r="F27" i="11" s="1"/>
  <c r="K30" i="14"/>
  <c r="L30" i="14" s="1"/>
  <c r="L29" i="14"/>
  <c r="E34" i="14"/>
  <c r="F34" i="14" s="1"/>
  <c r="E29" i="16"/>
  <c r="F29" i="16" s="1"/>
  <c r="F28" i="12"/>
  <c r="E29" i="12"/>
  <c r="K27" i="16"/>
  <c r="L27" i="16" s="1"/>
  <c r="L26" i="16"/>
  <c r="E28" i="18"/>
  <c r="F28" i="18" s="1"/>
  <c r="E29" i="23"/>
  <c r="F29" i="23" s="1"/>
  <c r="E27" i="2"/>
  <c r="F27" i="2" s="1"/>
  <c r="F26" i="2"/>
  <c r="E28" i="17"/>
  <c r="F28" i="17" s="1"/>
  <c r="E30" i="29" l="1"/>
  <c r="F30" i="29" s="1"/>
  <c r="F29" i="29"/>
  <c r="E29" i="3"/>
  <c r="F29" i="3" s="1"/>
  <c r="E29" i="5"/>
  <c r="F29" i="5" s="1"/>
  <c r="K31" i="14"/>
  <c r="K32" i="14" s="1"/>
  <c r="K28" i="7"/>
  <c r="L28" i="7" s="1"/>
  <c r="K29" i="11"/>
  <c r="L29" i="11" s="1"/>
  <c r="E28" i="11"/>
  <c r="F28" i="11" s="1"/>
  <c r="E35" i="14"/>
  <c r="F35" i="14" s="1"/>
  <c r="E30" i="16"/>
  <c r="F30" i="16" s="1"/>
  <c r="E30" i="12"/>
  <c r="F30" i="12" s="1"/>
  <c r="F29" i="12"/>
  <c r="K28" i="16"/>
  <c r="L28" i="16" s="1"/>
  <c r="E29" i="18"/>
  <c r="F29" i="18" s="1"/>
  <c r="E30" i="23"/>
  <c r="E28" i="2"/>
  <c r="F28" i="2" s="1"/>
  <c r="E29" i="17"/>
  <c r="F29" i="17" s="1"/>
  <c r="L31" i="14" l="1"/>
  <c r="E30" i="3"/>
  <c r="F30" i="3" s="1"/>
  <c r="E30" i="5"/>
  <c r="E31" i="5" s="1"/>
  <c r="K29" i="7"/>
  <c r="K30" i="11"/>
  <c r="L30" i="11" s="1"/>
  <c r="E29" i="11"/>
  <c r="F29" i="11" s="1"/>
  <c r="L32" i="14"/>
  <c r="E36" i="14"/>
  <c r="F36" i="14" s="1"/>
  <c r="E31" i="16"/>
  <c r="F31" i="16" s="1"/>
  <c r="E31" i="12"/>
  <c r="F31" i="12" s="1"/>
  <c r="K33" i="14"/>
  <c r="K29" i="16"/>
  <c r="L29" i="16" s="1"/>
  <c r="E30" i="18"/>
  <c r="E31" i="18" s="1"/>
  <c r="E32" i="18" s="1"/>
  <c r="E31" i="23"/>
  <c r="F30" i="23"/>
  <c r="E29" i="2"/>
  <c r="E30" i="17"/>
  <c r="F30" i="5" l="1"/>
  <c r="E31" i="3"/>
  <c r="F31" i="5"/>
  <c r="E32" i="5"/>
  <c r="E33" i="5" s="1"/>
  <c r="K30" i="7"/>
  <c r="K31" i="7" s="1"/>
  <c r="L29" i="7"/>
  <c r="K31" i="11"/>
  <c r="E30" i="11"/>
  <c r="F30" i="11" s="1"/>
  <c r="L33" i="14"/>
  <c r="E37" i="14"/>
  <c r="F37" i="14" s="1"/>
  <c r="F30" i="18"/>
  <c r="F29" i="2"/>
  <c r="E30" i="2"/>
  <c r="E31" i="2" s="1"/>
  <c r="E32" i="2" s="1"/>
  <c r="E33" i="2" s="1"/>
  <c r="E34" i="2" s="1"/>
  <c r="E35" i="2" s="1"/>
  <c r="E36" i="2" s="1"/>
  <c r="E37" i="2" s="1"/>
  <c r="E38" i="2" s="1"/>
  <c r="E39" i="2" s="1"/>
  <c r="E40" i="2" s="1"/>
  <c r="E41" i="2" s="1"/>
  <c r="E42" i="2" s="1"/>
  <c r="E43" i="2" s="1"/>
  <c r="E44" i="2" s="1"/>
  <c r="E45" i="2" s="1"/>
  <c r="E46" i="2" s="1"/>
  <c r="E47" i="2" s="1"/>
  <c r="E48" i="2" s="1"/>
  <c r="E32" i="23"/>
  <c r="E32" i="12"/>
  <c r="F32" i="12" s="1"/>
  <c r="K34" i="14"/>
  <c r="F30" i="17"/>
  <c r="E31" i="17"/>
  <c r="E32" i="17" s="1"/>
  <c r="E33" i="17" s="1"/>
  <c r="E34" i="17" s="1"/>
  <c r="E35" i="17" s="1"/>
  <c r="E36" i="17" s="1"/>
  <c r="E37" i="17" s="1"/>
  <c r="E38" i="17" s="1"/>
  <c r="E39" i="17" s="1"/>
  <c r="E40" i="17" s="1"/>
  <c r="E41" i="17" s="1"/>
  <c r="E42" i="17" s="1"/>
  <c r="E43" i="17" s="1"/>
  <c r="E44" i="17" s="1"/>
  <c r="E45" i="17" s="1"/>
  <c r="E46" i="17" s="1"/>
  <c r="E47" i="17" s="1"/>
  <c r="E48" i="17" s="1"/>
  <c r="E49" i="17" s="1"/>
  <c r="E50" i="17" s="1"/>
  <c r="E51" i="17" s="1"/>
  <c r="E52" i="17" s="1"/>
  <c r="E53" i="17" s="1"/>
  <c r="F31" i="23"/>
  <c r="E32" i="16"/>
  <c r="F32" i="16" s="1"/>
  <c r="K30" i="16"/>
  <c r="K31" i="16" s="1"/>
  <c r="F31" i="18"/>
  <c r="F31" i="3" l="1"/>
  <c r="E32" i="3"/>
  <c r="E33" i="3" s="1"/>
  <c r="E34" i="3" s="1"/>
  <c r="F32" i="23"/>
  <c r="E33" i="23"/>
  <c r="E34" i="23" s="1"/>
  <c r="L31" i="7"/>
  <c r="K32" i="7"/>
  <c r="K33" i="7" s="1"/>
  <c r="K34" i="7" s="1"/>
  <c r="L30" i="7"/>
  <c r="K32" i="11"/>
  <c r="K33" i="11" s="1"/>
  <c r="K34" i="11" s="1"/>
  <c r="K35" i="11" s="1"/>
  <c r="K36" i="11" s="1"/>
  <c r="L31" i="11"/>
  <c r="L31" i="16"/>
  <c r="K32" i="16"/>
  <c r="F30" i="2"/>
  <c r="E31" i="11"/>
  <c r="L34" i="14"/>
  <c r="E38" i="14"/>
  <c r="F38" i="14" s="1"/>
  <c r="E33" i="12"/>
  <c r="F33" i="12" s="1"/>
  <c r="K35" i="14"/>
  <c r="L30" i="16"/>
  <c r="E33" i="16"/>
  <c r="F31" i="17"/>
  <c r="F34" i="23" l="1"/>
  <c r="F33" i="23"/>
  <c r="L33" i="11"/>
  <c r="F31" i="11"/>
  <c r="E32" i="11"/>
  <c r="E33" i="11" s="1"/>
  <c r="E34" i="11" s="1"/>
  <c r="L32" i="16"/>
  <c r="K33" i="16"/>
  <c r="F33" i="16"/>
  <c r="E34" i="16"/>
  <c r="F34" i="16" s="1"/>
  <c r="L32" i="11"/>
  <c r="L35" i="14"/>
  <c r="E39" i="14"/>
  <c r="F39" i="14" s="1"/>
  <c r="E34" i="12"/>
  <c r="F34" i="12" s="1"/>
  <c r="K36" i="14"/>
  <c r="F32" i="17"/>
  <c r="L36" i="14" l="1"/>
  <c r="E40" i="14"/>
  <c r="F40" i="14" s="1"/>
  <c r="E35" i="12"/>
  <c r="F35" i="12" s="1"/>
  <c r="K37" i="14"/>
  <c r="F33" i="17"/>
  <c r="F34" i="17"/>
  <c r="L37" i="14" l="1"/>
  <c r="E41" i="14"/>
  <c r="F41" i="14" s="1"/>
  <c r="E36" i="12"/>
  <c r="F36" i="12" s="1"/>
  <c r="K38" i="14"/>
  <c r="F35" i="17"/>
  <c r="L38" i="14" l="1"/>
  <c r="E42" i="14"/>
  <c r="F42" i="14" s="1"/>
  <c r="E37" i="12"/>
  <c r="F37" i="12" s="1"/>
  <c r="K39" i="14"/>
  <c r="F37" i="17"/>
  <c r="F36" i="17"/>
  <c r="L39" i="14" l="1"/>
  <c r="E43" i="14"/>
  <c r="F43" i="14" s="1"/>
  <c r="E38" i="12"/>
  <c r="F38" i="12" s="1"/>
  <c r="K40" i="14"/>
  <c r="F38" i="17"/>
  <c r="L40" i="14" l="1"/>
  <c r="E44" i="14"/>
  <c r="F44" i="14" s="1"/>
  <c r="E39" i="12"/>
  <c r="F39" i="12" s="1"/>
  <c r="K41" i="14"/>
  <c r="F39" i="17"/>
  <c r="L41" i="14" l="1"/>
  <c r="E45" i="14"/>
  <c r="E40" i="12"/>
  <c r="F40" i="12" s="1"/>
  <c r="K42" i="14"/>
  <c r="F40" i="17"/>
  <c r="L42" i="14" l="1"/>
  <c r="E46" i="14"/>
  <c r="F45" i="14"/>
  <c r="E41" i="12"/>
  <c r="F41" i="12" s="1"/>
  <c r="K43" i="14"/>
  <c r="F41" i="17"/>
  <c r="L43" i="14" l="1"/>
  <c r="E47" i="14"/>
  <c r="F46" i="14"/>
  <c r="E42" i="12"/>
  <c r="F42" i="12" s="1"/>
  <c r="K44" i="14"/>
  <c r="F43" i="17"/>
  <c r="K45" i="14" l="1"/>
  <c r="L45" i="14" s="1"/>
  <c r="L44" i="14"/>
  <c r="E48" i="14"/>
  <c r="F48" i="14" s="1"/>
  <c r="F47" i="14"/>
  <c r="E43" i="12"/>
  <c r="F43" i="12" s="1"/>
  <c r="F42" i="17"/>
  <c r="K46" i="14" l="1"/>
  <c r="L46" i="14" s="1"/>
  <c r="E49" i="14"/>
  <c r="E44" i="12"/>
  <c r="F44" i="12" s="1"/>
  <c r="F44" i="17"/>
  <c r="F49" i="14" l="1"/>
  <c r="E50" i="14"/>
  <c r="E51" i="14" s="1"/>
  <c r="E52" i="14" s="1"/>
  <c r="E53" i="14" s="1"/>
  <c r="E54" i="14" s="1"/>
  <c r="E55" i="14" s="1"/>
  <c r="E56" i="14" s="1"/>
  <c r="E57" i="14" s="1"/>
  <c r="K47" i="14"/>
  <c r="E45" i="12"/>
  <c r="F45" i="17"/>
  <c r="L5" i="14"/>
  <c r="F5" i="12"/>
  <c r="F5" i="14"/>
  <c r="F45" i="12" l="1"/>
  <c r="E46" i="12"/>
  <c r="F46" i="12" s="1"/>
  <c r="L47" i="14"/>
  <c r="K48" i="14"/>
  <c r="K49" i="14" s="1"/>
  <c r="F46" i="17"/>
  <c r="F5" i="11"/>
  <c r="E47" i="12" l="1"/>
  <c r="F47" i="12" s="1"/>
  <c r="L49" i="14"/>
  <c r="K50" i="14"/>
  <c r="K51" i="14" s="1"/>
  <c r="K52" i="14" s="1"/>
  <c r="K53" i="14" s="1"/>
  <c r="K54" i="14" s="1"/>
  <c r="K55" i="14" s="1"/>
  <c r="K56" i="14" s="1"/>
  <c r="K57" i="14" s="1"/>
  <c r="L48" i="14"/>
  <c r="F47" i="17"/>
  <c r="F5" i="5"/>
  <c r="F5" i="3"/>
  <c r="L5" i="7"/>
  <c r="F5" i="7"/>
  <c r="L5" i="11"/>
  <c r="E48" i="12" l="1"/>
  <c r="E49" i="12" s="1"/>
  <c r="F48" i="17"/>
  <c r="L5" i="16"/>
  <c r="F49" i="12" l="1"/>
  <c r="E50" i="12"/>
  <c r="F48" i="12"/>
  <c r="F49" i="17"/>
  <c r="F5" i="27"/>
  <c r="L5" i="25"/>
  <c r="F5" i="18"/>
  <c r="E51" i="12" l="1"/>
  <c r="F50" i="12"/>
  <c r="F50" i="17"/>
  <c r="L5" i="5"/>
  <c r="F5" i="10"/>
  <c r="E52" i="12" l="1"/>
  <c r="F51" i="12"/>
  <c r="F51" i="17"/>
  <c r="L5" i="27"/>
  <c r="L5" i="23"/>
  <c r="L5" i="10"/>
  <c r="E53" i="12" l="1"/>
  <c r="F53" i="12" s="1"/>
  <c r="F52" i="12"/>
  <c r="F5" i="16"/>
  <c r="E54" i="12" l="1"/>
  <c r="F52" i="17"/>
  <c r="F53" i="17"/>
  <c r="E54" i="17"/>
  <c r="N42" i="19"/>
  <c r="E55" i="12" l="1"/>
  <c r="F55" i="12"/>
  <c r="F54" i="12"/>
  <c r="F54" i="17"/>
  <c r="E55" i="17"/>
  <c r="E56" i="17" s="1"/>
  <c r="E57" i="17" s="1"/>
  <c r="E58" i="17" s="1"/>
  <c r="N36" i="19"/>
  <c r="N30" i="19"/>
  <c r="E56" i="12" l="1"/>
  <c r="E57" i="12" s="1"/>
  <c r="N34" i="19"/>
  <c r="N26" i="19"/>
  <c r="N22" i="19"/>
  <c r="N28" i="19"/>
  <c r="N24" i="19"/>
  <c r="F57" i="12" l="1"/>
  <c r="E58" i="12"/>
  <c r="F56" i="12"/>
  <c r="N32" i="19"/>
  <c r="N20" i="19" l="1"/>
  <c r="N40" i="19"/>
  <c r="N38" i="19"/>
  <c r="N44" i="19" l="1"/>
  <c r="N14" i="19" l="1"/>
  <c r="N18" i="19" l="1"/>
  <c r="N16" i="19" l="1"/>
  <c r="N6" i="19" l="1"/>
  <c r="N12" i="19"/>
  <c r="N4" i="19" l="1"/>
  <c r="N10" i="19" l="1"/>
  <c r="N8" i="19" l="1"/>
  <c r="C136" i="31" l="1"/>
  <c r="C140" i="31" l="1"/>
  <c r="C139" i="31"/>
  <c r="C31" i="31" l="1"/>
  <c r="C25" i="31"/>
  <c r="C16" i="31"/>
  <c r="C86" i="31"/>
  <c r="C37" i="31"/>
  <c r="C52" i="31"/>
  <c r="C28" i="31"/>
  <c r="C29" i="31"/>
  <c r="C66" i="31"/>
  <c r="C4" i="31"/>
  <c r="C32" i="31"/>
  <c r="C130" i="31"/>
  <c r="C111" i="31"/>
  <c r="C121" i="31"/>
  <c r="C80" i="31"/>
  <c r="C20" i="31"/>
  <c r="C122" i="31"/>
  <c r="C23" i="31"/>
  <c r="C63" i="31"/>
  <c r="C9" i="31"/>
  <c r="C43" i="31"/>
  <c r="C8" i="31"/>
  <c r="C101" i="31"/>
  <c r="C104" i="31"/>
  <c r="C12" i="31"/>
  <c r="C54" i="31"/>
  <c r="C90" i="31"/>
  <c r="C119" i="31"/>
  <c r="C17" i="31"/>
  <c r="C47" i="31"/>
  <c r="C26" i="31"/>
  <c r="C34" i="31"/>
  <c r="C27" i="31"/>
  <c r="C51" i="31"/>
  <c r="C113" i="31"/>
  <c r="C30" i="31"/>
  <c r="C129" i="31"/>
  <c r="C91" i="31"/>
  <c r="C85" i="31"/>
  <c r="C118" i="31"/>
  <c r="C108" i="31"/>
  <c r="C39" i="31"/>
  <c r="C6" i="31"/>
  <c r="C127" i="31"/>
  <c r="C106" i="31"/>
  <c r="C117" i="31"/>
  <c r="C61" i="31"/>
  <c r="C45" i="31"/>
  <c r="C103" i="31"/>
  <c r="C76" i="31"/>
  <c r="C21" i="31"/>
  <c r="C78" i="31"/>
  <c r="C56" i="31"/>
  <c r="C95" i="31"/>
  <c r="C114" i="31"/>
  <c r="C58" i="31"/>
  <c r="C73" i="31"/>
  <c r="C123" i="31"/>
  <c r="C92" i="31"/>
  <c r="C53" i="31"/>
  <c r="C68" i="31"/>
  <c r="C41" i="31"/>
  <c r="C49" i="31"/>
  <c r="C71" i="31"/>
  <c r="C77" i="31"/>
  <c r="C125" i="31"/>
  <c r="C124" i="31"/>
  <c r="C42" i="31"/>
  <c r="C15" i="31"/>
  <c r="C69" i="31"/>
  <c r="C75" i="31"/>
  <c r="C97" i="31"/>
  <c r="C44" i="31"/>
  <c r="C3" i="31"/>
  <c r="C35" i="31"/>
  <c r="C94" i="31"/>
  <c r="C112" i="31"/>
  <c r="C13" i="31"/>
  <c r="C65" i="31"/>
  <c r="C24" i="31"/>
  <c r="C5" i="31"/>
  <c r="C60" i="31"/>
  <c r="C105" i="31"/>
  <c r="C70" i="31"/>
  <c r="C62" i="31"/>
  <c r="C102" i="31"/>
  <c r="C110" i="31"/>
  <c r="C84" i="31"/>
  <c r="C107" i="31"/>
  <c r="C57" i="31"/>
  <c r="C55" i="31"/>
  <c r="C48" i="31"/>
  <c r="C11" i="31"/>
  <c r="C7" i="31"/>
  <c r="C33" i="31"/>
  <c r="C109" i="31"/>
  <c r="C64" i="31"/>
  <c r="C38" i="31"/>
  <c r="C87" i="31"/>
  <c r="C115" i="31"/>
  <c r="C116" i="31"/>
  <c r="C128" i="31"/>
  <c r="D70" i="17" l="1"/>
  <c r="D90" i="17"/>
  <c r="D88" i="17"/>
  <c r="D94" i="17"/>
  <c r="D74" i="17"/>
  <c r="C50" i="31"/>
  <c r="C10" i="31"/>
  <c r="C100" i="31"/>
  <c r="C82" i="31"/>
  <c r="C40" i="31"/>
  <c r="C74" i="31"/>
  <c r="C89" i="31"/>
  <c r="C98" i="31"/>
  <c r="C88" i="31"/>
  <c r="C46" i="31"/>
  <c r="C81" i="31"/>
  <c r="C67" i="31"/>
  <c r="C120" i="31"/>
  <c r="C2" i="31"/>
  <c r="C22" i="31"/>
  <c r="D101" i="17"/>
  <c r="C93" i="31"/>
  <c r="C19" i="31"/>
  <c r="C36" i="31"/>
  <c r="C59" i="31"/>
  <c r="C14" i="31"/>
  <c r="C18" i="31"/>
  <c r="C99" i="31"/>
  <c r="D86" i="17"/>
  <c r="C79" i="31"/>
  <c r="C126" i="31"/>
  <c r="C72" i="31"/>
  <c r="C83" i="31"/>
  <c r="D114" i="17"/>
  <c r="D79" i="17" l="1"/>
  <c r="D104" i="17"/>
  <c r="D68" i="17"/>
  <c r="D73" i="17"/>
  <c r="D63" i="17"/>
  <c r="D103" i="17"/>
  <c r="D77" i="17"/>
  <c r="D64" i="17"/>
  <c r="D100" i="17"/>
  <c r="D75" i="17"/>
  <c r="D61" i="17" l="1"/>
  <c r="C115" i="17"/>
  <c r="E101" i="33" l="1"/>
  <c r="E121" i="33"/>
  <c r="E41" i="33"/>
  <c r="E79" i="33"/>
  <c r="E24" i="33"/>
  <c r="E55" i="33"/>
  <c r="E17" i="33"/>
  <c r="E82" i="33"/>
  <c r="E33" i="33"/>
  <c r="E116" i="33"/>
  <c r="E125" i="33"/>
  <c r="E44" i="33"/>
  <c r="E28" i="33"/>
  <c r="E86" i="33"/>
  <c r="E57" i="33"/>
  <c r="E27" i="33"/>
  <c r="E76" i="33"/>
  <c r="E16" i="33"/>
  <c r="E104" i="33"/>
  <c r="E14" i="33"/>
  <c r="E6" i="33"/>
  <c r="E70" i="33"/>
  <c r="E43" i="33"/>
  <c r="E122" i="33"/>
  <c r="E66" i="33"/>
  <c r="E47" i="33"/>
  <c r="E56" i="33"/>
  <c r="E118" i="33"/>
  <c r="E94" i="33"/>
  <c r="E4" i="33"/>
  <c r="E51" i="33"/>
  <c r="E127" i="33"/>
  <c r="E53" i="33"/>
  <c r="E114" i="33"/>
  <c r="E45" i="33"/>
  <c r="E34" i="33"/>
  <c r="E7" i="33"/>
  <c r="E112" i="33"/>
  <c r="E29" i="33"/>
  <c r="E102" i="33"/>
  <c r="E124" i="33"/>
  <c r="E25" i="33"/>
  <c r="E9" i="33"/>
  <c r="E49" i="33"/>
  <c r="E99" i="33"/>
  <c r="E69" i="33"/>
  <c r="E40" i="33"/>
  <c r="E30" i="33"/>
  <c r="E3" i="33"/>
  <c r="E21" i="33"/>
  <c r="E72" i="33"/>
  <c r="E58" i="33"/>
  <c r="E78" i="33"/>
  <c r="E67" i="33"/>
  <c r="E103" i="33"/>
  <c r="E65" i="33"/>
  <c r="E93" i="33"/>
  <c r="E46" i="33"/>
  <c r="E107" i="33"/>
  <c r="E52" i="33"/>
  <c r="E84" i="33"/>
  <c r="E73" i="33"/>
  <c r="E85" i="33"/>
  <c r="E83" i="33"/>
  <c r="E106" i="33"/>
  <c r="E2" i="33"/>
  <c r="E19" i="33"/>
  <c r="E126" i="33"/>
  <c r="E74" i="33"/>
  <c r="E15" i="33"/>
  <c r="E63" i="33"/>
  <c r="E36" i="33"/>
  <c r="E68" i="33"/>
  <c r="E117" i="33"/>
  <c r="E110" i="33"/>
  <c r="E98" i="33"/>
  <c r="E50" i="33"/>
  <c r="E80" i="33"/>
  <c r="E5" i="33"/>
  <c r="E128" i="33"/>
  <c r="E120" i="33"/>
  <c r="E31" i="33"/>
  <c r="E35" i="33"/>
  <c r="E87" i="33"/>
  <c r="E90" i="33"/>
  <c r="E97" i="33"/>
  <c r="E123" i="33"/>
  <c r="E105" i="33"/>
  <c r="E119" i="33"/>
  <c r="E13" i="33"/>
  <c r="E11" i="33"/>
  <c r="E96" i="33"/>
  <c r="E108" i="33"/>
  <c r="E22" i="33"/>
  <c r="E20" i="33"/>
  <c r="E26" i="33"/>
  <c r="E89" i="33"/>
  <c r="E18" i="33"/>
  <c r="E129" i="33"/>
  <c r="E77" i="33"/>
  <c r="E95" i="33"/>
  <c r="E109" i="33"/>
  <c r="E111" i="33"/>
  <c r="E81" i="33"/>
  <c r="E23" i="33"/>
  <c r="E59" i="33"/>
  <c r="E12" i="33"/>
  <c r="E48" i="33"/>
  <c r="E42" i="33"/>
  <c r="E32" i="33"/>
  <c r="E37" i="33"/>
  <c r="E64" i="33"/>
  <c r="E54" i="33"/>
  <c r="E71" i="33"/>
  <c r="E88" i="33"/>
  <c r="E8" i="33"/>
  <c r="E75" i="33"/>
  <c r="E39" i="33"/>
  <c r="E100" i="33"/>
  <c r="E60" i="33"/>
  <c r="E10" i="33"/>
  <c r="E62" i="33"/>
  <c r="E115" i="33"/>
  <c r="E61" i="33"/>
  <c r="E113" i="33"/>
  <c r="E91" i="33"/>
  <c r="E92" i="33"/>
  <c r="E38" i="33"/>
  <c r="D97" i="31" l="1"/>
  <c r="E97" i="31" s="1"/>
  <c r="D98" i="31" l="1"/>
  <c r="E98" i="31" l="1"/>
  <c r="D99" i="31" l="1"/>
  <c r="E99" i="31" s="1"/>
  <c r="D100" i="31" l="1"/>
  <c r="E100" i="31" l="1"/>
  <c r="D101" i="31" l="1"/>
  <c r="E101" i="31" l="1"/>
  <c r="D2" i="31" l="1"/>
  <c r="E2" i="31" l="1"/>
  <c r="D3" i="31"/>
  <c r="E3" i="31" l="1"/>
  <c r="D4" i="31"/>
  <c r="E4" i="31" l="1"/>
  <c r="D5" i="31"/>
  <c r="D6" i="31" s="1"/>
  <c r="E6" i="31" l="1"/>
  <c r="D7" i="31"/>
  <c r="E5" i="31"/>
  <c r="E7" i="31" l="1"/>
  <c r="D8" i="31"/>
  <c r="E8" i="31" l="1"/>
  <c r="D9" i="31"/>
  <c r="D10" i="31" s="1"/>
  <c r="E10" i="31" l="1"/>
  <c r="D11" i="31"/>
  <c r="E11" i="31" s="1"/>
  <c r="E9" i="31"/>
  <c r="D12" i="31" l="1"/>
  <c r="E12" i="31" l="1"/>
  <c r="D13" i="31" l="1"/>
  <c r="E13" i="31" l="1"/>
  <c r="D102" i="31" l="1"/>
  <c r="E102" i="31" s="1"/>
  <c r="D14" i="31" l="1"/>
  <c r="E14" i="31" s="1"/>
  <c r="D103" i="31" l="1"/>
  <c r="E103" i="31" l="1"/>
  <c r="D15" i="31" l="1"/>
  <c r="E15" i="31" s="1"/>
  <c r="D16" i="31" l="1"/>
  <c r="E16" i="31" l="1"/>
  <c r="D17" i="31"/>
  <c r="E17" i="31" s="1"/>
  <c r="D104" i="31"/>
  <c r="D18" i="31" l="1"/>
  <c r="E18" i="31" s="1"/>
  <c r="D105" i="31"/>
  <c r="D106" i="31" s="1"/>
  <c r="E104" i="31"/>
  <c r="E106" i="31" l="1"/>
  <c r="D107" i="31"/>
  <c r="E107" i="31" s="1"/>
  <c r="E105" i="31"/>
  <c r="D19" i="31"/>
  <c r="D20" i="31" l="1"/>
  <c r="E20" i="31" s="1"/>
  <c r="D108" i="31"/>
  <c r="E108" i="31" s="1"/>
  <c r="E19" i="31"/>
  <c r="D109" i="31" l="1"/>
  <c r="D110" i="31" s="1"/>
  <c r="D21" i="31"/>
  <c r="D22" i="31" l="1"/>
  <c r="D23" i="31" s="1"/>
  <c r="E21" i="31"/>
  <c r="E110" i="31"/>
  <c r="D111" i="31"/>
  <c r="E109" i="31"/>
  <c r="D112" i="31" l="1"/>
  <c r="E112" i="31" s="1"/>
  <c r="E111" i="31"/>
  <c r="E22" i="31"/>
  <c r="E23" i="31"/>
  <c r="D24" i="31"/>
  <c r="E24" i="31" l="1"/>
  <c r="D25" i="31"/>
  <c r="D113" i="31"/>
  <c r="D114" i="31" s="1"/>
  <c r="E113" i="31" l="1"/>
  <c r="D26" i="31"/>
  <c r="D27" i="31" s="1"/>
  <c r="E114" i="31"/>
  <c r="D115" i="31"/>
  <c r="E25" i="31"/>
  <c r="E115" i="31" l="1"/>
  <c r="D116" i="31"/>
  <c r="E116" i="31" s="1"/>
  <c r="E26" i="31"/>
  <c r="E27" i="31"/>
  <c r="D28" i="31"/>
  <c r="D29" i="31" l="1"/>
  <c r="E29" i="31" s="1"/>
  <c r="D117" i="31"/>
  <c r="D118" i="31" s="1"/>
  <c r="E28" i="31"/>
  <c r="E117" i="31" l="1"/>
  <c r="E118" i="31"/>
  <c r="D119" i="31"/>
  <c r="D30" i="31"/>
  <c r="D31" i="31" s="1"/>
  <c r="E30" i="31" l="1"/>
  <c r="E119" i="31"/>
  <c r="D120" i="31"/>
  <c r="D121" i="31" s="1"/>
  <c r="E31" i="31"/>
  <c r="D32" i="31"/>
  <c r="E32" i="31" s="1"/>
  <c r="E120" i="31" l="1"/>
  <c r="D33" i="31"/>
  <c r="E33" i="31" s="1"/>
  <c r="E121" i="31"/>
  <c r="D122" i="31"/>
  <c r="E122" i="31" l="1"/>
  <c r="D123" i="31"/>
  <c r="D124" i="31" s="1"/>
  <c r="D34" i="31"/>
  <c r="E34" i="31" s="1"/>
  <c r="E123" i="31" l="1"/>
  <c r="E124" i="31"/>
  <c r="D125" i="31"/>
  <c r="D126" i="31" s="1"/>
  <c r="D35" i="31"/>
  <c r="D36" i="31" s="1"/>
  <c r="E36" i="31" l="1"/>
  <c r="D37" i="31"/>
  <c r="E37" i="31" s="1"/>
  <c r="E35" i="31"/>
  <c r="E125" i="31"/>
  <c r="E126" i="31"/>
  <c r="D127" i="31"/>
  <c r="D128" i="31" s="1"/>
  <c r="E127" i="31" l="1"/>
  <c r="E128" i="31"/>
  <c r="D129" i="31"/>
  <c r="D38" i="31"/>
  <c r="E38" i="31" s="1"/>
  <c r="E129" i="31" l="1"/>
  <c r="D130" i="31"/>
  <c r="E130" i="31" s="1"/>
  <c r="D39" i="31"/>
  <c r="D40" i="31" s="1"/>
  <c r="E39" i="31" l="1"/>
  <c r="E40" i="31"/>
  <c r="D41" i="31"/>
  <c r="E41" i="31" l="1"/>
  <c r="D42" i="31"/>
  <c r="E42" i="31" l="1"/>
  <c r="D43" i="31"/>
  <c r="E43" i="31" l="1"/>
  <c r="D44" i="31"/>
  <c r="E44" i="31" l="1"/>
  <c r="D45" i="31"/>
  <c r="E45" i="31" s="1"/>
  <c r="D46" i="31" l="1"/>
  <c r="D47" i="31" s="1"/>
  <c r="E46" i="31" l="1"/>
  <c r="E47" i="31"/>
  <c r="D48" i="31"/>
  <c r="E48" i="31" l="1"/>
  <c r="D49" i="31"/>
  <c r="E49" i="31" l="1"/>
  <c r="D50" i="31"/>
  <c r="E50" i="31" l="1"/>
  <c r="D51" i="31"/>
  <c r="D52" i="31" l="1"/>
  <c r="E52" i="31" s="1"/>
  <c r="E51" i="31"/>
  <c r="D53" i="31" l="1"/>
  <c r="D54" i="31" s="1"/>
  <c r="E53" i="31" l="1"/>
  <c r="E54" i="31"/>
  <c r="D55" i="31"/>
  <c r="E55" i="31" l="1"/>
  <c r="D56" i="31"/>
  <c r="E56" i="31" l="1"/>
  <c r="D57" i="31"/>
  <c r="D58" i="31" s="1"/>
  <c r="E57" i="31" l="1"/>
  <c r="E58" i="31"/>
  <c r="D59" i="31"/>
  <c r="E59" i="31" s="1"/>
  <c r="D60" i="31" l="1"/>
  <c r="D61" i="31" s="1"/>
  <c r="E60" i="31" l="1"/>
  <c r="E61" i="31"/>
  <c r="D62" i="31"/>
  <c r="E62" i="31" l="1"/>
  <c r="D63" i="31"/>
  <c r="E63" i="31" l="1"/>
  <c r="D64" i="31"/>
  <c r="E64" i="31" l="1"/>
  <c r="D65" i="31"/>
  <c r="E65" i="31" l="1"/>
  <c r="D66" i="31"/>
  <c r="E66" i="31" l="1"/>
  <c r="D67" i="31"/>
  <c r="D68" i="31" l="1"/>
  <c r="E68" i="31" s="1"/>
  <c r="E67" i="31"/>
  <c r="D69" i="31" l="1"/>
  <c r="E69" i="31" s="1"/>
  <c r="D70" i="31" l="1"/>
  <c r="D71" i="31" s="1"/>
  <c r="E70" i="31" l="1"/>
  <c r="E71" i="31"/>
  <c r="D72" i="31"/>
  <c r="E72" i="31" l="1"/>
  <c r="F5" i="17"/>
  <c r="D73" i="31"/>
  <c r="E73" i="31" s="1"/>
  <c r="D74" i="31" l="1"/>
  <c r="D75" i="31" s="1"/>
  <c r="E74" i="31" l="1"/>
  <c r="E75" i="31"/>
  <c r="D76" i="31"/>
  <c r="E76" i="31" s="1"/>
  <c r="D77" i="31" l="1"/>
  <c r="D78" i="31" s="1"/>
  <c r="E77" i="31" l="1"/>
  <c r="E78" i="31"/>
  <c r="D79" i="31"/>
  <c r="E79" i="31" s="1"/>
  <c r="F5" i="23" l="1"/>
  <c r="D80" i="31"/>
  <c r="E80" i="31" l="1"/>
  <c r="D81" i="31"/>
  <c r="E81" i="31" l="1"/>
  <c r="D82" i="31"/>
  <c r="E82" i="31" l="1"/>
  <c r="D83" i="31"/>
  <c r="E83" i="31" l="1"/>
  <c r="D84" i="31"/>
  <c r="E84" i="31" s="1"/>
  <c r="D85" i="31" l="1"/>
  <c r="E85" i="31" s="1"/>
  <c r="D86" i="31" l="1"/>
  <c r="D87" i="31" s="1"/>
  <c r="E86" i="31" l="1"/>
  <c r="E87" i="31"/>
  <c r="D88" i="31"/>
  <c r="E88" i="31" l="1"/>
  <c r="D89" i="31"/>
  <c r="E89" i="31" s="1"/>
  <c r="D90" i="31" l="1"/>
  <c r="E90" i="31" s="1"/>
  <c r="D91" i="31" l="1"/>
  <c r="D92" i="31" s="1"/>
  <c r="E91" i="31" l="1"/>
  <c r="E92" i="31"/>
  <c r="D93" i="31"/>
  <c r="E93" i="31" s="1"/>
  <c r="D94" i="31" l="1"/>
  <c r="D95" i="31" s="1"/>
  <c r="E95" i="31" s="1"/>
  <c r="E94" i="31" l="1"/>
  <c r="F2" i="33" l="1"/>
  <c r="G2" i="33" s="1"/>
  <c r="F3" i="33" l="1"/>
  <c r="G3" i="33" s="1"/>
  <c r="F4" i="33" l="1"/>
  <c r="G4" i="33" s="1"/>
  <c r="F5" i="33" l="1"/>
  <c r="G5" i="33" l="1"/>
  <c r="F6" i="33" l="1"/>
  <c r="G6" i="33" l="1"/>
  <c r="F7" i="33" l="1"/>
  <c r="G7" i="33" s="1"/>
  <c r="F8" i="33" l="1"/>
  <c r="G8" i="33" s="1"/>
  <c r="F9" i="33" l="1"/>
  <c r="G9" i="33" s="1"/>
  <c r="F10" i="33" l="1"/>
  <c r="G10" i="33" s="1"/>
  <c r="F11" i="33" l="1"/>
  <c r="F12" i="33" l="1"/>
  <c r="G11" i="33"/>
  <c r="F13" i="33" l="1"/>
  <c r="G12" i="33"/>
  <c r="F14" i="33" l="1"/>
  <c r="G14" i="33" s="1"/>
  <c r="G13" i="33"/>
  <c r="F15" i="33" l="1"/>
  <c r="G15" i="33" s="1"/>
  <c r="F16" i="33" l="1"/>
  <c r="G16" i="33" s="1"/>
  <c r="F17" i="33" l="1"/>
  <c r="F18" i="33" s="1"/>
  <c r="G18" i="33" l="1"/>
  <c r="F19" i="33"/>
  <c r="G17" i="33"/>
  <c r="F20" i="33" l="1"/>
  <c r="G19" i="33"/>
  <c r="G20" i="33" l="1"/>
  <c r="F21" i="33" l="1"/>
  <c r="G21" i="33" l="1"/>
  <c r="F22" i="33"/>
  <c r="G22" i="33" s="1"/>
  <c r="F23" i="33" l="1"/>
  <c r="F24" i="33" l="1"/>
  <c r="G24" i="33" s="1"/>
  <c r="G23" i="33"/>
  <c r="F25" i="33" l="1"/>
  <c r="F26" i="33" l="1"/>
  <c r="G25" i="33"/>
  <c r="F27" i="33" l="1"/>
  <c r="G26" i="33"/>
  <c r="G27" i="33" l="1"/>
  <c r="F28" i="33" l="1"/>
  <c r="F29" i="33" l="1"/>
  <c r="G29" i="33" s="1"/>
  <c r="G28" i="33"/>
  <c r="F30" i="33" l="1"/>
  <c r="G30" i="33" s="1"/>
  <c r="F31" i="33" l="1"/>
  <c r="G31" i="33" s="1"/>
  <c r="F32" i="33" l="1"/>
  <c r="F33" i="33" l="1"/>
  <c r="G33" i="33" s="1"/>
  <c r="G32" i="33"/>
  <c r="F34" i="33" l="1"/>
  <c r="F35" i="33" l="1"/>
  <c r="G35" i="33" s="1"/>
  <c r="G34" i="33"/>
  <c r="F36" i="33" l="1"/>
  <c r="G36" i="33" l="1"/>
  <c r="F37" i="33"/>
  <c r="G37" i="33" l="1"/>
  <c r="F38" i="33"/>
  <c r="G38" i="33" l="1"/>
  <c r="F39" i="33"/>
  <c r="G39" i="33" l="1"/>
  <c r="F40" i="33" l="1"/>
  <c r="F41" i="33" s="1"/>
  <c r="G40" i="33" l="1"/>
  <c r="G41" i="33"/>
  <c r="F42" i="33"/>
  <c r="G42" i="33" l="1"/>
  <c r="F43" i="33"/>
  <c r="F44" i="33" s="1"/>
  <c r="G43" i="33" l="1"/>
  <c r="G44" i="33"/>
  <c r="F45" i="33"/>
  <c r="G45" i="33" s="1"/>
  <c r="F46" i="33" l="1"/>
  <c r="F47" i="33" l="1"/>
  <c r="G47" i="33" s="1"/>
  <c r="G46" i="33"/>
  <c r="F48" i="33" l="1"/>
  <c r="F49" i="33" l="1"/>
  <c r="G48" i="33"/>
  <c r="F50" i="33" l="1"/>
  <c r="G50" i="33" s="1"/>
  <c r="G49" i="33"/>
  <c r="F51" i="33" l="1"/>
  <c r="G51" i="33" s="1"/>
  <c r="F52" i="33" l="1"/>
  <c r="G52" i="33" l="1"/>
  <c r="F53" i="33" l="1"/>
  <c r="G53" i="33" l="1"/>
  <c r="F54" i="33" l="1"/>
  <c r="G54" i="33" s="1"/>
  <c r="F55" i="33" l="1"/>
  <c r="F56" i="33" l="1"/>
  <c r="G56" i="33" s="1"/>
  <c r="G55" i="33"/>
  <c r="F57" i="33" l="1"/>
  <c r="G57" i="33" s="1"/>
  <c r="F58" i="33" l="1"/>
  <c r="F59" i="33" l="1"/>
  <c r="G58" i="33"/>
  <c r="G59" i="33" l="1"/>
  <c r="F60" i="33" l="1"/>
  <c r="G60" i="33" s="1"/>
  <c r="F61" i="33" l="1"/>
  <c r="G61" i="33" s="1"/>
  <c r="F62" i="33" l="1"/>
  <c r="G62" i="33" s="1"/>
  <c r="F63" i="33" l="1"/>
  <c r="G63" i="33" s="1"/>
  <c r="F64" i="33" l="1"/>
  <c r="F65" i="33" l="1"/>
  <c r="G64" i="33"/>
  <c r="F66" i="33" l="1"/>
  <c r="G65" i="33"/>
  <c r="G66" i="33" l="1"/>
  <c r="F67" i="33" l="1"/>
  <c r="F68" i="33" l="1"/>
  <c r="G68" i="33" s="1"/>
  <c r="G67" i="33"/>
  <c r="F69" i="33" l="1"/>
  <c r="G69" i="33" l="1"/>
  <c r="F70" i="33" l="1"/>
  <c r="F71" i="33" l="1"/>
  <c r="G70" i="33"/>
  <c r="F72" i="33" l="1"/>
  <c r="G72" i="33" s="1"/>
  <c r="G71" i="33"/>
  <c r="F73" i="33" l="1"/>
  <c r="G73" i="33" s="1"/>
  <c r="F74" i="33" l="1"/>
  <c r="G74" i="33" l="1"/>
  <c r="F75" i="33" l="1"/>
  <c r="F76" i="33" s="1"/>
  <c r="G76" i="33" l="1"/>
  <c r="F77" i="33"/>
  <c r="G75" i="33"/>
  <c r="G77" i="33" l="1"/>
  <c r="F78" i="33"/>
  <c r="G78" i="33" s="1"/>
  <c r="F79" i="33" l="1"/>
  <c r="G79" i="33" s="1"/>
  <c r="F80" i="33" l="1"/>
  <c r="F81" i="33" s="1"/>
  <c r="G80" i="33" l="1"/>
  <c r="G81" i="33"/>
  <c r="F82" i="33"/>
  <c r="G82" i="33" l="1"/>
  <c r="F83" i="33"/>
  <c r="G83" i="33" s="1"/>
  <c r="F84" i="33" l="1"/>
  <c r="F85" i="33" s="1"/>
  <c r="G84" i="33" l="1"/>
  <c r="G85" i="33"/>
  <c r="F86" i="33"/>
  <c r="G86" i="33" l="1"/>
  <c r="F87" i="33"/>
  <c r="G87" i="33" s="1"/>
  <c r="F88" i="33" l="1"/>
  <c r="F89" i="33" s="1"/>
  <c r="G88" i="33" l="1"/>
  <c r="G89" i="33"/>
  <c r="F90" i="33"/>
  <c r="F91" i="33" s="1"/>
  <c r="G90" i="33" l="1"/>
  <c r="G91" i="33"/>
  <c r="F92" i="33"/>
  <c r="G92" i="33" l="1"/>
  <c r="F93" i="33"/>
  <c r="G93" i="33" l="1"/>
  <c r="F94" i="33"/>
  <c r="F95" i="33" s="1"/>
  <c r="G94" i="33" l="1"/>
  <c r="G95" i="33"/>
  <c r="F96" i="33"/>
  <c r="G96" i="33" l="1"/>
  <c r="F97" i="33"/>
  <c r="F98" i="33" s="1"/>
  <c r="G97" i="33" l="1"/>
  <c r="G98" i="33"/>
  <c r="F99" i="33"/>
  <c r="G99" i="33" l="1"/>
  <c r="F100" i="33"/>
  <c r="F101" i="33" s="1"/>
  <c r="G100" i="33" l="1"/>
  <c r="G101" i="33"/>
  <c r="F102" i="33"/>
  <c r="G102" i="33" s="1"/>
  <c r="F103" i="33" l="1"/>
  <c r="F104" i="33" s="1"/>
  <c r="G103" i="33" l="1"/>
  <c r="G104" i="33"/>
  <c r="F105" i="33"/>
  <c r="F106" i="33" s="1"/>
  <c r="G105" i="33" l="1"/>
  <c r="G106" i="33"/>
  <c r="F107" i="33"/>
  <c r="G107" i="33" l="1"/>
  <c r="F108" i="33"/>
  <c r="G108" i="33" l="1"/>
  <c r="F109" i="33"/>
  <c r="G109" i="33" l="1"/>
  <c r="F110" i="33"/>
  <c r="F111" i="33" s="1"/>
  <c r="G110" i="33" l="1"/>
  <c r="G111" i="33"/>
  <c r="F112" i="33"/>
  <c r="G112" i="33" s="1"/>
  <c r="F113" i="33" l="1"/>
  <c r="F114" i="33" s="1"/>
  <c r="G113" i="33" l="1"/>
  <c r="G114" i="33"/>
  <c r="F115" i="33"/>
  <c r="G115" i="33" s="1"/>
  <c r="F116" i="33" l="1"/>
  <c r="F117" i="33" s="1"/>
  <c r="G116" i="33" l="1"/>
  <c r="G117" i="33"/>
  <c r="F118" i="33"/>
  <c r="G118" i="33" l="1"/>
  <c r="F119" i="33"/>
  <c r="G119" i="33" s="1"/>
  <c r="F120" i="33" l="1"/>
  <c r="G120" i="33" s="1"/>
  <c r="F121" i="33" l="1"/>
  <c r="F122" i="33" s="1"/>
  <c r="G121" i="33" l="1"/>
  <c r="G122" i="33"/>
  <c r="F123" i="33"/>
  <c r="G123" i="33" s="1"/>
  <c r="F124" i="33" l="1"/>
  <c r="F125" i="33" s="1"/>
  <c r="G124" i="33" l="1"/>
  <c r="G125" i="33"/>
  <c r="F126" i="33"/>
  <c r="F127" i="33" s="1"/>
  <c r="G127" i="33" l="1"/>
  <c r="F128" i="33"/>
  <c r="G126" i="33"/>
  <c r="G128" i="33" l="1"/>
  <c r="F129" i="33"/>
  <c r="G129" i="3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Emma Salisbury</author>
  </authors>
  <commentList>
    <comment ref="D1" authorId="0" shapeId="0" xr:uid="{00000000-0006-0000-0200-000001000000}">
      <text>
        <r>
          <rPr>
            <b/>
            <sz val="8"/>
            <color indexed="81"/>
            <rFont val="Tahoma"/>
            <family val="2"/>
          </rPr>
          <t>Emma Salisbury:</t>
        </r>
        <r>
          <rPr>
            <sz val="8"/>
            <color indexed="81"/>
            <rFont val="Tahoma"/>
            <family val="2"/>
          </rPr>
          <t xml:space="preserve">
Sort this column by 'Z to A'</t>
        </r>
      </text>
    </comment>
  </commentList>
</comments>
</file>

<file path=xl/sharedStrings.xml><?xml version="1.0" encoding="utf-8"?>
<sst xmlns="http://schemas.openxmlformats.org/spreadsheetml/2006/main" count="6071" uniqueCount="554">
  <si>
    <t>NFR</t>
  </si>
  <si>
    <t>% Contribution Level</t>
  </si>
  <si>
    <t>% Cumulative</t>
  </si>
  <si>
    <t>Key Category</t>
  </si>
  <si>
    <t>National Total</t>
  </si>
  <si>
    <t>Total (%)</t>
  </si>
  <si>
    <t>NMVOC</t>
  </si>
  <si>
    <t>CO</t>
  </si>
  <si>
    <t>TSP</t>
  </si>
  <si>
    <t>Pb</t>
  </si>
  <si>
    <t>Hg</t>
  </si>
  <si>
    <t>Cd</t>
  </si>
  <si>
    <t>As</t>
  </si>
  <si>
    <t>Cr</t>
  </si>
  <si>
    <t>Cu</t>
  </si>
  <si>
    <t>Ni</t>
  </si>
  <si>
    <t>Se</t>
  </si>
  <si>
    <t>Zn</t>
  </si>
  <si>
    <t>HCB</t>
  </si>
  <si>
    <t>1 Energy</t>
  </si>
  <si>
    <t>PCB (kg)</t>
  </si>
  <si>
    <t>Pollutant</t>
  </si>
  <si>
    <t>HCB (kg)</t>
  </si>
  <si>
    <t>Dioxin      (g l-TEQ)</t>
  </si>
  <si>
    <t>Key Categories</t>
  </si>
  <si>
    <t>PCBs</t>
  </si>
  <si>
    <t>PAHs</t>
  </si>
  <si>
    <t>PCDD/F</t>
  </si>
  <si>
    <t>Trend (magnitude)</t>
  </si>
  <si>
    <t>Trend %</t>
  </si>
  <si>
    <t>Threshold</t>
  </si>
  <si>
    <t>Linked to all pollutant sheets</t>
  </si>
  <si>
    <t>Level Assessment</t>
  </si>
  <si>
    <t>Trend Assessment</t>
  </si>
  <si>
    <t>IIR graph</t>
  </si>
  <si>
    <t>Public Electricity and Heat Production</t>
  </si>
  <si>
    <t>Residential &amp; Commercial/Institutional</t>
  </si>
  <si>
    <t>Manufacturing Industries and Construction</t>
  </si>
  <si>
    <t>Agriculture/Forestry/Fishing</t>
  </si>
  <si>
    <t xml:space="preserve">Transport </t>
  </si>
  <si>
    <t>Other NFR sectors</t>
  </si>
  <si>
    <t>Total</t>
  </si>
  <si>
    <t>Sofia Protocol target</t>
  </si>
  <si>
    <t>Category</t>
  </si>
  <si>
    <t>11A</t>
  </si>
  <si>
    <t>6A</t>
  </si>
  <si>
    <t>1A1a</t>
  </si>
  <si>
    <t>1A1b</t>
  </si>
  <si>
    <t>1A1c</t>
  </si>
  <si>
    <t>1A2a</t>
  </si>
  <si>
    <t>1A2b</t>
  </si>
  <si>
    <t>1A2c</t>
  </si>
  <si>
    <t>1A2d</t>
  </si>
  <si>
    <t>1A2e</t>
  </si>
  <si>
    <t>1A2f</t>
  </si>
  <si>
    <t xml:space="preserve">1A2gvii </t>
  </si>
  <si>
    <t>1A2gviii</t>
  </si>
  <si>
    <t>1A3ai(i)</t>
  </si>
  <si>
    <t>1A3aii(i)</t>
  </si>
  <si>
    <t>1A3bi</t>
  </si>
  <si>
    <t>1A3bii</t>
  </si>
  <si>
    <t>1A3biii</t>
  </si>
  <si>
    <t>1A3biv</t>
  </si>
  <si>
    <t>1A3bv</t>
  </si>
  <si>
    <t>1A3bvi</t>
  </si>
  <si>
    <t>1A3bvii</t>
  </si>
  <si>
    <t>1A3c</t>
  </si>
  <si>
    <t>1A3di(ii)</t>
  </si>
  <si>
    <t>1A3dii</t>
  </si>
  <si>
    <t>1A3ei</t>
  </si>
  <si>
    <t>1A3eii</t>
  </si>
  <si>
    <t>1A4ai</t>
  </si>
  <si>
    <t>1A4aii</t>
  </si>
  <si>
    <t>1A4bi</t>
  </si>
  <si>
    <t>1A4bii</t>
  </si>
  <si>
    <t>1A4ci</t>
  </si>
  <si>
    <t>1A4cii</t>
  </si>
  <si>
    <t>1A4ciii</t>
  </si>
  <si>
    <t>1A5a</t>
  </si>
  <si>
    <t>1A5b</t>
  </si>
  <si>
    <t>1B1a</t>
  </si>
  <si>
    <t>1B1b</t>
  </si>
  <si>
    <t>1B1c</t>
  </si>
  <si>
    <t>1B2ai</t>
  </si>
  <si>
    <t>1B2aiv</t>
  </si>
  <si>
    <t>1B2av</t>
  </si>
  <si>
    <t>1B2b</t>
  </si>
  <si>
    <t>1B2c</t>
  </si>
  <si>
    <t>1B2d</t>
  </si>
  <si>
    <t>2A1</t>
  </si>
  <si>
    <t>2A2</t>
  </si>
  <si>
    <t>2A3</t>
  </si>
  <si>
    <t>2A5a</t>
  </si>
  <si>
    <t>2A5b</t>
  </si>
  <si>
    <t>2A5c</t>
  </si>
  <si>
    <t>2A6</t>
  </si>
  <si>
    <t>2B1</t>
  </si>
  <si>
    <t>2B2</t>
  </si>
  <si>
    <t>2B3</t>
  </si>
  <si>
    <t>2B5</t>
  </si>
  <si>
    <t>2B6</t>
  </si>
  <si>
    <t>2B7</t>
  </si>
  <si>
    <t>2B10a</t>
  </si>
  <si>
    <t>2B10b</t>
  </si>
  <si>
    <t>2C1</t>
  </si>
  <si>
    <t>2C2</t>
  </si>
  <si>
    <t>2C3</t>
  </si>
  <si>
    <t>2C4</t>
  </si>
  <si>
    <t>2C5</t>
  </si>
  <si>
    <t>2C6</t>
  </si>
  <si>
    <t>2C7a</t>
  </si>
  <si>
    <t>2C7b</t>
  </si>
  <si>
    <t>2C7c</t>
  </si>
  <si>
    <t>2C7d</t>
  </si>
  <si>
    <t>2D3a</t>
  </si>
  <si>
    <t>2D3b</t>
  </si>
  <si>
    <t>2D3c</t>
  </si>
  <si>
    <t>2D3d</t>
  </si>
  <si>
    <t>2D3e</t>
  </si>
  <si>
    <t>2D3f</t>
  </si>
  <si>
    <t>2D3g</t>
  </si>
  <si>
    <t>2D3h</t>
  </si>
  <si>
    <t>2D3i</t>
  </si>
  <si>
    <t xml:space="preserve">2G </t>
  </si>
  <si>
    <t>2H1</t>
  </si>
  <si>
    <t>2H2</t>
  </si>
  <si>
    <t xml:space="preserve">2H3 </t>
  </si>
  <si>
    <t>2I</t>
  </si>
  <si>
    <t>2J</t>
  </si>
  <si>
    <t>2K</t>
  </si>
  <si>
    <t>2L</t>
  </si>
  <si>
    <t>3B1a</t>
  </si>
  <si>
    <t>3B1b</t>
  </si>
  <si>
    <t>3B2</t>
  </si>
  <si>
    <t>3B3</t>
  </si>
  <si>
    <t>3B4a</t>
  </si>
  <si>
    <t>3B4d</t>
  </si>
  <si>
    <t>3B4e</t>
  </si>
  <si>
    <t>3B4f</t>
  </si>
  <si>
    <t>3B4gi</t>
  </si>
  <si>
    <t>3B4gii</t>
  </si>
  <si>
    <t>3B4giii</t>
  </si>
  <si>
    <t>3B4giv</t>
  </si>
  <si>
    <t>3B4h</t>
  </si>
  <si>
    <t>3Da1</t>
  </si>
  <si>
    <t>3Da2a</t>
  </si>
  <si>
    <t>3Da2b</t>
  </si>
  <si>
    <t>3Da2c</t>
  </si>
  <si>
    <t>3Da3</t>
  </si>
  <si>
    <t>3Da4</t>
  </si>
  <si>
    <t>3Db</t>
  </si>
  <si>
    <t>3Dc</t>
  </si>
  <si>
    <t>3Dd</t>
  </si>
  <si>
    <t>3De</t>
  </si>
  <si>
    <t>3Df</t>
  </si>
  <si>
    <t>3F</t>
  </si>
  <si>
    <t>3I</t>
  </si>
  <si>
    <t>5A</t>
  </si>
  <si>
    <t>5B1</t>
  </si>
  <si>
    <t>5B2</t>
  </si>
  <si>
    <t>5C1a</t>
  </si>
  <si>
    <t>5C1bi</t>
  </si>
  <si>
    <t>5C1bii</t>
  </si>
  <si>
    <t>5C1biii</t>
  </si>
  <si>
    <t>5C1biv</t>
  </si>
  <si>
    <t>5C1bv</t>
  </si>
  <si>
    <t>5C1bvi</t>
  </si>
  <si>
    <t>5C2</t>
  </si>
  <si>
    <t>5D1</t>
  </si>
  <si>
    <t>5D2</t>
  </si>
  <si>
    <t>5D3</t>
  </si>
  <si>
    <t>5E</t>
  </si>
  <si>
    <t>NATIONAL TOTAL</t>
  </si>
  <si>
    <t>2 IPPU</t>
  </si>
  <si>
    <t>3 Agriculture</t>
  </si>
  <si>
    <t>5 Waste</t>
  </si>
  <si>
    <t>Public electricity and heat production</t>
  </si>
  <si>
    <t>Petroleum refining</t>
  </si>
  <si>
    <t>Manufacture of solid fuels and other energy industries</t>
  </si>
  <si>
    <t>Stationary combustion in manufacturing industries and construction: Iron and steel</t>
  </si>
  <si>
    <t>Stationary combustion in manufacturing industries and construction: Non-ferrous metals</t>
  </si>
  <si>
    <t>Stationary combustion in manufacturing industries and construction: Chemicals</t>
  </si>
  <si>
    <t>Stationary combustion in manufacturing industries and construction: Pulp, Paper and Print</t>
  </si>
  <si>
    <t>Stationary combustion in manufacturing industries and construction: Food processing, beverages and tobacco</t>
  </si>
  <si>
    <t>Stationary combustion in manufacturing industries and construction: Non-metallic minerals</t>
  </si>
  <si>
    <t>Stationary combustion in manufacturing industries and construction: Other (please specify in the IIR)</t>
  </si>
  <si>
    <t>International aviation LTO (civil)</t>
  </si>
  <si>
    <t>Domestic aviation LTO (civil)</t>
  </si>
  <si>
    <t>Road transport: Passenger cars</t>
  </si>
  <si>
    <t>Road transport: Light duty vehicles</t>
  </si>
  <si>
    <t>Road transport: Heavy duty vehicles and buses</t>
  </si>
  <si>
    <t>Road transport: Mopeds &amp; motorcycles</t>
  </si>
  <si>
    <t>Road transport: Gasoline evaporation</t>
  </si>
  <si>
    <t>Road transport: Automobile tyre and brake wear</t>
  </si>
  <si>
    <t>Road transport: Automobile road abrasion</t>
  </si>
  <si>
    <t>Railways</t>
  </si>
  <si>
    <t>International inland waterways</t>
  </si>
  <si>
    <t>National navigation (shipping)</t>
  </si>
  <si>
    <t>Other (please specify in the IIR)</t>
  </si>
  <si>
    <t>Residential: Household and gardening (mobile)</t>
  </si>
  <si>
    <t>Agriculture/Forestry/Fishing: Stationary</t>
  </si>
  <si>
    <t>Agriculture/Forestry/Fishing: Off-road vehicles and other machinery</t>
  </si>
  <si>
    <t>Agriculture/Forestry/Fishing: National fishing</t>
  </si>
  <si>
    <t>Other stationary (including military)</t>
  </si>
  <si>
    <t>Other, Mobile (including military, land based and recreational boats)</t>
  </si>
  <si>
    <t>Fugitive emission from solid fuels: Coal mining and handling</t>
  </si>
  <si>
    <t>Fugitive emission from solid fuels: Solid fuel transformation</t>
  </si>
  <si>
    <t>Other fugitive emissions from solid fuels</t>
  </si>
  <si>
    <t>Fugitive emissions oil: Exploration, production, transport</t>
  </si>
  <si>
    <t>Distribution of oil products</t>
  </si>
  <si>
    <t>Fugitive emissions from natural gas (exploration, production, processing, transmission, storage, distribution and other)</t>
  </si>
  <si>
    <t>Venting and flaring (oil, gas, combined oil and gas)</t>
  </si>
  <si>
    <t>Cement production</t>
  </si>
  <si>
    <t>Lime production</t>
  </si>
  <si>
    <t>Quarrying and mining of minerals other than coal</t>
  </si>
  <si>
    <t>Construction and demolition</t>
  </si>
  <si>
    <t>Storage, handling and transport of mineral products</t>
  </si>
  <si>
    <t>Other mineral products (please specify in the IIR)</t>
  </si>
  <si>
    <t>Ammonia production</t>
  </si>
  <si>
    <t>Nitric acid production</t>
  </si>
  <si>
    <t>Adipic acid production</t>
  </si>
  <si>
    <t>Carbide production</t>
  </si>
  <si>
    <t>Titanium dioxide production</t>
  </si>
  <si>
    <t>Soda ash production</t>
  </si>
  <si>
    <t>Storage, handling and transport of chemical products (please specify in the IIR)</t>
  </si>
  <si>
    <t>Iron and steel production</t>
  </si>
  <si>
    <t>Ferroalloys production</t>
  </si>
  <si>
    <t>Aluminium production</t>
  </si>
  <si>
    <t>Magnesium production</t>
  </si>
  <si>
    <t>Lead production</t>
  </si>
  <si>
    <t>Zinc production</t>
  </si>
  <si>
    <t>Copper production</t>
  </si>
  <si>
    <t>Nickel production</t>
  </si>
  <si>
    <t>Other metal production (please specify in the IIR)</t>
  </si>
  <si>
    <t>Storage, handling and transport of metal products 
(please specify in the IIR)</t>
  </si>
  <si>
    <t>Domestic solvent use including fungicides</t>
  </si>
  <si>
    <t>Road paving with asphalt</t>
  </si>
  <si>
    <t>Asphalt roofing</t>
  </si>
  <si>
    <t>Degreasing</t>
  </si>
  <si>
    <t>Dry cleaning</t>
  </si>
  <si>
    <t>Chemical products</t>
  </si>
  <si>
    <t>Printing</t>
  </si>
  <si>
    <t>Other solvent use (please specify in the IIR)</t>
  </si>
  <si>
    <t>Other product use (please specify in the IIR)</t>
  </si>
  <si>
    <t>Pulp and paper industry</t>
  </si>
  <si>
    <t>Other industrial processes (please specify in the IIR)</t>
  </si>
  <si>
    <t>Wood processing</t>
  </si>
  <si>
    <t>Production of POPs</t>
  </si>
  <si>
    <t>Consumption of POPs and heavy metals 
(e.g. electrical and scientific equipment)</t>
  </si>
  <si>
    <t>Other production, consumption, storage, transportation or handling of bulk products (please specify in the IIR)</t>
  </si>
  <si>
    <t>Manure management - Sheep</t>
  </si>
  <si>
    <t>Manure management - Buffalo</t>
  </si>
  <si>
    <t>Manure management - Goats</t>
  </si>
  <si>
    <t>Manure management - Horses</t>
  </si>
  <si>
    <t>Manure management - Mules and asses</t>
  </si>
  <si>
    <t>Inorganic N-fertilizers (includes also urea application)</t>
  </si>
  <si>
    <t>Animal manure applied to soils</t>
  </si>
  <si>
    <t>Other organic fertilisers applied to soils 
(including compost)</t>
  </si>
  <si>
    <t>Crop residues applied to soils</t>
  </si>
  <si>
    <t>Farm-level agricultural operations including storage, handling and transport of agricultural products</t>
  </si>
  <si>
    <t>Off-farm storage, handling and transport of bulk agricultural products</t>
  </si>
  <si>
    <t>Cultivated crops</t>
  </si>
  <si>
    <t>Use of pesticides</t>
  </si>
  <si>
    <t>Field burning of agricultural residues</t>
  </si>
  <si>
    <t>Agriculture other (please specify in the IIR)</t>
  </si>
  <si>
    <t>Biological treatment of waste - Solid waste disposal on land</t>
  </si>
  <si>
    <t>Biological treatment of waste - Composting</t>
  </si>
  <si>
    <t>Biological treatment of waste - Anaerobic digestion at biogas facilities</t>
  </si>
  <si>
    <t>Municipal waste incineration</t>
  </si>
  <si>
    <t>Industrial waste incineration</t>
  </si>
  <si>
    <t>Hazardous waste incineration</t>
  </si>
  <si>
    <t>Clinical waste incineration</t>
  </si>
  <si>
    <t>Sewage sludge incineration</t>
  </si>
  <si>
    <t>Cremation</t>
  </si>
  <si>
    <t>Other waste incineration (please specify in the IIR)</t>
  </si>
  <si>
    <t>Open burning of waste</t>
  </si>
  <si>
    <t>Domestic wastewater handling</t>
  </si>
  <si>
    <t>Industrial wastewater handling</t>
  </si>
  <si>
    <t>Other wastewater handling</t>
  </si>
  <si>
    <t>1A3ai(ii)</t>
  </si>
  <si>
    <t>International aviation cruise (civil)</t>
  </si>
  <si>
    <t>1A3aii(ii)</t>
  </si>
  <si>
    <t>Domestic aviation cruise (civil)</t>
  </si>
  <si>
    <t>1A3di(i)</t>
  </si>
  <si>
    <t>1A5c</t>
  </si>
  <si>
    <t>Multilateral operations</t>
  </si>
  <si>
    <t>6B</t>
  </si>
  <si>
    <t>Other not included in national total of the entire territory (please specify in the IIR)</t>
  </si>
  <si>
    <t>Volcanoes</t>
  </si>
  <si>
    <t>11B</t>
  </si>
  <si>
    <t>Forest fires</t>
  </si>
  <si>
    <t>11C</t>
  </si>
  <si>
    <t>Other natural emissions (please specify in the IIR)</t>
  </si>
  <si>
    <t>COUNTRY:</t>
  </si>
  <si>
    <t>(as ISO2 code)</t>
  </si>
  <si>
    <t>DATE:</t>
  </si>
  <si>
    <t>(as DD.MM.YYYY)</t>
  </si>
  <si>
    <t>YEAR:</t>
  </si>
  <si>
    <t>(as YYYY, year of emissions and activity data)</t>
  </si>
  <si>
    <t>Version:</t>
  </si>
  <si>
    <t>(as v1.0 for the initial submission)</t>
  </si>
  <si>
    <t>NFR sectors to be reported</t>
  </si>
  <si>
    <t>PCDD/ PCDF
(dioxins/ furans)</t>
  </si>
  <si>
    <t>Liquid Fuels</t>
  </si>
  <si>
    <t>Solid Fuels</t>
  </si>
  <si>
    <t>Gaseous Fuels</t>
  </si>
  <si>
    <t>Biomass</t>
  </si>
  <si>
    <t>Other Fuels</t>
  </si>
  <si>
    <t>Other activity (specified)</t>
  </si>
  <si>
    <t>Other Activity Units</t>
  </si>
  <si>
    <t>Total 1-4</t>
  </si>
  <si>
    <t>NFR Code</t>
  </si>
  <si>
    <t>Notes</t>
  </si>
  <si>
    <t>kt</t>
  </si>
  <si>
    <t>t</t>
  </si>
  <si>
    <t>g I-TEQ</t>
  </si>
  <si>
    <t>kg</t>
  </si>
  <si>
    <t>TJ NCV</t>
  </si>
  <si>
    <t>A_PublicPower</t>
  </si>
  <si>
    <t>B_Industry</t>
  </si>
  <si>
    <t>I_Offroad</t>
  </si>
  <si>
    <t>H_Aviation</t>
  </si>
  <si>
    <t>F_RoadTransport</t>
  </si>
  <si>
    <t>10^6 km</t>
  </si>
  <si>
    <t>G_Shipping</t>
  </si>
  <si>
    <t>C_OtherStationaryComb</t>
  </si>
  <si>
    <t>D_Fugitive</t>
  </si>
  <si>
    <t>Coal produced [Mt]</t>
  </si>
  <si>
    <t>Coal used for transformation [Mt]</t>
  </si>
  <si>
    <t>Please specify</t>
  </si>
  <si>
    <t>Crude oil produced [Mt]</t>
  </si>
  <si>
    <t>Crude oil refined [Mt]</t>
  </si>
  <si>
    <t>Oil consumed [Mt]</t>
  </si>
  <si>
    <t>Gas throughput [Mn3]</t>
  </si>
  <si>
    <t>Gas vented flared [TJ]</t>
  </si>
  <si>
    <t>(a)</t>
  </si>
  <si>
    <t>Clinker produced [kt]</t>
  </si>
  <si>
    <t>Lime produced [kt]</t>
  </si>
  <si>
    <t>Glass produced [t]</t>
  </si>
  <si>
    <t>Material quarried [Mt]</t>
  </si>
  <si>
    <t>floor space constructed/demolished [M3 ]</t>
  </si>
  <si>
    <t>Amount [Mt]</t>
  </si>
  <si>
    <t>Ammonia produced [kt]</t>
  </si>
  <si>
    <t>Nitric acid produced [kt]</t>
  </si>
  <si>
    <t>Adipic acid produced [kt]</t>
  </si>
  <si>
    <t>Carbide produced [kt]</t>
  </si>
  <si>
    <t>Titanium dioxide produced [kt]</t>
  </si>
  <si>
    <t>Soda ash produced [kt]</t>
  </si>
  <si>
    <t>Steel produced [kt]</t>
  </si>
  <si>
    <t>Ferroalloys produced [kt]</t>
  </si>
  <si>
    <t>Aluminium produced [kt]</t>
  </si>
  <si>
    <t>Lead produced [kt]</t>
  </si>
  <si>
    <t>Zinc produced [kt]</t>
  </si>
  <si>
    <t>Copper produced [kt]</t>
  </si>
  <si>
    <t>Nickel produced [kt]</t>
  </si>
  <si>
    <t>Amount (kt)</t>
  </si>
  <si>
    <t>E_Solvents</t>
  </si>
  <si>
    <t>Paint applied [kt]</t>
  </si>
  <si>
    <t>Solvents used [kt]</t>
  </si>
  <si>
    <t>NA</t>
  </si>
  <si>
    <t>Pulp production [kt]</t>
  </si>
  <si>
    <t>Bread, Wine, Beer, Spirits production [kt]</t>
  </si>
  <si>
    <t>Population size (1000 head)</t>
  </si>
  <si>
    <t>Use of inorganic fertilizers (kg N/yr)</t>
  </si>
  <si>
    <t>(b)</t>
  </si>
  <si>
    <t>Area burned [k ha/yr]</t>
  </si>
  <si>
    <t>J_Waste</t>
  </si>
  <si>
    <t>Annual deposition of MSW at the SWDS [kt]</t>
  </si>
  <si>
    <t>(c)</t>
  </si>
  <si>
    <t>MSW incinerated [kt]</t>
  </si>
  <si>
    <t>Waste incinerated [kt]</t>
  </si>
  <si>
    <t>Incineration of corpses [Number]</t>
  </si>
  <si>
    <t>Total organic product [Gg DC/yr]</t>
  </si>
  <si>
    <t>(d)</t>
  </si>
  <si>
    <t>M_Other</t>
  </si>
  <si>
    <t>(e)</t>
  </si>
  <si>
    <t>O_AviCruise</t>
  </si>
  <si>
    <t>TJ  NCV</t>
  </si>
  <si>
    <t>P_IntShipping</t>
  </si>
  <si>
    <t>z_Memo</t>
  </si>
  <si>
    <t>N_Natural</t>
  </si>
  <si>
    <t>Area of forest burned [ha]</t>
  </si>
  <si>
    <t>ES 16/02/2016: Note that this is not TRUE because categories with 1990 or 2014 = 0 are not included - is this the correct approach?</t>
  </si>
  <si>
    <t>NOx (kt)</t>
  </si>
  <si>
    <t>NOx, 1990 (kt)</t>
  </si>
  <si>
    <t>SO2 (kt)</t>
  </si>
  <si>
    <t>SO2, 1990 (kt)</t>
  </si>
  <si>
    <t>NMVOC (kt)</t>
  </si>
  <si>
    <t>NMVOC, 1990 (kt)</t>
  </si>
  <si>
    <t>NH3 (kt)</t>
  </si>
  <si>
    <t>CO (kt)</t>
  </si>
  <si>
    <t>NH3, 1990 (kt)</t>
  </si>
  <si>
    <t>TSP (kt)</t>
  </si>
  <si>
    <t>PM10 (kt)</t>
  </si>
  <si>
    <t>PM2.5 (kt)</t>
  </si>
  <si>
    <t>PM2.5  1990 (kt)</t>
  </si>
  <si>
    <t>Pb (t)</t>
  </si>
  <si>
    <t>Cd (t)</t>
  </si>
  <si>
    <t>Hg (t)</t>
  </si>
  <si>
    <t>As (t)</t>
  </si>
  <si>
    <t>Cr (t)</t>
  </si>
  <si>
    <t>Cu (t)</t>
  </si>
  <si>
    <t>Ni (t)</t>
  </si>
  <si>
    <t>Se (t)</t>
  </si>
  <si>
    <t>Zn (t)</t>
  </si>
  <si>
    <t>B(a)P (t)</t>
  </si>
  <si>
    <t>B(b)F (t)</t>
  </si>
  <si>
    <t>B(k)F (t)</t>
  </si>
  <si>
    <t>I(123-cd)P (t)</t>
  </si>
  <si>
    <t>Total PAH (t)</t>
  </si>
  <si>
    <t xml:space="preserve">Agriculture </t>
  </si>
  <si>
    <t>2G</t>
  </si>
  <si>
    <t>NOx, 2018 (kt)</t>
  </si>
  <si>
    <t>SO2, 2018 (kt)</t>
  </si>
  <si>
    <t>NMVOC, 2018 (kt)</t>
  </si>
  <si>
    <t>NH3, 2018 (kt)</t>
  </si>
  <si>
    <t>PM2.5 2018 (kt)</t>
  </si>
  <si>
    <t>1A2gvii</t>
  </si>
  <si>
    <t>Table A3.1. Emissions of Nitrogen Oxides in 1987 and 1990−2018 Based on Fuels Used in Ireland</t>
  </si>
  <si>
    <t>ANNEX 1: National sector emissions: Main pollutants, particulate matter, heavy metals and persistent organic pollutants</t>
  </si>
  <si>
    <t>NFR 2019-1</t>
  </si>
  <si>
    <t>BC</t>
  </si>
  <si>
    <t>benzo(a) pyrene</t>
  </si>
  <si>
    <t>benzo(b) fluoranthene</t>
  </si>
  <si>
    <t>benzo(k) fluoranthene</t>
  </si>
  <si>
    <t>Indeno (1,2,3-cd) pyrene</t>
  </si>
  <si>
    <t>NFR Aggregation for Gridding and LPS (GNFR)</t>
  </si>
  <si>
    <t>Long name</t>
  </si>
  <si>
    <t>Mobile combustion in manufacturing industries and construction (please specify in the IIR)</t>
  </si>
  <si>
    <t>Pipeline transport</t>
  </si>
  <si>
    <t>Commercial/Institutional: Stationary</t>
  </si>
  <si>
    <t>Commercial/Institutional: Mobile</t>
  </si>
  <si>
    <t>Residential: Stationary</t>
  </si>
  <si>
    <t>Fugitive emissions oil: Refining and storage</t>
  </si>
  <si>
    <t>Other fugitive emissions from energy production</t>
  </si>
  <si>
    <t>Glass production</t>
  </si>
  <si>
    <t>Chemical industry: Other (please specify in the IIR)</t>
  </si>
  <si>
    <t>Magnesium produced [kt]</t>
  </si>
  <si>
    <t>Asphalt produced (Mt)</t>
  </si>
  <si>
    <t>Coating applications</t>
  </si>
  <si>
    <t>Oilseed rape crop yield [kt]</t>
  </si>
  <si>
    <t>Tobacco products [kt]</t>
  </si>
  <si>
    <t>Food and beverages industry</t>
  </si>
  <si>
    <t>2H3</t>
  </si>
  <si>
    <t>K_AgriLivestock</t>
  </si>
  <si>
    <t>Manure management - Dairy cattle</t>
  </si>
  <si>
    <t>Manure management - Non-dairy cattle</t>
  </si>
  <si>
    <t>Manure management - Swine</t>
  </si>
  <si>
    <t>Manure management - Laying hens</t>
  </si>
  <si>
    <t>Manure management - Broilers</t>
  </si>
  <si>
    <t>Manure management - Turkeys</t>
  </si>
  <si>
    <t>Manure management - Other poultry</t>
  </si>
  <si>
    <t>Manure management - Other animals (please specify in the IIR)</t>
  </si>
  <si>
    <t>L_AgriOther</t>
  </si>
  <si>
    <t>Total N applied to the field - tonnes N)</t>
  </si>
  <si>
    <t>Sewage sludge applied to soils</t>
  </si>
  <si>
    <t>Total amount of Available N in sludge on Land from Dom/Comm/Industry (kg/year)</t>
  </si>
  <si>
    <t>Total N excreted at grazing (tonnes)</t>
  </si>
  <si>
    <t>Urine and dung deposited by grazing animals</t>
  </si>
  <si>
    <t>Indirect emissions from managed soils</t>
  </si>
  <si>
    <t>NPK fertilisers [kt]</t>
  </si>
  <si>
    <t>Wheat , Oats, Barley [kt]</t>
  </si>
  <si>
    <t>Quantitly farm plastic waste burned [kt]</t>
  </si>
  <si>
    <t>Other waste (please specify in the IIR)</t>
  </si>
  <si>
    <t>Vehicle and building fires amount burned [kt]</t>
  </si>
  <si>
    <t>Other (included in national total for entire territory) (please specify in the IIR)</t>
  </si>
  <si>
    <t>1A3bi(fu)</t>
  </si>
  <si>
    <t>Road transport: Passenger cars (fuel used)</t>
  </si>
  <si>
    <t>NO</t>
  </si>
  <si>
    <t>1A3bii(fu)</t>
  </si>
  <si>
    <t>Road transport: Light duty vehicles (fuel used)</t>
  </si>
  <si>
    <t>1A3biii(fu)</t>
  </si>
  <si>
    <t>Road transport: Heavy duty vehicles and buses (fuel used)</t>
  </si>
  <si>
    <t>1A3biv(fu)</t>
  </si>
  <si>
    <t>Road transport: Mopeds &amp; motorcycles (fuel used)</t>
  </si>
  <si>
    <t>1A3bv(fu)</t>
  </si>
  <si>
    <t>Road transport: Gasoline evaporation (fuel used)</t>
  </si>
  <si>
    <t>1A3bvi(fu)</t>
  </si>
  <si>
    <t>Road transport: Automobile tyre and brake wear (fuel used)</t>
  </si>
  <si>
    <t>Mileage [10^6 km]</t>
  </si>
  <si>
    <t>1A3bvii(fu)</t>
  </si>
  <si>
    <t>Road transport: Automobile road abrasion (fuel used)</t>
  </si>
  <si>
    <t>ADJUSTMENTS</t>
  </si>
  <si>
    <t>Sum of approved adjustments (negative value) from Annex VII (CLRTAP)</t>
  </si>
  <si>
    <t>COMPLIANCE TOTAL (CLRTAP)</t>
  </si>
  <si>
    <t>National total for compliance calculations and checks (CLRTAP)</t>
  </si>
  <si>
    <t>ADJUSTMENTS AND FLEXIBILITIES</t>
  </si>
  <si>
    <t>Sum of approved adjustments from Annex VII and other flexibilities (negative value) (NECD)</t>
  </si>
  <si>
    <t>COMPLIANCE TOTAL (NECD)</t>
  </si>
  <si>
    <t>National total for compliance calculations and checks (NECD)</t>
  </si>
  <si>
    <t>MEMO ITEMS - NOT TO BE INCLUDED IN NATIONAL TOTALS</t>
  </si>
  <si>
    <t>International maritime navigation</t>
  </si>
  <si>
    <t>Please specify and/or provide details in the IIR</t>
  </si>
  <si>
    <t>Annex A.2 Table 1: Key Category Analysis for Nitrogen Oxides</t>
  </si>
  <si>
    <t>Annex A.2 Table 2: Key Category Analysis for Sulphur Dioxide</t>
  </si>
  <si>
    <t>Annex A.2 Table 3: Key Category Analysis for Non-Methane Volatile Organic Compounds</t>
  </si>
  <si>
    <t>Annex A.2 Table 4: Key Category Analysis for Ammonia and Carbon Monoxide</t>
  </si>
  <si>
    <t>Annex A.2 Table 7: Key Category Analysis for Lead and Cadmium</t>
  </si>
  <si>
    <t>Annex A.2 Table 8: Key Category Analysis for Mercury and Arsenic</t>
  </si>
  <si>
    <t>Annex A.2 Table 9: Key Category Analysis for Chromium and Copper</t>
  </si>
  <si>
    <t>Annex A.2 Table 10: Key Category Analysis for Nickel and Selenium</t>
  </si>
  <si>
    <t>Annex A.2 Table 11: Key Category Analysis for Zinc</t>
  </si>
  <si>
    <t>Annex A.2 Table 12: Key Category Analysis for Dioxins and Furans, Polychlorinated Biphenyls and Hexachlorobenxene</t>
  </si>
  <si>
    <t>Annex A.2 Table 13: Key Category Analysis for Benzo[a]pyrene and Benzo[b]fluoranthene</t>
  </si>
  <si>
    <t>Annex A.2 Table 14: Key Category Analysis for Benzo[k]fluoranthene and Indeno[1,2,3-cd]pyrene</t>
  </si>
  <si>
    <t>Annex A.2 Table 15: Key Category Analysis for Polycyclic Aromatic Hydrocarbons</t>
  </si>
  <si>
    <t>Annex A.2 Table 16: Key Category analysis of Ireland's Air Pollutant Inventory 2018</t>
  </si>
  <si>
    <t>Annex A.3</t>
  </si>
  <si>
    <t>Fuel Tourism in Road Transport and Nitrogen Oxides Emissions Based on Fuels Used</t>
  </si>
  <si>
    <t>Introduction</t>
  </si>
  <si>
    <t xml:space="preserve">The approach to estimating fuel tourism is based on log-linear OLS regression of fuel consumption in the ROI against some relevant indicator variables, including the relative price of road transport fuels between the ROI and the UK. For both petrol and diesel, after running the regression, the relative prices are re-set to zero and a new estimate for consumption is derived. Fuel tourism is then estimated as the difference between these two variables for consumption. For diesel the following variables are used.  </t>
  </si>
  <si>
    <t>The cross price elasticity of demand for diesel between the UK and ROI is calculated as being 0.66 in this case, reflecting the greater carrying capacity of many diesel vehicles and the fact that a sizable proportion of diesel vehicles are used in a commercial rather than a domestic context. For petrol the equation is somewhat simpler (compared to the diesel estimate and includes</t>
  </si>
  <si>
    <t>Fuel tourism is the term given to the retail purchase of petrol or diesel in one country that is subsequently used in another country. Because of the significant price differentials between the Republic of Ireland (ROI) and the United Kingdom (primarily due to higher UK Excise Tax) and the proximity of population centres in Northern Ireland, the impact of fuel tourism has been significant in the Republic of Ireland for many years. In regards to the calculation and reporting of transboundary emissions to air that arise from road transport, the reporting protocols under the Convention on Long-Range Transboundary Air Pollution (CLRTAP) and the EU National Emission Ceilings Directive provide that a Party can make adjustments to its emission estimates to account for this phenomenon. The following sections outline how the extent of fuel tourism is quantified in Ireland and provides the results for the years 1990−2018.</t>
  </si>
  <si>
    <t>In the 2020 submission fuel tourism figures were provided by the Department of Communications, Climate Action and Environment (DCCAE). Petrol fuel tourism was estimated at 0.16 per cent of petrol sales in the ROI in 2018. However this represents fuel bought in Northern Ireland and used in the Republic of Ireland, a reversal of the trend which has been in place since the mid 1990’s where on average 3.8 per cent of petrol sales in the Republic were used in Northern Ireland.</t>
  </si>
  <si>
    <t xml:space="preserve">The customer base for diesel is broader than for petrol and it is the primary fuel consumed by the commercial sector, particularly for road freight. In recent years, diesel has also begun to attain a larger share of the private car fuel trade, particularly in light of the bias of vehicle taxation systems towards diesel cars, which generally consume less fuel in relative terms than petrol cars. The regression method used estimated diesel fuel tourism at 6.2 per cent of diesel sales in the Republic of Ireland in 2018.  </t>
  </si>
  <si>
    <t xml:space="preserve">• Relative Price </t>
  </si>
  <si>
    <t>• Number of HGVs</t>
  </si>
  <si>
    <t>• Dummy Variable for Year (to allow for efficiency gains over time)</t>
  </si>
  <si>
    <t>• Relative Price</t>
  </si>
  <si>
    <t>• Number of Passenger Cars</t>
  </si>
  <si>
    <t>• Dummy Variable for time set at zero for all years to 2008 and increasing sequentially thereafter</t>
  </si>
  <si>
    <t>Fuel Tourism 1990−2018 Time Series</t>
  </si>
  <si>
    <r>
      <t>This latter variable accounts for the change to the method of applying car taxation during 2008 in ROI, where engine size was replaced by CO</t>
    </r>
    <r>
      <rPr>
        <vertAlign val="subscript"/>
        <sz val="11"/>
        <rFont val="Calibri"/>
        <family val="2"/>
        <scheme val="minor"/>
      </rPr>
      <t>2</t>
    </r>
    <r>
      <rPr>
        <sz val="11"/>
        <rFont val="Calibri"/>
        <family val="2"/>
        <scheme val="minor"/>
      </rPr>
      <t xml:space="preserve"> emissions which in turn led to a sizable switch away from petrol and towards diesel cars. The cross price elasticity in terms of petrol is smaller, at 0.21, reflecting the lower volumes of commercial traffic which use petrol as a fuel of choice</t>
    </r>
  </si>
  <si>
    <r>
      <t>The approach outlined above has been used to estimate fuel tourism in Ireland in 1987 and for the period 1990−2018, and Figure A3.1 shows the results of the analysis. Figure A3.1 indicates that the level of fuel tourism is substantial, particularly in the case of diesel for the years 1998−2007. These results are used to produce adjusted annual emission estimates for all substances except POPs in Ireland’s 2020 submission under CLRTAP, i.e. estimates of emissions based on fuels used in the country. The adjusted emissions are most relevant for Ireland in the case of nitrogen oxides (NO</t>
    </r>
    <r>
      <rPr>
        <vertAlign val="subscript"/>
        <sz val="11"/>
        <rFont val="Calibri"/>
        <family val="2"/>
        <scheme val="minor"/>
      </rPr>
      <t>X</t>
    </r>
    <r>
      <rPr>
        <sz val="11"/>
        <rFont val="Calibri"/>
        <family val="2"/>
        <scheme val="minor"/>
      </rPr>
      <t>) as assessment in relation to obligations under the Sofia Protocol on NO</t>
    </r>
    <r>
      <rPr>
        <vertAlign val="subscript"/>
        <sz val="11"/>
        <rFont val="Calibri"/>
        <family val="2"/>
        <scheme val="minor"/>
      </rPr>
      <t>X</t>
    </r>
    <r>
      <rPr>
        <sz val="11"/>
        <rFont val="Calibri"/>
        <family val="2"/>
        <scheme val="minor"/>
      </rPr>
      <t xml:space="preserve"> emissions is undertaken with respect to emissions estimated on the basis of fuels used in Ireland. The adjusted NO</t>
    </r>
    <r>
      <rPr>
        <vertAlign val="subscript"/>
        <sz val="11"/>
        <rFont val="Calibri"/>
        <family val="2"/>
        <scheme val="minor"/>
      </rPr>
      <t>X</t>
    </r>
    <r>
      <rPr>
        <sz val="11"/>
        <rFont val="Calibri"/>
        <family val="2"/>
        <scheme val="minor"/>
      </rPr>
      <t xml:space="preserve"> emissions are given in Table A3.1 and are shown in Figure A3.2, which also shows Irelands target NO</t>
    </r>
    <r>
      <rPr>
        <vertAlign val="subscript"/>
        <sz val="11"/>
        <rFont val="Calibri"/>
        <family val="2"/>
        <scheme val="minor"/>
      </rPr>
      <t>X</t>
    </r>
    <r>
      <rPr>
        <sz val="11"/>
        <rFont val="Calibri"/>
        <family val="2"/>
        <scheme val="minor"/>
      </rPr>
      <t xml:space="preserve"> level under the Sofia Protocol.</t>
    </r>
  </si>
  <si>
    <t>Figure A3.2. Emissions of Nitrogen Oxides in 1987 and 1990−2018 Based on Fuels Used in Ireland</t>
  </si>
  <si>
    <r>
      <t>Annex A.2 Table 6: Key Category Analysis for Particulate matter &lt;2.5</t>
    </r>
    <r>
      <rPr>
        <b/>
        <sz val="11"/>
        <color theme="1"/>
        <rFont val="Calibri"/>
        <family val="2"/>
        <scheme val="minor"/>
      </rPr>
      <t>µ</t>
    </r>
    <r>
      <rPr>
        <b/>
        <i/>
        <sz val="11"/>
        <color theme="1"/>
        <rFont val="Calibri"/>
        <family val="2"/>
        <scheme val="minor"/>
      </rPr>
      <t>m in Diameter (PM</t>
    </r>
    <r>
      <rPr>
        <b/>
        <i/>
        <vertAlign val="subscript"/>
        <sz val="11"/>
        <color theme="1"/>
        <rFont val="Calibri"/>
        <family val="2"/>
        <scheme val="minor"/>
      </rPr>
      <t>2.5</t>
    </r>
    <r>
      <rPr>
        <b/>
        <i/>
        <sz val="11"/>
        <color theme="1"/>
        <rFont val="Calibri"/>
        <family val="2"/>
        <scheme val="minor"/>
      </rPr>
      <t>)</t>
    </r>
  </si>
  <si>
    <r>
      <t>Annex A.2 Table 5: Key Category Analysis for Total Suspended Particulates (TSP) and Particulate matter &lt;10</t>
    </r>
    <r>
      <rPr>
        <b/>
        <sz val="11"/>
        <color theme="1"/>
        <rFont val="Calibri"/>
        <family val="2"/>
        <scheme val="minor"/>
      </rPr>
      <t>µ</t>
    </r>
    <r>
      <rPr>
        <b/>
        <i/>
        <sz val="11"/>
        <color theme="1"/>
        <rFont val="Calibri"/>
        <family val="2"/>
        <scheme val="minor"/>
      </rPr>
      <t>m in Diameter (PM</t>
    </r>
    <r>
      <rPr>
        <b/>
        <i/>
        <vertAlign val="subscript"/>
        <sz val="11"/>
        <color theme="1"/>
        <rFont val="Calibri"/>
        <family val="2"/>
        <scheme val="minor"/>
      </rPr>
      <t>10</t>
    </r>
    <r>
      <rPr>
        <b/>
        <i/>
        <sz val="11"/>
        <color theme="1"/>
        <rFont val="Calibri"/>
        <family val="2"/>
        <scheme val="minor"/>
      </rPr>
      <t>)</t>
    </r>
  </si>
  <si>
    <r>
      <t xml:space="preserve">Main Pollutants 
</t>
    </r>
    <r>
      <rPr>
        <sz val="11"/>
        <rFont val="Calibri"/>
        <family val="2"/>
        <scheme val="minor"/>
      </rPr>
      <t>(from 1990)</t>
    </r>
  </si>
  <si>
    <r>
      <t xml:space="preserve">Particulate Matter
</t>
    </r>
    <r>
      <rPr>
        <sz val="11"/>
        <rFont val="Calibri"/>
        <family val="2"/>
        <scheme val="minor"/>
      </rPr>
      <t xml:space="preserve"> (from 2000)</t>
    </r>
  </si>
  <si>
    <r>
      <t xml:space="preserve">Other 
</t>
    </r>
    <r>
      <rPr>
        <sz val="11"/>
        <rFont val="Calibri"/>
        <family val="2"/>
        <scheme val="minor"/>
      </rPr>
      <t>(from 1990)</t>
    </r>
  </si>
  <si>
    <r>
      <t xml:space="preserve">Priority Heavy Metals 
</t>
    </r>
    <r>
      <rPr>
        <sz val="11"/>
        <rFont val="Calibri"/>
        <family val="2"/>
        <scheme val="minor"/>
      </rPr>
      <t>(from 1990)</t>
    </r>
  </si>
  <si>
    <r>
      <t xml:space="preserve">Additional Heavy Metals 
</t>
    </r>
    <r>
      <rPr>
        <sz val="11"/>
        <rFont val="Calibri"/>
        <family val="2"/>
        <scheme val="minor"/>
      </rPr>
      <t>(from 1990, voluntary reporting)</t>
    </r>
  </si>
  <si>
    <r>
      <t xml:space="preserve">POPs
</t>
    </r>
    <r>
      <rPr>
        <sz val="11"/>
        <rFont val="Calibri"/>
        <family val="2"/>
        <scheme val="minor"/>
      </rPr>
      <t>(from 1990)</t>
    </r>
  </si>
  <si>
    <r>
      <t xml:space="preserve">Activity Data
</t>
    </r>
    <r>
      <rPr>
        <sz val="11"/>
        <rFont val="Calibri"/>
        <family val="2"/>
        <scheme val="minor"/>
      </rPr>
      <t>(from 1990)</t>
    </r>
  </si>
  <si>
    <r>
      <t>NOx
(as NO</t>
    </r>
    <r>
      <rPr>
        <vertAlign val="subscript"/>
        <sz val="11"/>
        <rFont val="Calibri"/>
        <family val="2"/>
        <scheme val="minor"/>
      </rPr>
      <t>2</t>
    </r>
    <r>
      <rPr>
        <sz val="11"/>
        <rFont val="Calibri"/>
        <family val="2"/>
        <scheme val="minor"/>
      </rPr>
      <t>)</t>
    </r>
  </si>
  <si>
    <r>
      <t>SOx 
(as SO</t>
    </r>
    <r>
      <rPr>
        <vertAlign val="subscript"/>
        <sz val="11"/>
        <rFont val="Calibri"/>
        <family val="2"/>
        <scheme val="minor"/>
      </rPr>
      <t>2</t>
    </r>
    <r>
      <rPr>
        <sz val="11"/>
        <rFont val="Calibri"/>
        <family val="2"/>
        <scheme val="minor"/>
      </rPr>
      <t>)</t>
    </r>
  </si>
  <si>
    <r>
      <t>NH</t>
    </r>
    <r>
      <rPr>
        <vertAlign val="subscript"/>
        <sz val="11"/>
        <rFont val="Calibri"/>
        <family val="2"/>
        <scheme val="minor"/>
      </rPr>
      <t>3</t>
    </r>
  </si>
  <si>
    <r>
      <t>PM</t>
    </r>
    <r>
      <rPr>
        <vertAlign val="subscript"/>
        <sz val="11"/>
        <rFont val="Calibri"/>
        <family val="2"/>
        <scheme val="minor"/>
      </rPr>
      <t>2.5</t>
    </r>
  </si>
  <si>
    <r>
      <t>PM</t>
    </r>
    <r>
      <rPr>
        <vertAlign val="subscript"/>
        <sz val="11"/>
        <rFont val="Calibri"/>
        <family val="2"/>
        <scheme val="minor"/>
      </rPr>
      <t>10</t>
    </r>
  </si>
  <si>
    <r>
      <t xml:space="preserve">National total </t>
    </r>
    <r>
      <rPr>
        <sz val="11"/>
        <color indexed="8"/>
        <rFont val="Calibri"/>
        <family val="2"/>
        <scheme val="minor"/>
      </rPr>
      <t>(based on fuel sold)</t>
    </r>
  </si>
  <si>
    <r>
      <rPr>
        <b/>
        <sz val="11"/>
        <color theme="1"/>
        <rFont val="Calibri"/>
        <family val="2"/>
        <scheme val="minor"/>
      </rPr>
      <t>Note (a):</t>
    </r>
    <r>
      <rPr>
        <sz val="11"/>
        <color theme="1"/>
        <rFont val="Calibri"/>
        <family val="2"/>
        <scheme val="minor"/>
      </rPr>
      <t xml:space="preserve"> Sum of NFR categories (rows 14-140). The geographic area of the National Total corresponds to the geographical scope of EMEP, which is identical with the NECD territory, except for Portugal (EMEP domain includes emissions of Madeira and the Azores, but the NECD territory does not cover emissions of Madeira and the Azores). The geographical scope of EMEP means the area within which, co-ordinated by the centres of the EMEP, monitoring is carried out (see EMEP Protocol, Article 1/4).</t>
    </r>
  </si>
  <si>
    <r>
      <rPr>
        <b/>
        <sz val="11"/>
        <color theme="1"/>
        <rFont val="Calibri"/>
        <family val="2"/>
        <scheme val="minor"/>
      </rPr>
      <t>Note (b):</t>
    </r>
    <r>
      <rPr>
        <sz val="11"/>
        <color theme="1"/>
        <rFont val="Calibri"/>
        <family val="2"/>
        <scheme val="minor"/>
      </rPr>
      <t xml:space="preserve"> UNECE reporting guidelines 2014, paragraph 23: The Parties Austria, Belgium, Ireland, Lithuania, Luxembourg, the Netherlands, Switzerland and the United Kingdom of Great Britain and Northern Ireland may choose to use the national emission total calculated on the basis of fuels used in the geographic area of the Party as a basis for compliance with their respective emission ceilings.
If one Party has chosen to report emission on the basis of fuel used for compliance, it shall report those information for all the related NFR categories available in the reporting template (row 143-149).</t>
    </r>
  </si>
  <si>
    <r>
      <rPr>
        <b/>
        <sz val="11"/>
        <color theme="1"/>
        <rFont val="Calibri"/>
        <family val="2"/>
        <scheme val="minor"/>
      </rPr>
      <t>Note (c):</t>
    </r>
    <r>
      <rPr>
        <sz val="11"/>
        <color theme="1"/>
        <rFont val="Calibri"/>
        <family val="2"/>
        <scheme val="minor"/>
      </rPr>
      <t xml:space="preserve"> The 'National Total for Compliance (CLRTAP)' includes the ‘National Total (based on fuel sold)’ (row 141) corrected for i) approved adjustments to national totals (row 151) and, if applicable, ii) national totals based on transport fuel used (rows 143-149).</t>
    </r>
  </si>
  <si>
    <r>
      <rPr>
        <b/>
        <sz val="11"/>
        <color theme="1"/>
        <rFont val="Calibri"/>
        <family val="2"/>
        <scheme val="minor"/>
      </rPr>
      <t>Note (d):</t>
    </r>
    <r>
      <rPr>
        <sz val="11"/>
        <color theme="1"/>
        <rFont val="Calibri"/>
        <family val="2"/>
        <scheme val="minor"/>
      </rPr>
      <t xml:space="preserve"> Reporting of adjustments and additional flexibilities according to the NEC Directive, Article 5/2-4. Should only include approved items from Annex VII and should be reported as a negative value.</t>
    </r>
  </si>
  <si>
    <r>
      <rPr>
        <b/>
        <sz val="11"/>
        <color theme="1"/>
        <rFont val="Calibri"/>
        <family val="2"/>
        <scheme val="minor"/>
      </rPr>
      <t>Note (e):</t>
    </r>
    <r>
      <rPr>
        <sz val="11"/>
        <color theme="1"/>
        <rFont val="Calibri"/>
        <family val="2"/>
        <scheme val="minor"/>
      </rPr>
      <t xml:space="preserve"> The 'National Total for Compliance (NECD)' includes the ‘National Total (based on fuel sold)’ (row 141) corrected for i) approved adjustments and flexibilities to national totals (row 153) and, if applicable, ii) national totals based on transport fuel used (rows 143-149) as well as iii) the subtraction of sectors 3B + 3D for NOx and NMVOC (only from 2020 onwards and for the year 2005 as a basis for emission reduction commitment calculations), according to the NEC Directive, Article 4/3(d).</t>
    </r>
  </si>
  <si>
    <r>
      <t>NO</t>
    </r>
    <r>
      <rPr>
        <b/>
        <vertAlign val="subscript"/>
        <sz val="11"/>
        <rFont val="Calibri"/>
        <family val="2"/>
        <scheme val="minor"/>
      </rPr>
      <t>x</t>
    </r>
  </si>
  <si>
    <r>
      <t>SO</t>
    </r>
    <r>
      <rPr>
        <b/>
        <vertAlign val="subscript"/>
        <sz val="11"/>
        <rFont val="Calibri"/>
        <family val="2"/>
        <scheme val="minor"/>
      </rPr>
      <t>x</t>
    </r>
  </si>
  <si>
    <r>
      <t>NH</t>
    </r>
    <r>
      <rPr>
        <b/>
        <vertAlign val="subscript"/>
        <sz val="11"/>
        <rFont val="Calibri"/>
        <family val="2"/>
        <scheme val="minor"/>
      </rPr>
      <t>3</t>
    </r>
  </si>
  <si>
    <r>
      <t>PM</t>
    </r>
    <r>
      <rPr>
        <b/>
        <vertAlign val="subscript"/>
        <sz val="11"/>
        <rFont val="Calibri"/>
        <family val="2"/>
        <scheme val="minor"/>
      </rPr>
      <t>10</t>
    </r>
  </si>
  <si>
    <r>
      <t>PM</t>
    </r>
    <r>
      <rPr>
        <b/>
        <vertAlign val="subscript"/>
        <sz val="11"/>
        <rFont val="Calibri"/>
        <family val="2"/>
        <scheme val="minor"/>
      </rPr>
      <t>2.5</t>
    </r>
  </si>
  <si>
    <t>IE</t>
  </si>
  <si>
    <t>14.02.2020</t>
  </si>
  <si>
    <t>v1.0</t>
  </si>
  <si>
    <t>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</si>
</sst>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000"/>
    <numFmt numFmtId="165" formatCode="0.00000"/>
    <numFmt numFmtId="166" formatCode="0.00000000000"/>
    <numFmt numFmtId="167" formatCode="0.0000"/>
    <numFmt numFmtId="168" formatCode="#,##0.0000"/>
    <numFmt numFmtId="169" formatCode="0.0000000000000000000000000"/>
    <numFmt numFmtId="170" formatCode="0.00000000000000000000000000000000000"/>
    <numFmt numFmtId="171" formatCode="_-* #,##0.0000_-;\-* #,##0.0000_-;_-* &quot;-&quot;????_-;_-@_-"/>
    <numFmt numFmtId="172" formatCode="0.0000E+00"/>
  </numFmts>
  <fonts count="4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8"/>
      <color indexed="81"/>
      <name val="Tahoma"/>
      <family val="2"/>
    </font>
    <font>
      <b/>
      <sz val="8"/>
      <color indexed="81"/>
      <name val="Tahoma"/>
      <family val="2"/>
    </font>
    <font>
      <sz val="9"/>
      <name val="Arial"/>
      <family val="2"/>
    </font>
    <font>
      <b/>
      <sz val="9"/>
      <name val="Arial"/>
      <family val="2"/>
    </font>
    <font>
      <i/>
      <sz val="9"/>
      <color rgb="FFFF0000"/>
      <name val="Arial"/>
      <family val="2"/>
    </font>
    <font>
      <sz val="9"/>
      <name val="Times New Roman"/>
      <family val="1"/>
    </font>
    <font>
      <b/>
      <sz val="9"/>
      <name val="Times New Roman"/>
      <family val="1"/>
    </font>
    <font>
      <sz val="9"/>
      <color indexed="8"/>
      <name val="Times New Roman"/>
      <family val="1"/>
    </font>
    <font>
      <sz val="12"/>
      <color indexed="8"/>
      <name val="Times New Roman"/>
      <family val="1"/>
    </font>
    <font>
      <sz val="11"/>
      <color indexed="8"/>
      <name val="Arial"/>
      <family val="2"/>
    </font>
    <font>
      <sz val="10"/>
      <name val="Arial Cyr"/>
      <charset val="204"/>
    </font>
    <font>
      <b/>
      <sz val="12"/>
      <name val="Times New Roman"/>
      <family val="1"/>
    </font>
    <font>
      <b/>
      <sz val="12"/>
      <color indexed="8"/>
      <name val="Times New Roman"/>
      <family val="1"/>
    </font>
    <font>
      <sz val="8"/>
      <name val="Helvetica"/>
      <family val="2"/>
    </font>
    <font>
      <u/>
      <sz val="10"/>
      <color indexed="12"/>
      <name val="Times New Roman"/>
      <family val="1"/>
    </font>
    <font>
      <sz val="11"/>
      <color theme="1"/>
      <name val="Calibri"/>
      <family val="2"/>
      <scheme val="minor"/>
    </font>
    <font>
      <b/>
      <i/>
      <sz val="9"/>
      <color theme="1"/>
      <name val="Arial"/>
      <family val="2"/>
    </font>
    <font>
      <sz val="11"/>
      <name val="Calibri"/>
      <family val="2"/>
      <scheme val="minor"/>
    </font>
    <font>
      <b/>
      <sz val="11"/>
      <name val="Calibri"/>
      <family val="2"/>
      <scheme val="minor"/>
    </font>
    <font>
      <b/>
      <i/>
      <sz val="11"/>
      <name val="Calibri"/>
      <family val="2"/>
      <scheme val="minor"/>
    </font>
    <font>
      <vertAlign val="subscript"/>
      <sz val="11"/>
      <name val="Calibri"/>
      <family val="2"/>
      <scheme val="minor"/>
    </font>
    <font>
      <sz val="11"/>
      <color rgb="FF008080"/>
      <name val="Calibri"/>
      <family val="2"/>
      <scheme val="minor"/>
    </font>
    <font>
      <b/>
      <i/>
      <sz val="11"/>
      <color rgb="FF008080"/>
      <name val="Calibri"/>
      <family val="2"/>
      <scheme val="minor"/>
    </font>
    <font>
      <sz val="11"/>
      <color rgb="FFFF0000"/>
      <name val="Calibri"/>
      <family val="2"/>
      <scheme val="minor"/>
    </font>
    <font>
      <b/>
      <sz val="11"/>
      <color theme="1"/>
      <name val="Calibri"/>
      <family val="2"/>
      <scheme val="minor"/>
    </font>
    <font>
      <i/>
      <sz val="11"/>
      <name val="Calibri"/>
      <family val="2"/>
      <scheme val="minor"/>
    </font>
    <font>
      <b/>
      <sz val="11"/>
      <color theme="4"/>
      <name val="Calibri"/>
      <family val="2"/>
      <scheme val="minor"/>
    </font>
    <font>
      <i/>
      <sz val="11"/>
      <color rgb="FFFF0000"/>
      <name val="Calibri"/>
      <family val="2"/>
      <scheme val="minor"/>
    </font>
    <font>
      <b/>
      <i/>
      <sz val="11"/>
      <color theme="1"/>
      <name val="Calibri"/>
      <family val="2"/>
      <scheme val="minor"/>
    </font>
    <font>
      <b/>
      <i/>
      <vertAlign val="subscript"/>
      <sz val="11"/>
      <color theme="1"/>
      <name val="Calibri"/>
      <family val="2"/>
      <scheme val="minor"/>
    </font>
    <font>
      <sz val="11"/>
      <color indexed="8"/>
      <name val="Calibri"/>
      <family val="2"/>
      <scheme val="minor"/>
    </font>
    <font>
      <b/>
      <sz val="11"/>
      <color rgb="FF0070C0"/>
      <name val="Calibri"/>
      <family val="2"/>
      <scheme val="minor"/>
    </font>
    <font>
      <b/>
      <sz val="11"/>
      <color rgb="FF000000"/>
      <name val="Calibri"/>
      <family val="2"/>
      <scheme val="minor"/>
    </font>
    <font>
      <b/>
      <vertAlign val="subscript"/>
      <sz val="11"/>
      <name val="Calibri"/>
      <family val="2"/>
      <scheme val="minor"/>
    </font>
    <font>
      <sz val="11"/>
      <color rgb="FF000000"/>
      <name val="Calibri"/>
      <family val="2"/>
      <scheme val="minor"/>
    </font>
  </fonts>
  <fills count="32">
    <fill>
      <patternFill patternType="none"/>
    </fill>
    <fill>
      <patternFill patternType="gray125"/>
    </fill>
    <fill>
      <patternFill patternType="solid">
        <fgColor indexed="43"/>
        <bgColor indexed="64"/>
      </patternFill>
    </fill>
    <fill>
      <patternFill patternType="solid">
        <fgColor indexed="15"/>
        <bgColor indexed="64"/>
      </patternFill>
    </fill>
    <fill>
      <patternFill patternType="solid">
        <fgColor rgb="FF00FFFF"/>
        <bgColor indexed="64"/>
      </patternFill>
    </fill>
    <fill>
      <patternFill patternType="solid">
        <fgColor rgb="FFFF99FF"/>
        <bgColor indexed="64"/>
      </patternFill>
    </fill>
    <fill>
      <patternFill patternType="solid">
        <fgColor theme="6"/>
        <bgColor indexed="64"/>
      </patternFill>
    </fill>
    <fill>
      <patternFill patternType="solid">
        <fgColor indexed="27"/>
        <bgColor indexed="64"/>
      </patternFill>
    </fill>
    <fill>
      <patternFill patternType="solid">
        <fgColor indexed="42"/>
        <bgColor indexed="64"/>
      </patternFill>
    </fill>
    <fill>
      <patternFill patternType="solid">
        <fgColor indexed="47"/>
        <bgColor indexed="64"/>
      </patternFill>
    </fill>
    <fill>
      <patternFill patternType="solid">
        <fgColor indexed="22"/>
        <bgColor indexed="64"/>
      </patternFill>
    </fill>
    <fill>
      <patternFill patternType="darkTrellis"/>
    </fill>
    <fill>
      <patternFill patternType="solid">
        <fgColor indexed="55"/>
        <bgColor indexed="64"/>
      </patternFill>
    </fill>
    <fill>
      <patternFill patternType="solid">
        <fgColor rgb="FF00FF00"/>
        <bgColor indexed="64"/>
      </patternFill>
    </fill>
    <fill>
      <patternFill patternType="solid">
        <fgColor rgb="FFFF66FF"/>
        <bgColor indexed="64"/>
      </patternFill>
    </fill>
    <fill>
      <patternFill patternType="solid">
        <fgColor rgb="FFCEEAB0"/>
        <bgColor indexed="64"/>
      </patternFill>
    </fill>
    <fill>
      <patternFill patternType="solid">
        <fgColor theme="0"/>
        <bgColor indexed="64"/>
      </patternFill>
    </fill>
    <fill>
      <patternFill patternType="solid">
        <fgColor theme="9"/>
        <bgColor indexed="64"/>
      </patternFill>
    </fill>
    <fill>
      <patternFill patternType="solid">
        <fgColor theme="7" tint="0.39997558519241921"/>
        <bgColor indexed="64"/>
      </patternFill>
    </fill>
    <fill>
      <patternFill patternType="solid">
        <fgColor rgb="FFFFFF00"/>
        <bgColor indexed="64"/>
      </patternFill>
    </fill>
    <fill>
      <patternFill patternType="solid">
        <fgColor rgb="FF5AEC9C"/>
        <bgColor indexed="64"/>
      </patternFill>
    </fill>
    <fill>
      <patternFill patternType="solid">
        <fgColor theme="0" tint="-0.249977111117893"/>
        <bgColor indexed="64"/>
      </patternFill>
    </fill>
    <fill>
      <patternFill patternType="solid">
        <fgColor indexed="9"/>
        <bgColor indexed="64"/>
      </patternFill>
    </fill>
    <fill>
      <patternFill patternType="solid">
        <fgColor indexed="29"/>
        <bgColor indexed="64"/>
      </patternFill>
    </fill>
    <fill>
      <patternFill patternType="solid">
        <fgColor rgb="FF09BFFF"/>
        <bgColor indexed="64"/>
      </patternFill>
    </fill>
    <fill>
      <patternFill patternType="solid">
        <fgColor indexed="41"/>
        <bgColor indexed="64"/>
      </patternFill>
    </fill>
    <fill>
      <patternFill patternType="solid">
        <fgColor indexed="23"/>
        <bgColor indexed="64"/>
      </patternFill>
    </fill>
    <fill>
      <patternFill patternType="solid">
        <fgColor rgb="FFFF8080"/>
        <bgColor indexed="64"/>
      </patternFill>
    </fill>
    <fill>
      <patternFill patternType="solid">
        <fgColor rgb="FFBFBFBF"/>
        <bgColor indexed="64"/>
      </patternFill>
    </fill>
    <fill>
      <patternFill patternType="solid">
        <fgColor theme="7" tint="0.79998168889431442"/>
        <bgColor indexed="64"/>
      </patternFill>
    </fill>
    <fill>
      <patternFill patternType="solid">
        <fgColor rgb="FFCCFFFF"/>
        <bgColor indexed="64"/>
      </patternFill>
    </fill>
    <fill>
      <patternFill patternType="solid">
        <fgColor rgb="FF99CCFF"/>
        <bgColor indexed="64"/>
      </patternFill>
    </fill>
  </fills>
  <borders count="33">
    <border>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indexed="64"/>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bottom style="medium">
        <color indexed="64"/>
      </bottom>
      <diagonal/>
    </border>
    <border>
      <left style="medium">
        <color indexed="64"/>
      </left>
      <right style="medium">
        <color indexed="64"/>
      </right>
      <top/>
      <bottom style="medium">
        <color indexed="64"/>
      </bottom>
      <diagonal/>
    </border>
  </borders>
  <cellStyleXfs count="51">
    <xf numFmtId="0" fontId="0" fillId="0" borderId="0"/>
    <xf numFmtId="9" fontId="4" fillId="0" borderId="0" applyFont="0" applyFill="0" applyBorder="0" applyAlignment="0" applyProtection="0"/>
    <xf numFmtId="0" fontId="4" fillId="0" borderId="0"/>
    <xf numFmtId="49" fontId="11" fillId="0" borderId="15" applyNumberFormat="0" applyFont="0" applyFill="0" applyBorder="0" applyProtection="0">
      <alignment horizontal="left" vertical="center" indent="2"/>
    </xf>
    <xf numFmtId="49" fontId="11" fillId="0" borderId="16" applyNumberFormat="0" applyFont="0" applyFill="0" applyBorder="0" applyProtection="0">
      <alignment horizontal="left" vertical="center" indent="5"/>
    </xf>
    <xf numFmtId="0" fontId="12" fillId="7" borderId="0" applyBorder="0" applyAlignment="0"/>
    <xf numFmtId="0" fontId="11" fillId="7" borderId="0" applyBorder="0">
      <alignment horizontal="right" vertical="center"/>
    </xf>
    <xf numFmtId="4" fontId="11" fillId="8" borderId="0" applyBorder="0">
      <alignment horizontal="right" vertical="center"/>
    </xf>
    <xf numFmtId="4" fontId="11" fillId="8" borderId="0" applyBorder="0">
      <alignment horizontal="right" vertical="center"/>
    </xf>
    <xf numFmtId="0" fontId="13" fillId="8" borderId="15">
      <alignment horizontal="right" vertical="center"/>
    </xf>
    <xf numFmtId="0" fontId="14" fillId="8" borderId="15">
      <alignment horizontal="right" vertical="center"/>
    </xf>
    <xf numFmtId="0" fontId="13" fillId="9" borderId="15">
      <alignment horizontal="right" vertical="center"/>
    </xf>
    <xf numFmtId="0" fontId="13" fillId="9" borderId="15">
      <alignment horizontal="right" vertical="center"/>
    </xf>
    <xf numFmtId="0" fontId="13" fillId="9" borderId="17">
      <alignment horizontal="right" vertical="center"/>
    </xf>
    <xf numFmtId="0" fontId="13" fillId="9" borderId="16">
      <alignment horizontal="right" vertical="center"/>
    </xf>
    <xf numFmtId="0" fontId="13" fillId="9" borderId="18">
      <alignment horizontal="right" vertical="center"/>
    </xf>
    <xf numFmtId="4" fontId="12" fillId="0" borderId="19" applyFill="0" applyBorder="0" applyProtection="0">
      <alignment horizontal="right" vertical="center"/>
    </xf>
    <xf numFmtId="0" fontId="13" fillId="0" borderId="0" applyNumberFormat="0">
      <alignment horizontal="right"/>
    </xf>
    <xf numFmtId="0" fontId="11" fillId="9" borderId="20">
      <alignment horizontal="left" vertical="center" wrapText="1" indent="2"/>
    </xf>
    <xf numFmtId="0" fontId="11" fillId="0" borderId="20">
      <alignment horizontal="left" vertical="center" wrapText="1" indent="2"/>
    </xf>
    <xf numFmtId="0" fontId="11" fillId="8" borderId="16">
      <alignment horizontal="left" vertical="center"/>
    </xf>
    <xf numFmtId="0" fontId="13" fillId="0" borderId="21">
      <alignment horizontal="left" vertical="top" wrapText="1"/>
    </xf>
    <xf numFmtId="0" fontId="15" fillId="3" borderId="22">
      <alignment horizontal="center" vertical="center" wrapText="1"/>
    </xf>
    <xf numFmtId="0" fontId="4" fillId="0" borderId="23"/>
    <xf numFmtId="0" fontId="16" fillId="0" borderId="9"/>
    <xf numFmtId="0" fontId="17" fillId="0" borderId="0" applyNumberFormat="0" applyFill="0" applyBorder="0" applyAlignment="0" applyProtection="0"/>
    <xf numFmtId="4" fontId="11" fillId="0" borderId="0" applyBorder="0">
      <alignment horizontal="right" vertical="center"/>
    </xf>
    <xf numFmtId="0" fontId="11" fillId="0" borderId="15">
      <alignment horizontal="right" vertical="center"/>
    </xf>
    <xf numFmtId="1" fontId="18" fillId="8" borderId="0" applyBorder="0">
      <alignment horizontal="right" vertical="center"/>
    </xf>
    <xf numFmtId="4" fontId="11" fillId="0" borderId="15" applyFill="0" applyBorder="0" applyProtection="0">
      <alignment horizontal="right" vertical="center"/>
    </xf>
    <xf numFmtId="49" fontId="12" fillId="0" borderId="15" applyNumberFormat="0" applyFill="0" applyBorder="0" applyProtection="0">
      <alignment horizontal="left" vertical="center"/>
    </xf>
    <xf numFmtId="0" fontId="11" fillId="0" borderId="15" applyNumberFormat="0" applyFill="0" applyAlignment="0" applyProtection="0"/>
    <xf numFmtId="0" fontId="19" fillId="10" borderId="0" applyNumberFormat="0" applyFont="0" applyBorder="0" applyAlignment="0" applyProtection="0"/>
    <xf numFmtId="168" fontId="11" fillId="11" borderId="15" applyNumberFormat="0" applyFont="0" applyBorder="0" applyAlignment="0" applyProtection="0">
      <alignment horizontal="right" vertical="center"/>
    </xf>
    <xf numFmtId="0" fontId="11" fillId="12" borderId="15"/>
    <xf numFmtId="0" fontId="4" fillId="0" borderId="0"/>
    <xf numFmtId="0" fontId="20" fillId="0" borderId="0" applyNumberFormat="0" applyFill="0" applyBorder="0" applyAlignment="0" applyProtection="0"/>
    <xf numFmtId="0" fontId="11"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applyNumberFormat="0" applyFont="0" applyFill="0" applyBorder="0" applyProtection="0">
      <alignment horizontal="left" vertical="center" indent="5"/>
    </xf>
    <xf numFmtId="0" fontId="4" fillId="26" borderId="15"/>
    <xf numFmtId="0" fontId="4" fillId="12" borderId="0" applyNumberFormat="0" applyFont="0" applyBorder="0" applyAlignment="0" applyProtection="0"/>
    <xf numFmtId="4" fontId="4" fillId="0" borderId="0"/>
    <xf numFmtId="0" fontId="4" fillId="0" borderId="0"/>
    <xf numFmtId="0" fontId="4" fillId="0" borderId="0"/>
    <xf numFmtId="0" fontId="21" fillId="0" borderId="0"/>
    <xf numFmtId="0" fontId="3" fillId="0" borderId="0"/>
  </cellStyleXfs>
  <cellXfs count="362">
    <xf numFmtId="0" fontId="0" fillId="0" borderId="0" xfId="0"/>
    <xf numFmtId="0" fontId="9" fillId="0" borderId="0" xfId="0" applyFont="1" applyBorder="1" applyAlignment="1">
      <alignment horizontal="center"/>
    </xf>
    <xf numFmtId="10" fontId="8" fillId="0" borderId="0" xfId="1" applyNumberFormat="1" applyFont="1" applyBorder="1"/>
    <xf numFmtId="0" fontId="8" fillId="0" borderId="0" xfId="0" applyFont="1" applyBorder="1"/>
    <xf numFmtId="0" fontId="10" fillId="0" borderId="0" xfId="0" applyFont="1" applyBorder="1" applyAlignment="1">
      <alignment wrapText="1"/>
    </xf>
    <xf numFmtId="0" fontId="8" fillId="0" borderId="0" xfId="0" applyFont="1" applyBorder="1" applyAlignment="1">
      <alignment horizontal="center" wrapText="1"/>
    </xf>
    <xf numFmtId="10" fontId="8" fillId="0" borderId="0" xfId="0" applyNumberFormat="1" applyFont="1" applyBorder="1"/>
    <xf numFmtId="0" fontId="9" fillId="0" borderId="12"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49" fontId="5" fillId="15" borderId="12" xfId="0" applyNumberFormat="1" applyFont="1" applyFill="1" applyBorder="1"/>
    <xf numFmtId="167" fontId="5" fillId="15" borderId="10" xfId="0" applyNumberFormat="1" applyFont="1" applyFill="1" applyBorder="1"/>
    <xf numFmtId="49" fontId="5" fillId="15" borderId="13" xfId="0" applyNumberFormat="1" applyFont="1" applyFill="1" applyBorder="1"/>
    <xf numFmtId="167" fontId="5" fillId="15" borderId="0" xfId="0" applyNumberFormat="1" applyFont="1" applyFill="1" applyBorder="1"/>
    <xf numFmtId="49" fontId="5" fillId="15" borderId="14" xfId="0" applyNumberFormat="1" applyFont="1" applyFill="1" applyBorder="1"/>
    <xf numFmtId="167" fontId="5" fillId="15" borderId="9" xfId="0" applyNumberFormat="1" applyFont="1" applyFill="1" applyBorder="1"/>
    <xf numFmtId="10" fontId="5" fillId="0" borderId="0" xfId="1" applyNumberFormat="1" applyFont="1" applyFill="1" applyBorder="1"/>
    <xf numFmtId="0" fontId="5" fillId="0" borderId="1" xfId="0" applyFont="1" applyFill="1" applyBorder="1" applyAlignment="1">
      <alignment horizontal="center"/>
    </xf>
    <xf numFmtId="10" fontId="5" fillId="0" borderId="9" xfId="1" applyNumberFormat="1" applyFont="1" applyFill="1" applyBorder="1"/>
    <xf numFmtId="0" fontId="5" fillId="0" borderId="2" xfId="0" applyFont="1" applyFill="1" applyBorder="1" applyAlignment="1">
      <alignment horizontal="center"/>
    </xf>
    <xf numFmtId="10" fontId="5" fillId="0" borderId="10" xfId="1" applyNumberFormat="1" applyFont="1" applyFill="1" applyBorder="1"/>
    <xf numFmtId="0" fontId="5" fillId="0" borderId="11" xfId="0" applyFont="1" applyFill="1" applyBorder="1" applyAlignment="1">
      <alignment horizontal="center"/>
    </xf>
    <xf numFmtId="0" fontId="5" fillId="0" borderId="11" xfId="0" applyFont="1" applyBorder="1" applyAlignment="1">
      <alignment horizontal="center"/>
    </xf>
    <xf numFmtId="0" fontId="5" fillId="0" borderId="1" xfId="0" applyFont="1" applyBorder="1" applyAlignment="1">
      <alignment horizontal="center"/>
    </xf>
    <xf numFmtId="0" fontId="5" fillId="0" borderId="2" xfId="0" applyFont="1" applyBorder="1" applyAlignment="1">
      <alignment horizontal="center"/>
    </xf>
    <xf numFmtId="0" fontId="5" fillId="0" borderId="0" xfId="0" applyFont="1" applyFill="1" applyBorder="1"/>
    <xf numFmtId="49" fontId="23" fillId="0" borderId="0" xfId="0" applyNumberFormat="1" applyFont="1" applyFill="1"/>
    <xf numFmtId="167" fontId="23" fillId="0" borderId="0" xfId="0" applyNumberFormat="1" applyFont="1" applyFill="1" applyAlignment="1">
      <alignment horizontal="right"/>
    </xf>
    <xf numFmtId="167" fontId="23" fillId="13" borderId="0" xfId="0" applyNumberFormat="1" applyFont="1" applyFill="1" applyAlignment="1">
      <alignment horizontal="right"/>
    </xf>
    <xf numFmtId="0" fontId="22" fillId="0" borderId="0" xfId="0" applyFont="1"/>
    <xf numFmtId="0" fontId="25" fillId="0" borderId="0" xfId="0" applyFont="1" applyFill="1"/>
    <xf numFmtId="0" fontId="24" fillId="0" borderId="0" xfId="0" applyFont="1" applyAlignment="1">
      <alignment horizontal="center" vertical="center"/>
    </xf>
    <xf numFmtId="0" fontId="23" fillId="0" borderId="0" xfId="0" applyFont="1" applyAlignment="1">
      <alignment horizontal="justify" vertical="center"/>
    </xf>
    <xf numFmtId="0" fontId="24" fillId="0" borderId="0" xfId="0" applyFont="1" applyAlignment="1">
      <alignment horizontal="justify" vertical="center"/>
    </xf>
    <xf numFmtId="0" fontId="23" fillId="0" borderId="0" xfId="0" applyFont="1" applyAlignment="1">
      <alignment vertical="center"/>
    </xf>
    <xf numFmtId="0" fontId="27" fillId="0" borderId="0" xfId="0" applyFont="1" applyAlignment="1">
      <alignment horizontal="center" vertical="center"/>
    </xf>
    <xf numFmtId="0" fontId="23" fillId="0" borderId="0" xfId="0" applyFont="1" applyAlignment="1"/>
    <xf numFmtId="0" fontId="23" fillId="0" borderId="0" xfId="0" applyFont="1"/>
    <xf numFmtId="0" fontId="23" fillId="0" borderId="0" xfId="0" applyFont="1" applyAlignment="1">
      <alignment horizontal="center" vertical="center"/>
    </xf>
    <xf numFmtId="0" fontId="28" fillId="0" borderId="0" xfId="0" applyFont="1" applyAlignment="1">
      <alignment vertical="center"/>
    </xf>
    <xf numFmtId="0" fontId="25" fillId="0" borderId="0" xfId="0" applyFont="1" applyAlignment="1">
      <alignment horizontal="left" vertical="center"/>
    </xf>
    <xf numFmtId="0" fontId="25" fillId="0" borderId="0" xfId="2" applyFont="1" applyFill="1" applyBorder="1"/>
    <xf numFmtId="0" fontId="23" fillId="0" borderId="0" xfId="2" applyFont="1" applyFill="1" applyBorder="1"/>
    <xf numFmtId="0" fontId="31" fillId="0" borderId="0" xfId="2" applyFont="1" applyFill="1" applyBorder="1"/>
    <xf numFmtId="0" fontId="24" fillId="0" borderId="0" xfId="2" applyFont="1" applyFill="1" applyBorder="1" applyAlignment="1">
      <alignment horizontal="center"/>
    </xf>
    <xf numFmtId="0" fontId="24" fillId="0" borderId="0" xfId="2" applyFont="1" applyFill="1" applyBorder="1"/>
    <xf numFmtId="0" fontId="32" fillId="0" borderId="0" xfId="2" applyFont="1" applyFill="1" applyBorder="1" applyAlignment="1">
      <alignment horizontal="right"/>
    </xf>
    <xf numFmtId="43" fontId="33" fillId="0" borderId="0" xfId="41" applyFont="1" applyFill="1" applyBorder="1"/>
    <xf numFmtId="164" fontId="23" fillId="0" borderId="0" xfId="2" applyNumberFormat="1" applyFont="1" applyFill="1" applyBorder="1" applyAlignment="1">
      <alignment horizontal="right"/>
    </xf>
    <xf numFmtId="164" fontId="24" fillId="0" borderId="0" xfId="2" applyNumberFormat="1" applyFont="1" applyFill="1" applyBorder="1" applyAlignment="1">
      <alignment horizontal="right"/>
    </xf>
    <xf numFmtId="0" fontId="2" fillId="0" borderId="0" xfId="50" applyFont="1"/>
    <xf numFmtId="0" fontId="2" fillId="0" borderId="0" xfId="50" applyNumberFormat="1" applyFont="1"/>
    <xf numFmtId="0" fontId="2" fillId="0" borderId="0" xfId="50" applyFont="1" applyAlignment="1">
      <alignment vertical="top"/>
    </xf>
    <xf numFmtId="49" fontId="24" fillId="0" borderId="0" xfId="0" applyNumberFormat="1" applyFont="1"/>
    <xf numFmtId="1" fontId="24" fillId="0" borderId="0" xfId="0" applyNumberFormat="1" applyFont="1" applyAlignment="1">
      <alignment horizontal="center"/>
    </xf>
    <xf numFmtId="0" fontId="24" fillId="0" borderId="3" xfId="0" applyFont="1" applyBorder="1" applyAlignment="1">
      <alignment horizontal="center" wrapText="1"/>
    </xf>
    <xf numFmtId="0" fontId="24" fillId="0" borderId="8" xfId="0" applyFont="1" applyBorder="1" applyAlignment="1">
      <alignment horizontal="center"/>
    </xf>
    <xf numFmtId="0" fontId="24" fillId="0" borderId="0" xfId="0" applyFont="1" applyBorder="1" applyAlignment="1">
      <alignment horizontal="center"/>
    </xf>
    <xf numFmtId="0" fontId="23" fillId="0" borderId="15" xfId="0" applyFont="1" applyFill="1" applyBorder="1"/>
    <xf numFmtId="0" fontId="23" fillId="0" borderId="5" xfId="0" applyFont="1" applyBorder="1" applyAlignment="1">
      <alignment horizontal="center" vertical="center"/>
    </xf>
    <xf numFmtId="0" fontId="23" fillId="4" borderId="7" xfId="0" applyFont="1" applyFill="1" applyBorder="1" applyAlignment="1">
      <alignment horizontal="center" vertical="center"/>
    </xf>
    <xf numFmtId="0" fontId="29" fillId="0" borderId="0" xfId="0" applyFont="1" applyAlignment="1">
      <alignment vertical="center"/>
    </xf>
    <xf numFmtId="165" fontId="23" fillId="0" borderId="0" xfId="0" applyNumberFormat="1" applyFont="1"/>
    <xf numFmtId="10" fontId="23" fillId="0" borderId="0" xfId="1" applyNumberFormat="1" applyFont="1"/>
    <xf numFmtId="10" fontId="23" fillId="4" borderId="0" xfId="1" applyNumberFormat="1" applyFont="1" applyFill="1"/>
    <xf numFmtId="0" fontId="23" fillId="0" borderId="0" xfId="0" applyFont="1" applyAlignment="1">
      <alignment horizontal="center"/>
    </xf>
    <xf numFmtId="0" fontId="23" fillId="5" borderId="0" xfId="0" applyFont="1" applyFill="1"/>
    <xf numFmtId="166" fontId="23" fillId="0" borderId="0" xfId="0" applyNumberFormat="1" applyFont="1" applyFill="1" applyBorder="1"/>
    <xf numFmtId="167" fontId="23" fillId="0" borderId="0" xfId="0" applyNumberFormat="1" applyFont="1" applyFill="1"/>
    <xf numFmtId="49" fontId="23" fillId="0" borderId="0" xfId="0" applyNumberFormat="1" applyFont="1"/>
    <xf numFmtId="169" fontId="23" fillId="0" borderId="0" xfId="0" applyNumberFormat="1" applyFont="1"/>
    <xf numFmtId="170" fontId="23" fillId="0" borderId="0" xfId="0" applyNumberFormat="1" applyFont="1"/>
    <xf numFmtId="0" fontId="34" fillId="0" borderId="0" xfId="0" applyFont="1"/>
    <xf numFmtId="0" fontId="23" fillId="0" borderId="0" xfId="0" applyFont="1" applyBorder="1"/>
    <xf numFmtId="0" fontId="23" fillId="0" borderId="0" xfId="0" applyFont="1" applyBorder="1" applyAlignment="1">
      <alignment horizontal="center" wrapText="1"/>
    </xf>
    <xf numFmtId="0" fontId="24" fillId="0" borderId="12"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4" fillId="0" borderId="11" xfId="0" applyFont="1" applyFill="1" applyBorder="1" applyAlignment="1">
      <alignment horizontal="center" vertical="center" wrapText="1"/>
    </xf>
    <xf numFmtId="49" fontId="23" fillId="15" borderId="12" xfId="0" applyNumberFormat="1" applyFont="1" applyFill="1" applyBorder="1"/>
    <xf numFmtId="167" fontId="23" fillId="15" borderId="10" xfId="0" applyNumberFormat="1" applyFont="1" applyFill="1" applyBorder="1"/>
    <xf numFmtId="10" fontId="23" fillId="0" borderId="10" xfId="1" applyNumberFormat="1" applyFont="1" applyFill="1" applyBorder="1"/>
    <xf numFmtId="0" fontId="23" fillId="0" borderId="11" xfId="0" applyFont="1" applyBorder="1" applyAlignment="1">
      <alignment horizontal="center"/>
    </xf>
    <xf numFmtId="0" fontId="23" fillId="0" borderId="0" xfId="0" applyFont="1" applyFill="1" applyBorder="1"/>
    <xf numFmtId="49" fontId="23" fillId="15" borderId="13" xfId="0" applyNumberFormat="1" applyFont="1" applyFill="1" applyBorder="1"/>
    <xf numFmtId="167" fontId="23" fillId="15" borderId="0" xfId="0" applyNumberFormat="1" applyFont="1" applyFill="1" applyBorder="1"/>
    <xf numFmtId="10" fontId="23" fillId="0" borderId="0" xfId="1" applyNumberFormat="1" applyFont="1" applyFill="1" applyBorder="1"/>
    <xf numFmtId="0" fontId="23" fillId="0" borderId="1" xfId="0" applyFont="1" applyBorder="1" applyAlignment="1">
      <alignment horizontal="center"/>
    </xf>
    <xf numFmtId="171" fontId="23" fillId="0" borderId="0" xfId="0" applyNumberFormat="1" applyFont="1" applyBorder="1"/>
    <xf numFmtId="49" fontId="23" fillId="15" borderId="14" xfId="0" applyNumberFormat="1" applyFont="1" applyFill="1" applyBorder="1"/>
    <xf numFmtId="167" fontId="23" fillId="15" borderId="9" xfId="0" applyNumberFormat="1" applyFont="1" applyFill="1" applyBorder="1"/>
    <xf numFmtId="10" fontId="23" fillId="0" borderId="9" xfId="1" applyNumberFormat="1" applyFont="1" applyFill="1" applyBorder="1"/>
    <xf numFmtId="0" fontId="23" fillId="0" borderId="2" xfId="0" applyFont="1" applyBorder="1" applyAlignment="1">
      <alignment horizontal="center"/>
    </xf>
    <xf numFmtId="167" fontId="23" fillId="0" borderId="0" xfId="0" applyNumberFormat="1" applyFont="1" applyBorder="1"/>
    <xf numFmtId="0" fontId="23" fillId="0" borderId="0" xfId="0" applyFont="1" applyFill="1" applyBorder="1" applyAlignment="1">
      <alignment horizontal="center" wrapText="1"/>
    </xf>
    <xf numFmtId="10" fontId="23" fillId="0" borderId="0" xfId="1" applyNumberFormat="1" applyFont="1" applyBorder="1"/>
    <xf numFmtId="0" fontId="23" fillId="0" borderId="0" xfId="0" applyFont="1" applyBorder="1" applyAlignment="1">
      <alignment horizontal="center"/>
    </xf>
    <xf numFmtId="0" fontId="23" fillId="0" borderId="0" xfId="0" applyFont="1" applyAlignment="1">
      <alignment horizontal="left"/>
    </xf>
    <xf numFmtId="10" fontId="23" fillId="0" borderId="10" xfId="1" applyNumberFormat="1" applyFont="1" applyBorder="1"/>
    <xf numFmtId="0" fontId="23" fillId="0" borderId="0" xfId="0" applyFont="1" applyFill="1" applyBorder="1" applyAlignment="1">
      <alignment horizontal="center"/>
    </xf>
    <xf numFmtId="0" fontId="23" fillId="0" borderId="11" xfId="0" applyFont="1" applyFill="1" applyBorder="1" applyAlignment="1">
      <alignment horizontal="center"/>
    </xf>
    <xf numFmtId="0" fontId="23" fillId="0" borderId="1" xfId="0" applyFont="1" applyFill="1" applyBorder="1" applyAlignment="1">
      <alignment horizontal="center"/>
    </xf>
    <xf numFmtId="0" fontId="23" fillId="0" borderId="2" xfId="0" applyFont="1" applyFill="1" applyBorder="1" applyAlignment="1">
      <alignment horizontal="center"/>
    </xf>
    <xf numFmtId="0" fontId="33" fillId="0" borderId="0" xfId="0" applyFont="1" applyBorder="1"/>
    <xf numFmtId="0" fontId="23" fillId="0" borderId="0" xfId="0" applyFont="1" applyAlignment="1">
      <alignment horizontal="center" wrapText="1"/>
    </xf>
    <xf numFmtId="0" fontId="24" fillId="0" borderId="0" xfId="0" applyFont="1" applyAlignment="1">
      <alignment horizontal="center"/>
    </xf>
    <xf numFmtId="0" fontId="23" fillId="0" borderId="0" xfId="0" applyFont="1" applyFill="1"/>
    <xf numFmtId="0" fontId="24" fillId="0" borderId="0" xfId="0" applyFont="1" applyFill="1"/>
    <xf numFmtId="0" fontId="24" fillId="0" borderId="0" xfId="0" applyFont="1"/>
    <xf numFmtId="2" fontId="33" fillId="0" borderId="0" xfId="0" applyNumberFormat="1" applyFont="1" applyBorder="1" applyAlignment="1">
      <alignment wrapText="1"/>
    </xf>
    <xf numFmtId="0" fontId="33" fillId="0" borderId="0" xfId="0" applyFont="1" applyBorder="1" applyAlignment="1">
      <alignment wrapText="1"/>
    </xf>
    <xf numFmtId="0" fontId="24" fillId="0" borderId="12" xfId="0" applyFont="1" applyFill="1" applyBorder="1" applyAlignment="1">
      <alignment horizontal="center" vertical="center"/>
    </xf>
    <xf numFmtId="164" fontId="24" fillId="0" borderId="10" xfId="0" applyNumberFormat="1" applyFont="1" applyFill="1" applyBorder="1" applyAlignment="1">
      <alignment horizontal="center" vertical="center" wrapText="1"/>
    </xf>
    <xf numFmtId="49" fontId="23" fillId="0" borderId="0" xfId="0" applyNumberFormat="1" applyFont="1" applyFill="1" applyBorder="1"/>
    <xf numFmtId="167" fontId="29" fillId="0" borderId="0" xfId="0" applyNumberFormat="1" applyFont="1" applyFill="1" applyBorder="1"/>
    <xf numFmtId="172" fontId="23" fillId="0" borderId="0" xfId="0" applyNumberFormat="1" applyFont="1" applyFill="1" applyBorder="1"/>
    <xf numFmtId="167" fontId="23" fillId="0" borderId="0" xfId="0" applyNumberFormat="1" applyFont="1" applyFill="1" applyBorder="1"/>
    <xf numFmtId="0" fontId="24" fillId="0" borderId="5"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7" xfId="0" applyFont="1" applyFill="1" applyBorder="1" applyAlignment="1">
      <alignment horizontal="center" vertical="center" wrapText="1"/>
    </xf>
    <xf numFmtId="165" fontId="23" fillId="0" borderId="0" xfId="0" applyNumberFormat="1" applyFont="1" applyBorder="1"/>
    <xf numFmtId="167" fontId="23" fillId="15" borderId="13" xfId="0" applyNumberFormat="1" applyFont="1" applyFill="1" applyBorder="1"/>
    <xf numFmtId="165" fontId="23" fillId="0" borderId="9" xfId="0" applyNumberFormat="1" applyFont="1" applyBorder="1"/>
    <xf numFmtId="10" fontId="23" fillId="0" borderId="9" xfId="1" applyNumberFormat="1" applyFont="1" applyBorder="1"/>
    <xf numFmtId="0" fontId="29" fillId="0" borderId="0" xfId="0" applyFont="1"/>
    <xf numFmtId="0" fontId="24" fillId="0" borderId="0" xfId="0" applyFont="1" applyAlignment="1">
      <alignment horizontal="center" wrapText="1"/>
    </xf>
    <xf numFmtId="49" fontId="23" fillId="0" borderId="12" xfId="0" applyNumberFormat="1" applyFont="1" applyFill="1" applyBorder="1"/>
    <xf numFmtId="167" fontId="23" fillId="0" borderId="10" xfId="0" applyNumberFormat="1" applyFont="1" applyFill="1" applyBorder="1"/>
    <xf numFmtId="165" fontId="23" fillId="15" borderId="10" xfId="0" applyNumberFormat="1" applyFont="1" applyFill="1" applyBorder="1"/>
    <xf numFmtId="165" fontId="23" fillId="15" borderId="0" xfId="0" applyNumberFormat="1" applyFont="1" applyFill="1" applyBorder="1"/>
    <xf numFmtId="165" fontId="23" fillId="15" borderId="9" xfId="0" applyNumberFormat="1" applyFont="1" applyFill="1" applyBorder="1"/>
    <xf numFmtId="0" fontId="23" fillId="0" borderId="0" xfId="0" applyFont="1" applyBorder="1" applyAlignment="1">
      <alignment horizontal="left"/>
    </xf>
    <xf numFmtId="0" fontId="24" fillId="0" borderId="0" xfId="0" applyFont="1" applyBorder="1"/>
    <xf numFmtId="0" fontId="23" fillId="0" borderId="0" xfId="0" applyFont="1" applyFill="1" applyAlignment="1">
      <alignment horizontal="center"/>
    </xf>
    <xf numFmtId="0" fontId="29" fillId="0" borderId="0" xfId="0" applyFont="1" applyFill="1" applyAlignment="1">
      <alignment horizontal="center" vertical="center"/>
    </xf>
    <xf numFmtId="0" fontId="23" fillId="0" borderId="0" xfId="0" applyFont="1" applyFill="1" applyAlignment="1">
      <alignment horizontal="center" vertical="center"/>
    </xf>
    <xf numFmtId="0" fontId="24" fillId="0" borderId="0" xfId="0" applyFont="1" applyFill="1" applyBorder="1" applyAlignment="1">
      <alignment horizontal="center"/>
    </xf>
    <xf numFmtId="0" fontId="23" fillId="0" borderId="0" xfId="0" applyFont="1" applyFill="1" applyBorder="1" applyAlignment="1">
      <alignment horizontal="left"/>
    </xf>
    <xf numFmtId="49" fontId="23" fillId="13" borderId="0" xfId="0" applyNumberFormat="1" applyFont="1" applyFill="1"/>
    <xf numFmtId="165" fontId="23" fillId="13" borderId="0" xfId="0" applyNumberFormat="1" applyFont="1" applyFill="1"/>
    <xf numFmtId="0" fontId="31" fillId="14" borderId="0" xfId="0" applyFont="1" applyFill="1" applyBorder="1" applyAlignment="1">
      <alignment wrapText="1"/>
    </xf>
    <xf numFmtId="0" fontId="23" fillId="13" borderId="0" xfId="0" applyFont="1" applyFill="1"/>
    <xf numFmtId="0" fontId="33" fillId="0" borderId="0" xfId="0" applyFont="1"/>
    <xf numFmtId="0" fontId="29" fillId="0" borderId="0" xfId="0" applyFont="1" applyAlignment="1">
      <alignment horizontal="center" vertical="center"/>
    </xf>
    <xf numFmtId="164" fontId="23" fillId="15" borderId="0" xfId="0" applyNumberFormat="1" applyFont="1" applyFill="1" applyBorder="1"/>
    <xf numFmtId="164" fontId="23" fillId="15" borderId="9" xfId="0" applyNumberFormat="1" applyFont="1" applyFill="1" applyBorder="1"/>
    <xf numFmtId="0" fontId="23" fillId="0" borderId="0" xfId="0" applyFont="1" applyAlignment="1">
      <alignment wrapText="1"/>
    </xf>
    <xf numFmtId="0" fontId="33" fillId="0" borderId="0" xfId="0" applyFont="1" applyAlignment="1">
      <alignment wrapText="1"/>
    </xf>
    <xf numFmtId="0" fontId="33" fillId="0" borderId="0" xfId="0" applyFont="1" applyAlignment="1"/>
    <xf numFmtId="10" fontId="23" fillId="0" borderId="2" xfId="1" applyNumberFormat="1" applyFont="1" applyBorder="1"/>
    <xf numFmtId="0" fontId="24" fillId="0" borderId="0" xfId="42" applyNumberFormat="1" applyFont="1" applyAlignment="1" applyProtection="1">
      <alignment vertical="center"/>
    </xf>
    <xf numFmtId="0" fontId="23" fillId="0" borderId="0" xfId="42" applyNumberFormat="1" applyFont="1" applyAlignment="1" applyProtection="1">
      <alignment horizontal="left"/>
    </xf>
    <xf numFmtId="0" fontId="2" fillId="0" borderId="0" xfId="42" applyNumberFormat="1" applyFont="1" applyAlignment="1" applyProtection="1">
      <alignment wrapText="1"/>
    </xf>
    <xf numFmtId="0" fontId="23" fillId="0" borderId="0" xfId="42" applyNumberFormat="1" applyFont="1" applyProtection="1"/>
    <xf numFmtId="0" fontId="23" fillId="0" borderId="0" xfId="42" applyFont="1" applyFill="1" applyProtection="1"/>
    <xf numFmtId="0" fontId="23" fillId="0" borderId="0" xfId="42" applyNumberFormat="1" applyFont="1" applyFill="1" applyAlignment="1" applyProtection="1">
      <alignment vertical="center"/>
    </xf>
    <xf numFmtId="0" fontId="23" fillId="0" borderId="0" xfId="42" applyNumberFormat="1" applyFont="1" applyFill="1" applyAlignment="1" applyProtection="1">
      <alignment horizontal="left"/>
    </xf>
    <xf numFmtId="0" fontId="23" fillId="0" borderId="0" xfId="42" applyNumberFormat="1" applyFont="1" applyFill="1" applyProtection="1"/>
    <xf numFmtId="0" fontId="24" fillId="0" borderId="0" xfId="42" applyNumberFormat="1" applyFont="1" applyFill="1" applyAlignment="1" applyProtection="1">
      <alignment wrapText="1"/>
    </xf>
    <xf numFmtId="0" fontId="23" fillId="0" borderId="0" xfId="42" applyNumberFormat="1" applyFont="1" applyAlignment="1" applyProtection="1">
      <alignment vertical="center"/>
    </xf>
    <xf numFmtId="0" fontId="23" fillId="20" borderId="0" xfId="42" applyNumberFormat="1" applyFont="1" applyFill="1" applyAlignment="1" applyProtection="1">
      <alignment horizontal="left" vertical="center"/>
      <protection locked="0"/>
    </xf>
    <xf numFmtId="0" fontId="2" fillId="0" borderId="0" xfId="42" applyNumberFormat="1" applyFont="1" applyAlignment="1" applyProtection="1">
      <alignment vertical="center" wrapText="1"/>
    </xf>
    <xf numFmtId="0" fontId="23" fillId="0" borderId="0" xfId="42" applyNumberFormat="1" applyFont="1" applyFill="1" applyAlignment="1" applyProtection="1">
      <alignment wrapText="1"/>
    </xf>
    <xf numFmtId="0" fontId="2" fillId="0" borderId="0" xfId="42" applyNumberFormat="1" applyFont="1" applyFill="1" applyAlignment="1" applyProtection="1">
      <alignment vertical="center" wrapText="1"/>
    </xf>
    <xf numFmtId="0" fontId="24" fillId="0" borderId="0" xfId="42" applyNumberFormat="1" applyFont="1" applyFill="1" applyBorder="1" applyProtection="1"/>
    <xf numFmtId="0" fontId="23" fillId="0" borderId="0" xfId="42" applyNumberFormat="1" applyFont="1" applyBorder="1" applyAlignment="1" applyProtection="1">
      <alignment horizontal="left"/>
    </xf>
    <xf numFmtId="0" fontId="2" fillId="0" borderId="0" xfId="42" applyNumberFormat="1" applyFont="1" applyBorder="1" applyAlignment="1" applyProtection="1">
      <alignment wrapText="1"/>
    </xf>
    <xf numFmtId="0" fontId="23" fillId="0" borderId="0" xfId="42" applyNumberFormat="1" applyFont="1" applyBorder="1" applyProtection="1"/>
    <xf numFmtId="0" fontId="23" fillId="0" borderId="0" xfId="42" applyFont="1" applyProtection="1"/>
    <xf numFmtId="0" fontId="24" fillId="0" borderId="14" xfId="42" applyNumberFormat="1" applyFont="1" applyFill="1" applyBorder="1" applyProtection="1"/>
    <xf numFmtId="0" fontId="23" fillId="0" borderId="9" xfId="42" applyNumberFormat="1" applyFont="1" applyBorder="1" applyAlignment="1" applyProtection="1">
      <alignment horizontal="left"/>
    </xf>
    <xf numFmtId="0" fontId="2" fillId="0" borderId="9" xfId="42" applyNumberFormat="1" applyFont="1" applyBorder="1" applyAlignment="1" applyProtection="1">
      <alignment wrapText="1"/>
    </xf>
    <xf numFmtId="0" fontId="23" fillId="0" borderId="9" xfId="42" applyNumberFormat="1" applyFont="1" applyBorder="1" applyProtection="1"/>
    <xf numFmtId="0" fontId="24" fillId="21" borderId="4" xfId="42" applyNumberFormat="1" applyFont="1" applyFill="1" applyBorder="1" applyAlignment="1" applyProtection="1">
      <alignment wrapText="1"/>
    </xf>
    <xf numFmtId="0" fontId="24" fillId="0" borderId="0" xfId="42" applyFont="1" applyAlignment="1" applyProtection="1">
      <alignment wrapText="1"/>
    </xf>
    <xf numFmtId="0" fontId="23" fillId="0" borderId="25" xfId="42" applyNumberFormat="1" applyFont="1" applyBorder="1" applyAlignment="1" applyProtection="1">
      <alignment vertical="center" wrapText="1"/>
    </xf>
    <xf numFmtId="0" fontId="23" fillId="0" borderId="13" xfId="42" applyNumberFormat="1" applyFont="1" applyBorder="1" applyAlignment="1" applyProtection="1">
      <alignment vertical="center"/>
    </xf>
    <xf numFmtId="0" fontId="23" fillId="0" borderId="2" xfId="42" applyNumberFormat="1" applyFont="1" applyBorder="1" applyAlignment="1" applyProtection="1">
      <alignment vertical="center"/>
    </xf>
    <xf numFmtId="0" fontId="23" fillId="21" borderId="25" xfId="42" applyNumberFormat="1" applyFont="1" applyFill="1" applyBorder="1" applyAlignment="1" applyProtection="1">
      <alignment horizontal="center" textRotation="90"/>
    </xf>
    <xf numFmtId="0" fontId="23" fillId="0" borderId="4" xfId="42" applyNumberFormat="1" applyFont="1" applyFill="1" applyBorder="1" applyAlignment="1" applyProtection="1">
      <alignment horizontal="center" vertical="center" wrapText="1"/>
    </xf>
    <xf numFmtId="0" fontId="23" fillId="0" borderId="4" xfId="42" applyNumberFormat="1" applyFont="1" applyBorder="1" applyAlignment="1" applyProtection="1">
      <alignment horizontal="center" vertical="center"/>
    </xf>
    <xf numFmtId="0" fontId="2" fillId="0" borderId="4" xfId="42" applyNumberFormat="1" applyFont="1" applyFill="1" applyBorder="1" applyAlignment="1" applyProtection="1">
      <alignment horizontal="center" vertical="center" wrapText="1"/>
    </xf>
    <xf numFmtId="0" fontId="23" fillId="0" borderId="4" xfId="42" applyNumberFormat="1" applyFont="1" applyBorder="1" applyAlignment="1" applyProtection="1">
      <alignment horizontal="center" vertical="center" wrapText="1"/>
    </xf>
    <xf numFmtId="0" fontId="23" fillId="21" borderId="25" xfId="42" applyNumberFormat="1" applyFont="1" applyFill="1" applyBorder="1" applyProtection="1"/>
    <xf numFmtId="0" fontId="23" fillId="0" borderId="4" xfId="42" applyNumberFormat="1" applyFont="1" applyBorder="1" applyAlignment="1" applyProtection="1">
      <alignment vertical="center" wrapText="1"/>
    </xf>
    <xf numFmtId="0" fontId="24" fillId="16" borderId="26" xfId="42" applyNumberFormat="1" applyFont="1" applyFill="1" applyBorder="1" applyAlignment="1" applyProtection="1">
      <alignment horizontal="center" vertical="center" wrapText="1"/>
    </xf>
    <xf numFmtId="0" fontId="30" fillId="16" borderId="26" xfId="42" applyNumberFormat="1" applyFont="1" applyFill="1" applyBorder="1" applyAlignment="1" applyProtection="1">
      <alignment horizontal="center" vertical="center" wrapText="1"/>
    </xf>
    <xf numFmtId="0" fontId="24" fillId="21" borderId="27" xfId="42" applyNumberFormat="1" applyFont="1" applyFill="1" applyBorder="1" applyAlignment="1" applyProtection="1">
      <alignment horizontal="center" vertical="center" wrapText="1"/>
    </xf>
    <xf numFmtId="0" fontId="24" fillId="16" borderId="28" xfId="42" applyNumberFormat="1" applyFont="1" applyFill="1" applyBorder="1" applyAlignment="1" applyProtection="1">
      <alignment horizontal="center" vertical="center" wrapText="1"/>
    </xf>
    <xf numFmtId="0" fontId="23" fillId="0" borderId="0" xfId="42" applyFont="1"/>
    <xf numFmtId="0" fontId="23" fillId="0" borderId="26" xfId="42" applyNumberFormat="1" applyFont="1" applyFill="1" applyBorder="1" applyAlignment="1" applyProtection="1">
      <alignment horizontal="left" vertical="center" wrapText="1"/>
    </xf>
    <xf numFmtId="0" fontId="2" fillId="0" borderId="26" xfId="42" applyNumberFormat="1" applyFont="1" applyFill="1" applyBorder="1" applyAlignment="1" applyProtection="1">
      <alignment horizontal="left" vertical="center" wrapText="1"/>
    </xf>
    <xf numFmtId="0" fontId="23" fillId="0" borderId="26" xfId="42" applyNumberFormat="1" applyFont="1" applyFill="1" applyBorder="1" applyAlignment="1" applyProtection="1">
      <alignment horizontal="center" vertical="center" wrapText="1"/>
      <protection locked="0"/>
    </xf>
    <xf numFmtId="164" fontId="23" fillId="0" borderId="26" xfId="42" applyNumberFormat="1" applyFont="1" applyFill="1" applyBorder="1" applyAlignment="1" applyProtection="1">
      <alignment horizontal="center" vertical="center" wrapText="1"/>
      <protection locked="0"/>
    </xf>
    <xf numFmtId="49" fontId="23" fillId="21" borderId="27" xfId="42" applyNumberFormat="1" applyFont="1" applyFill="1" applyBorder="1" applyAlignment="1" applyProtection="1">
      <alignment horizontal="center" vertical="center" wrapText="1"/>
    </xf>
    <xf numFmtId="1" fontId="23" fillId="0" borderId="26" xfId="42" applyNumberFormat="1" applyFont="1" applyFill="1" applyBorder="1" applyAlignment="1" applyProtection="1">
      <alignment horizontal="center" vertical="center" wrapText="1"/>
      <protection locked="0"/>
    </xf>
    <xf numFmtId="49" fontId="31" fillId="0" borderId="28" xfId="42" applyNumberFormat="1" applyFont="1" applyFill="1" applyBorder="1" applyAlignment="1" applyProtection="1">
      <alignment horizontal="left" vertical="center" wrapText="1"/>
      <protection locked="0"/>
    </xf>
    <xf numFmtId="0" fontId="23" fillId="16" borderId="26" xfId="42" applyNumberFormat="1" applyFont="1" applyFill="1" applyBorder="1" applyAlignment="1" applyProtection="1">
      <alignment horizontal="left" vertical="center" wrapText="1"/>
    </xf>
    <xf numFmtId="0" fontId="23" fillId="0" borderId="0" xfId="42" applyNumberFormat="1" applyFont="1" applyFill="1" applyProtection="1">
      <protection locked="0"/>
    </xf>
    <xf numFmtId="0" fontId="23" fillId="0" borderId="29" xfId="42" applyNumberFormat="1" applyFont="1" applyFill="1" applyBorder="1" applyAlignment="1" applyProtection="1">
      <alignment horizontal="left" vertical="center" wrapText="1"/>
    </xf>
    <xf numFmtId="0" fontId="2" fillId="16" borderId="26" xfId="42" applyNumberFormat="1" applyFont="1" applyFill="1" applyBorder="1" applyAlignment="1" applyProtection="1">
      <alignment horizontal="left" vertical="center" wrapText="1"/>
    </xf>
    <xf numFmtId="0" fontId="23" fillId="22" borderId="0" xfId="42" applyFont="1" applyFill="1" applyProtection="1"/>
    <xf numFmtId="0" fontId="23" fillId="0" borderId="26" xfId="42" applyNumberFormat="1" applyFont="1" applyFill="1" applyBorder="1" applyAlignment="1" applyProtection="1">
      <alignment horizontal="center" vertical="center"/>
      <protection locked="0"/>
    </xf>
    <xf numFmtId="0" fontId="23" fillId="16" borderId="26" xfId="42" applyNumberFormat="1" applyFont="1" applyFill="1" applyBorder="1" applyAlignment="1" applyProtection="1">
      <alignment horizontal="center" vertical="center" wrapText="1"/>
      <protection locked="0"/>
    </xf>
    <xf numFmtId="0" fontId="23" fillId="16" borderId="26" xfId="42" applyNumberFormat="1" applyFont="1" applyFill="1" applyBorder="1" applyAlignment="1" applyProtection="1">
      <alignment vertical="center" wrapText="1"/>
    </xf>
    <xf numFmtId="0" fontId="23" fillId="0" borderId="2" xfId="42" applyNumberFormat="1" applyFont="1" applyFill="1" applyBorder="1" applyAlignment="1" applyProtection="1">
      <alignment horizontal="left" vertical="center"/>
      <protection locked="0"/>
    </xf>
    <xf numFmtId="0" fontId="2" fillId="0" borderId="29" xfId="42" applyNumberFormat="1" applyFont="1" applyFill="1" applyBorder="1" applyAlignment="1" applyProtection="1">
      <alignment horizontal="left" vertical="center" wrapText="1"/>
    </xf>
    <xf numFmtId="0" fontId="2" fillId="16" borderId="26" xfId="42" applyNumberFormat="1" applyFont="1" applyFill="1" applyBorder="1" applyAlignment="1" applyProtection="1">
      <alignment vertical="center" wrapText="1"/>
    </xf>
    <xf numFmtId="0" fontId="2" fillId="16" borderId="29" xfId="42" applyNumberFormat="1" applyFont="1" applyFill="1" applyBorder="1" applyAlignment="1" applyProtection="1">
      <alignment horizontal="left" vertical="center" wrapText="1"/>
    </xf>
    <xf numFmtId="0" fontId="23" fillId="16" borderId="26" xfId="42" applyNumberFormat="1" applyFont="1" applyFill="1" applyBorder="1" applyAlignment="1" applyProtection="1">
      <alignment horizontal="left" vertical="center"/>
    </xf>
    <xf numFmtId="0" fontId="23" fillId="16" borderId="26" xfId="42" applyNumberFormat="1" applyFont="1" applyFill="1" applyBorder="1" applyAlignment="1" applyProtection="1">
      <alignment horizontal="center" vertical="center"/>
      <protection locked="0"/>
    </xf>
    <xf numFmtId="0" fontId="23" fillId="0" borderId="26" xfId="42" applyNumberFormat="1" applyFont="1" applyFill="1" applyBorder="1" applyAlignment="1">
      <alignment vertical="center" wrapText="1"/>
    </xf>
    <xf numFmtId="0" fontId="2" fillId="0" borderId="26" xfId="42" applyNumberFormat="1" applyFont="1" applyFill="1" applyBorder="1" applyAlignment="1">
      <alignment vertical="center" wrapText="1"/>
    </xf>
    <xf numFmtId="0" fontId="23" fillId="0" borderId="26" xfId="42" applyNumberFormat="1" applyFont="1" applyFill="1" applyBorder="1" applyAlignment="1">
      <alignment vertical="center"/>
    </xf>
    <xf numFmtId="0" fontId="2" fillId="16" borderId="15" xfId="42" applyNumberFormat="1" applyFont="1" applyFill="1" applyBorder="1" applyAlignment="1" applyProtection="1">
      <alignment horizontal="left" vertical="center" wrapText="1"/>
    </xf>
    <xf numFmtId="0" fontId="23" fillId="27" borderId="30" xfId="42" applyNumberFormat="1" applyFont="1" applyFill="1" applyBorder="1" applyAlignment="1" applyProtection="1">
      <alignment horizontal="center" vertical="center" wrapText="1"/>
      <protection locked="0"/>
    </xf>
    <xf numFmtId="0" fontId="24" fillId="27" borderId="30" xfId="42" applyNumberFormat="1" applyFont="1" applyFill="1" applyBorder="1" applyAlignment="1" applyProtection="1">
      <alignment horizontal="left" vertical="center" wrapText="1"/>
      <protection locked="0"/>
    </xf>
    <xf numFmtId="0" fontId="2" fillId="27" borderId="30" xfId="42" applyNumberFormat="1" applyFont="1" applyFill="1" applyBorder="1" applyAlignment="1" applyProtection="1">
      <alignment horizontal="left" vertical="center" wrapText="1"/>
      <protection locked="0"/>
    </xf>
    <xf numFmtId="164" fontId="23" fillId="27" borderId="30" xfId="42" applyNumberFormat="1" applyFont="1" applyFill="1" applyBorder="1" applyAlignment="1" applyProtection="1">
      <alignment horizontal="center" vertical="center" wrapText="1"/>
      <protection locked="0"/>
    </xf>
    <xf numFmtId="0" fontId="23" fillId="28" borderId="31" xfId="42" applyNumberFormat="1" applyFont="1" applyFill="1" applyBorder="1" applyAlignment="1" applyProtection="1">
      <alignment horizontal="center" vertical="center" wrapText="1"/>
    </xf>
    <xf numFmtId="1" fontId="23" fillId="27" borderId="30" xfId="42" applyNumberFormat="1" applyFont="1" applyFill="1" applyBorder="1" applyAlignment="1" applyProtection="1">
      <alignment horizontal="center" vertical="center" wrapText="1"/>
      <protection locked="0"/>
    </xf>
    <xf numFmtId="49" fontId="23" fillId="23" borderId="30" xfId="42" applyNumberFormat="1" applyFont="1" applyFill="1" applyBorder="1" applyAlignment="1" applyProtection="1">
      <alignment horizontal="center" vertical="center" wrapText="1"/>
      <protection locked="0"/>
    </xf>
    <xf numFmtId="49" fontId="31" fillId="23" borderId="30" xfId="42" applyNumberFormat="1" applyFont="1" applyFill="1" applyBorder="1" applyAlignment="1" applyProtection="1">
      <alignment horizontal="left" vertical="center" wrapText="1"/>
      <protection locked="0"/>
    </xf>
    <xf numFmtId="0" fontId="24" fillId="0" borderId="0" xfId="42" applyFont="1" applyFill="1" applyProtection="1"/>
    <xf numFmtId="0" fontId="23" fillId="0" borderId="6" xfId="42" applyNumberFormat="1" applyFont="1" applyFill="1" applyBorder="1" applyAlignment="1">
      <alignment vertical="center"/>
    </xf>
    <xf numFmtId="0" fontId="23" fillId="0" borderId="6" xfId="42" applyNumberFormat="1" applyFont="1" applyFill="1" applyBorder="1" applyAlignment="1">
      <alignment horizontal="left" vertical="center" wrapText="1"/>
    </xf>
    <xf numFmtId="0" fontId="2" fillId="0" borderId="6" xfId="42" applyNumberFormat="1" applyFont="1" applyFill="1" applyBorder="1" applyAlignment="1" applyProtection="1">
      <alignment horizontal="left" vertical="center" wrapText="1"/>
      <protection locked="0"/>
    </xf>
    <xf numFmtId="0" fontId="23" fillId="0" borderId="6" xfId="42" applyNumberFormat="1" applyFont="1" applyFill="1" applyBorder="1" applyAlignment="1" applyProtection="1">
      <alignment horizontal="center" vertical="center" wrapText="1"/>
      <protection locked="0"/>
    </xf>
    <xf numFmtId="0" fontId="23" fillId="0" borderId="6" xfId="42" applyFont="1" applyFill="1" applyBorder="1" applyAlignment="1">
      <alignment horizontal="center" vertical="center"/>
    </xf>
    <xf numFmtId="0" fontId="23" fillId="0" borderId="9" xfId="42" applyNumberFormat="1" applyFont="1" applyFill="1" applyBorder="1" applyAlignment="1">
      <alignment horizontal="center" vertical="center"/>
    </xf>
    <xf numFmtId="0" fontId="23" fillId="0" borderId="6" xfId="42" applyFont="1" applyFill="1" applyBorder="1" applyAlignment="1">
      <alignment horizontal="center" vertical="center" wrapText="1"/>
    </xf>
    <xf numFmtId="0" fontId="23" fillId="0" borderId="0" xfId="42" applyFont="1" applyFill="1"/>
    <xf numFmtId="0" fontId="23" fillId="29" borderId="4" xfId="42" applyNumberFormat="1" applyFont="1" applyFill="1" applyBorder="1" applyAlignment="1" applyProtection="1">
      <alignment vertical="center" wrapText="1"/>
      <protection locked="0"/>
    </xf>
    <xf numFmtId="0" fontId="23" fillId="29" borderId="30" xfId="42" applyNumberFormat="1" applyFont="1" applyFill="1" applyBorder="1" applyAlignment="1" applyProtection="1">
      <alignment horizontal="left" vertical="center" wrapText="1"/>
      <protection locked="0"/>
    </xf>
    <xf numFmtId="0" fontId="2" fillId="29" borderId="30" xfId="42" applyNumberFormat="1" applyFont="1" applyFill="1" applyBorder="1" applyAlignment="1" applyProtection="1">
      <alignment horizontal="left" vertical="center" wrapText="1"/>
      <protection locked="0"/>
    </xf>
    <xf numFmtId="0" fontId="23" fillId="29" borderId="30" xfId="42" applyNumberFormat="1" applyFont="1" applyFill="1" applyBorder="1" applyAlignment="1" applyProtection="1">
      <alignment horizontal="center" vertical="center" wrapText="1"/>
      <protection locked="0"/>
    </xf>
    <xf numFmtId="164" fontId="23" fillId="29" borderId="30" xfId="42" applyNumberFormat="1" applyFont="1" applyFill="1" applyBorder="1" applyAlignment="1" applyProtection="1">
      <alignment horizontal="center" vertical="center" wrapText="1"/>
      <protection locked="0"/>
    </xf>
    <xf numFmtId="0" fontId="23" fillId="21" borderId="25" xfId="42" applyNumberFormat="1" applyFont="1" applyFill="1" applyBorder="1" applyAlignment="1" applyProtection="1">
      <alignment horizontal="center" vertical="center" wrapText="1"/>
    </xf>
    <xf numFmtId="1" fontId="23" fillId="29" borderId="30" xfId="42" applyNumberFormat="1" applyFont="1" applyFill="1" applyBorder="1" applyAlignment="1" applyProtection="1">
      <alignment horizontal="center" vertical="center" wrapText="1"/>
      <protection locked="0"/>
    </xf>
    <xf numFmtId="2" fontId="23" fillId="29" borderId="30" xfId="42" applyNumberFormat="1" applyFont="1" applyFill="1" applyBorder="1" applyAlignment="1" applyProtection="1">
      <alignment horizontal="center" vertical="center" wrapText="1"/>
      <protection locked="0"/>
    </xf>
    <xf numFmtId="0" fontId="23" fillId="0" borderId="5" xfId="42" applyNumberFormat="1" applyFont="1" applyFill="1" applyBorder="1" applyAlignment="1" applyProtection="1">
      <alignment horizontal="center" vertical="center" wrapText="1"/>
      <protection locked="0"/>
    </xf>
    <xf numFmtId="0" fontId="23" fillId="0" borderId="6" xfId="42" applyNumberFormat="1" applyFont="1" applyFill="1" applyBorder="1" applyAlignment="1" applyProtection="1">
      <alignment horizontal="left" vertical="center" wrapText="1"/>
      <protection locked="0"/>
    </xf>
    <xf numFmtId="0" fontId="23" fillId="0" borderId="6" xfId="42" applyNumberFormat="1" applyFont="1" applyFill="1" applyBorder="1" applyAlignment="1" applyProtection="1">
      <alignment horizontal="center" vertical="center" wrapText="1"/>
    </xf>
    <xf numFmtId="0" fontId="23" fillId="0" borderId="7" xfId="42" applyNumberFormat="1" applyFont="1" applyFill="1" applyBorder="1" applyAlignment="1" applyProtection="1">
      <alignment horizontal="left" vertical="center" wrapText="1"/>
      <protection locked="0"/>
    </xf>
    <xf numFmtId="0" fontId="23" fillId="19" borderId="30" xfId="42" applyNumberFormat="1" applyFont="1" applyFill="1" applyBorder="1" applyAlignment="1" applyProtection="1">
      <alignment horizontal="center" vertical="center" wrapText="1"/>
      <protection locked="0"/>
    </xf>
    <xf numFmtId="0" fontId="23" fillId="19" borderId="30" xfId="42" applyNumberFormat="1" applyFont="1" applyFill="1" applyBorder="1" applyAlignment="1" applyProtection="1">
      <alignment horizontal="left" vertical="center" wrapText="1"/>
      <protection locked="0"/>
    </xf>
    <xf numFmtId="0" fontId="2" fillId="19" borderId="30" xfId="42" applyNumberFormat="1" applyFont="1" applyFill="1" applyBorder="1" applyAlignment="1" applyProtection="1">
      <alignment horizontal="left" vertical="center" wrapText="1"/>
      <protection locked="0"/>
    </xf>
    <xf numFmtId="164" fontId="23" fillId="19" borderId="30" xfId="42" applyNumberFormat="1" applyFont="1" applyFill="1" applyBorder="1" applyAlignment="1" applyProtection="1">
      <alignment horizontal="center" vertical="center" wrapText="1"/>
      <protection locked="0"/>
    </xf>
    <xf numFmtId="2" fontId="23" fillId="19" borderId="30" xfId="42" applyNumberFormat="1" applyFont="1" applyFill="1" applyBorder="1" applyAlignment="1" applyProtection="1">
      <alignment horizontal="center" vertical="center" wrapText="1"/>
      <protection locked="0"/>
    </xf>
    <xf numFmtId="0" fontId="23" fillId="28" borderId="25" xfId="42" applyNumberFormat="1" applyFont="1" applyFill="1" applyBorder="1" applyAlignment="1" applyProtection="1">
      <alignment horizontal="center" vertical="center" wrapText="1"/>
    </xf>
    <xf numFmtId="0" fontId="23" fillId="24" borderId="30" xfId="42" applyNumberFormat="1" applyFont="1" applyFill="1" applyBorder="1" applyAlignment="1" applyProtection="1">
      <alignment horizontal="center" vertical="center" wrapText="1"/>
      <protection locked="0"/>
    </xf>
    <xf numFmtId="0" fontId="24" fillId="24" borderId="30" xfId="42" applyNumberFormat="1" applyFont="1" applyFill="1" applyBorder="1" applyAlignment="1" applyProtection="1">
      <alignment horizontal="left" vertical="center" wrapText="1"/>
      <protection locked="0"/>
    </xf>
    <xf numFmtId="0" fontId="2" fillId="24" borderId="30" xfId="42" applyNumberFormat="1" applyFont="1" applyFill="1" applyBorder="1" applyAlignment="1" applyProtection="1">
      <alignment horizontal="left" vertical="center" wrapText="1"/>
      <protection locked="0"/>
    </xf>
    <xf numFmtId="164" fontId="23" fillId="24" borderId="30" xfId="42" applyNumberFormat="1" applyFont="1" applyFill="1" applyBorder="1" applyAlignment="1" applyProtection="1">
      <alignment horizontal="center" vertical="center" wrapText="1"/>
      <protection locked="0"/>
    </xf>
    <xf numFmtId="2" fontId="23" fillId="24" borderId="30" xfId="42" applyNumberFormat="1" applyFont="1" applyFill="1" applyBorder="1" applyAlignment="1" applyProtection="1">
      <alignment horizontal="center" vertical="center" wrapText="1"/>
      <protection locked="0"/>
    </xf>
    <xf numFmtId="0" fontId="23" fillId="24" borderId="30" xfId="42" applyNumberFormat="1" applyFont="1" applyFill="1" applyBorder="1" applyAlignment="1" applyProtection="1">
      <alignment horizontal="left" vertical="center" wrapText="1"/>
      <protection locked="0"/>
    </xf>
    <xf numFmtId="0" fontId="23" fillId="21" borderId="32" xfId="42" applyNumberFormat="1" applyFont="1" applyFill="1" applyBorder="1" applyAlignment="1" applyProtection="1">
      <alignment horizontal="center" vertical="center" wrapText="1"/>
    </xf>
    <xf numFmtId="0" fontId="23" fillId="13" borderId="5" xfId="42" quotePrefix="1" applyNumberFormat="1" applyFont="1" applyFill="1" applyBorder="1" applyAlignment="1" applyProtection="1">
      <alignment horizontal="left" vertical="center"/>
    </xf>
    <xf numFmtId="0" fontId="23" fillId="13" borderId="6" xfId="42" applyNumberFormat="1" applyFont="1" applyFill="1" applyBorder="1" applyAlignment="1" applyProtection="1">
      <alignment horizontal="left" vertical="center"/>
    </xf>
    <xf numFmtId="0" fontId="23" fillId="21" borderId="4" xfId="42" applyNumberFormat="1" applyFont="1" applyFill="1" applyBorder="1" applyAlignment="1" applyProtection="1">
      <alignment horizontal="center" vertical="center" wrapText="1"/>
    </xf>
    <xf numFmtId="0" fontId="23" fillId="13" borderId="7" xfId="42" applyNumberFormat="1" applyFont="1" applyFill="1" applyBorder="1" applyAlignment="1" applyProtection="1">
      <alignment horizontal="left" vertical="center"/>
    </xf>
    <xf numFmtId="0" fontId="23" fillId="25" borderId="30" xfId="42" applyNumberFormat="1" applyFont="1" applyFill="1" applyBorder="1" applyAlignment="1" applyProtection="1">
      <alignment horizontal="left" vertical="center" wrapText="1"/>
      <protection locked="0"/>
    </xf>
    <xf numFmtId="0" fontId="2" fillId="25" borderId="30" xfId="42" applyNumberFormat="1" applyFont="1" applyFill="1" applyBorder="1" applyAlignment="1" applyProtection="1">
      <alignment horizontal="left" vertical="center" wrapText="1"/>
      <protection locked="0"/>
    </xf>
    <xf numFmtId="0" fontId="23" fillId="25" borderId="30" xfId="42" applyNumberFormat="1" applyFont="1" applyFill="1" applyBorder="1" applyAlignment="1" applyProtection="1">
      <alignment horizontal="center" vertical="center" wrapText="1"/>
      <protection locked="0"/>
    </xf>
    <xf numFmtId="164" fontId="23" fillId="25" borderId="30" xfId="42" applyNumberFormat="1" applyFont="1" applyFill="1" applyBorder="1" applyAlignment="1" applyProtection="1">
      <alignment horizontal="center" vertical="center" wrapText="1"/>
      <protection locked="0"/>
    </xf>
    <xf numFmtId="49" fontId="23" fillId="21" borderId="25" xfId="42" applyNumberFormat="1" applyFont="1" applyFill="1" applyBorder="1" applyAlignment="1" applyProtection="1">
      <alignment horizontal="center" vertical="center" wrapText="1"/>
    </xf>
    <xf numFmtId="1" fontId="23" fillId="25" borderId="30" xfId="42" applyNumberFormat="1" applyFont="1" applyFill="1" applyBorder="1" applyAlignment="1" applyProtection="1">
      <alignment horizontal="center" vertical="center" wrapText="1"/>
      <protection locked="0"/>
    </xf>
    <xf numFmtId="49" fontId="31" fillId="25" borderId="30" xfId="42" applyNumberFormat="1" applyFont="1" applyFill="1" applyBorder="1" applyAlignment="1" applyProtection="1">
      <alignment horizontal="left" vertical="center" wrapText="1"/>
      <protection locked="0"/>
    </xf>
    <xf numFmtId="49" fontId="23" fillId="25" borderId="30" xfId="42" applyNumberFormat="1" applyFont="1" applyFill="1" applyBorder="1" applyAlignment="1" applyProtection="1">
      <alignment horizontal="center" vertical="center" wrapText="1"/>
      <protection locked="0"/>
    </xf>
    <xf numFmtId="0" fontId="23" fillId="30" borderId="30" xfId="42" applyNumberFormat="1" applyFont="1" applyFill="1" applyBorder="1" applyAlignment="1" applyProtection="1">
      <alignment horizontal="left" vertical="center" wrapText="1"/>
      <protection locked="0"/>
    </xf>
    <xf numFmtId="0" fontId="2" fillId="30" borderId="30" xfId="42" applyNumberFormat="1" applyFont="1" applyFill="1" applyBorder="1" applyAlignment="1" applyProtection="1">
      <alignment horizontal="left" vertical="center" wrapText="1"/>
      <protection locked="0"/>
    </xf>
    <xf numFmtId="0" fontId="23" fillId="30" borderId="30" xfId="42" applyNumberFormat="1" applyFont="1" applyFill="1" applyBorder="1" applyAlignment="1" applyProtection="1">
      <alignment horizontal="center" vertical="center" wrapText="1"/>
      <protection locked="0"/>
    </xf>
    <xf numFmtId="0" fontId="23" fillId="31" borderId="30" xfId="42" applyNumberFormat="1" applyFont="1" applyFill="1" applyBorder="1" applyAlignment="1" applyProtection="1">
      <alignment horizontal="left" vertical="center" wrapText="1"/>
      <protection locked="0"/>
    </xf>
    <xf numFmtId="0" fontId="2" fillId="31" borderId="30" xfId="42" applyNumberFormat="1" applyFont="1" applyFill="1" applyBorder="1" applyAlignment="1" applyProtection="1">
      <alignment horizontal="left" vertical="center" wrapText="1"/>
      <protection locked="0"/>
    </xf>
    <xf numFmtId="0" fontId="23" fillId="31" borderId="30" xfId="42" applyNumberFormat="1" applyFont="1" applyFill="1" applyBorder="1" applyAlignment="1" applyProtection="1">
      <alignment horizontal="center" vertical="center" wrapText="1"/>
      <protection locked="0"/>
    </xf>
    <xf numFmtId="2" fontId="23" fillId="31" borderId="30" xfId="42" applyNumberFormat="1" applyFont="1" applyFill="1" applyBorder="1" applyAlignment="1" applyProtection="1">
      <alignment horizontal="center" vertical="center" wrapText="1"/>
      <protection locked="0"/>
    </xf>
    <xf numFmtId="0" fontId="23" fillId="0" borderId="0" xfId="42" applyNumberFormat="1" applyFont="1" applyFill="1" applyBorder="1" applyProtection="1"/>
    <xf numFmtId="0" fontId="2" fillId="0" borderId="0" xfId="42" applyNumberFormat="1" applyFont="1" applyFill="1" applyBorder="1" applyProtection="1"/>
    <xf numFmtId="0" fontId="23" fillId="0" borderId="0" xfId="42" applyNumberFormat="1" applyFont="1" applyFill="1" applyBorder="1" applyAlignment="1" applyProtection="1">
      <alignment horizontal="center" vertical="center" wrapText="1"/>
    </xf>
    <xf numFmtId="0" fontId="23" fillId="0" borderId="0" xfId="42" applyFont="1" applyFill="1" applyBorder="1" applyAlignment="1" applyProtection="1">
      <alignment horizontal="center" vertical="center" wrapText="1"/>
    </xf>
    <xf numFmtId="0" fontId="23" fillId="0" borderId="0" xfId="42" applyFont="1" applyFill="1" applyBorder="1" applyAlignment="1" applyProtection="1">
      <alignment horizontal="left" vertical="center"/>
    </xf>
    <xf numFmtId="0" fontId="23" fillId="0" borderId="0" xfId="42" applyNumberFormat="1" applyFont="1" applyFill="1" applyBorder="1" applyAlignment="1" applyProtection="1">
      <alignment horizontal="left" vertical="center"/>
    </xf>
    <xf numFmtId="0" fontId="23" fillId="0" borderId="0" xfId="42" applyFont="1" applyFill="1" applyBorder="1" applyAlignment="1" applyProtection="1">
      <alignment horizontal="left" vertical="center" wrapText="1"/>
    </xf>
    <xf numFmtId="0" fontId="23" fillId="0" borderId="0" xfId="42" applyFont="1" applyFill="1" applyBorder="1" applyProtection="1"/>
    <xf numFmtId="0" fontId="2" fillId="0" borderId="0" xfId="50" applyFont="1" applyAlignment="1">
      <alignment vertical="top" wrapText="1"/>
    </xf>
    <xf numFmtId="0" fontId="23" fillId="0" borderId="0" xfId="42" applyFont="1" applyAlignment="1">
      <alignment vertical="top"/>
    </xf>
    <xf numFmtId="0" fontId="24" fillId="0" borderId="0" xfId="42" applyFont="1" applyAlignment="1" applyProtection="1">
      <alignment horizontal="right" vertical="top"/>
    </xf>
    <xf numFmtId="0" fontId="24" fillId="0" borderId="0" xfId="42" applyFont="1" applyFill="1" applyAlignment="1" applyProtection="1">
      <alignment horizontal="right" vertical="top"/>
    </xf>
    <xf numFmtId="0" fontId="23" fillId="0" borderId="0" xfId="42" applyNumberFormat="1" applyFont="1" applyAlignment="1" applyProtection="1">
      <alignment vertical="top"/>
    </xf>
    <xf numFmtId="0" fontId="23" fillId="0" borderId="0" xfId="42" applyFont="1" applyAlignment="1" applyProtection="1">
      <alignment vertical="top"/>
    </xf>
    <xf numFmtId="0" fontId="24" fillId="0" borderId="0" xfId="42" applyFont="1" applyAlignment="1" applyProtection="1">
      <alignment vertical="top"/>
    </xf>
    <xf numFmtId="0" fontId="23" fillId="0" borderId="0" xfId="42" applyNumberFormat="1" applyFont="1" applyAlignment="1">
      <alignment vertical="top"/>
    </xf>
    <xf numFmtId="0" fontId="2" fillId="0" borderId="0" xfId="42" applyFont="1"/>
    <xf numFmtId="0" fontId="23" fillId="0" borderId="4" xfId="0" applyFont="1" applyFill="1" applyBorder="1"/>
    <xf numFmtId="0" fontId="23" fillId="0" borderId="0" xfId="1" applyNumberFormat="1" applyFont="1" applyFill="1"/>
    <xf numFmtId="0" fontId="37" fillId="0" borderId="0" xfId="0" applyFont="1"/>
    <xf numFmtId="10" fontId="23" fillId="0" borderId="0" xfId="0" applyNumberFormat="1" applyFont="1"/>
    <xf numFmtId="0" fontId="23" fillId="0" borderId="0" xfId="0" applyFont="1" applyBorder="1" applyAlignment="1">
      <alignment vertical="center"/>
    </xf>
    <xf numFmtId="0" fontId="23" fillId="0" borderId="0" xfId="0" applyFont="1" applyFill="1" applyBorder="1" applyAlignment="1">
      <alignment vertical="center"/>
    </xf>
    <xf numFmtId="0" fontId="29" fillId="0" borderId="0" xfId="0" applyFont="1" applyBorder="1"/>
    <xf numFmtId="0" fontId="29" fillId="0" borderId="0" xfId="0" applyFont="1" applyBorder="1" applyAlignment="1">
      <alignment horizontal="center" wrapText="1"/>
    </xf>
    <xf numFmtId="0" fontId="23" fillId="0" borderId="0" xfId="0" quotePrefix="1" applyFont="1" applyFill="1"/>
    <xf numFmtId="0" fontId="29" fillId="0" borderId="0" xfId="0" applyFont="1" applyFill="1" applyBorder="1"/>
    <xf numFmtId="0" fontId="24" fillId="0" borderId="15" xfId="0" applyFont="1" applyFill="1" applyBorder="1" applyAlignment="1">
      <alignment horizontal="center" vertical="center"/>
    </xf>
    <xf numFmtId="0" fontId="38" fillId="0" borderId="0" xfId="0" applyFont="1" applyFill="1" applyBorder="1" applyAlignment="1">
      <alignment horizontal="center" vertical="center" wrapText="1"/>
    </xf>
    <xf numFmtId="0" fontId="24" fillId="0" borderId="24" xfId="0" applyFont="1" applyFill="1" applyBorder="1" applyAlignment="1">
      <alignment horizontal="center" vertical="center"/>
    </xf>
    <xf numFmtId="0" fontId="23" fillId="0" borderId="24" xfId="0" applyFont="1" applyFill="1" applyBorder="1" applyAlignment="1">
      <alignment horizontal="center" vertical="center"/>
    </xf>
    <xf numFmtId="10" fontId="23" fillId="0" borderId="24" xfId="0" applyNumberFormat="1" applyFont="1" applyFill="1" applyBorder="1" applyAlignment="1">
      <alignment horizontal="center" vertical="center"/>
    </xf>
    <xf numFmtId="0" fontId="40" fillId="0" borderId="0" xfId="0" applyFont="1" applyFill="1" applyBorder="1" applyAlignment="1">
      <alignment horizontal="center" vertical="center" wrapText="1"/>
    </xf>
    <xf numFmtId="10" fontId="40" fillId="0" borderId="0" xfId="0" applyNumberFormat="1" applyFont="1" applyFill="1" applyBorder="1" applyAlignment="1">
      <alignment horizontal="center" vertical="center" wrapText="1"/>
    </xf>
    <xf numFmtId="0" fontId="24" fillId="0" borderId="19" xfId="0" applyFont="1" applyFill="1" applyBorder="1" applyAlignment="1">
      <alignment horizontal="center" vertical="center"/>
    </xf>
    <xf numFmtId="10" fontId="23" fillId="0" borderId="19" xfId="0" applyNumberFormat="1" applyFont="1" applyFill="1" applyBorder="1" applyAlignment="1">
      <alignment horizontal="center" vertical="center"/>
    </xf>
    <xf numFmtId="0" fontId="23" fillId="0" borderId="19" xfId="0" applyFont="1" applyFill="1" applyBorder="1" applyAlignment="1">
      <alignment horizontal="center" vertical="center"/>
    </xf>
    <xf numFmtId="10" fontId="23" fillId="0" borderId="0" xfId="0" applyNumberFormat="1" applyFont="1" applyFill="1" applyBorder="1"/>
    <xf numFmtId="10" fontId="29" fillId="0" borderId="0" xfId="0" applyNumberFormat="1" applyFont="1" applyFill="1" applyBorder="1"/>
    <xf numFmtId="0" fontId="23" fillId="0" borderId="15" xfId="0" applyFont="1" applyFill="1" applyBorder="1" applyAlignment="1">
      <alignment horizontal="center" vertical="center"/>
    </xf>
    <xf numFmtId="0" fontId="40" fillId="16" borderId="0" xfId="0" applyFont="1" applyFill="1" applyBorder="1" applyAlignment="1">
      <alignment horizontal="center" vertical="center" wrapText="1"/>
    </xf>
    <xf numFmtId="0" fontId="38" fillId="16" borderId="0" xfId="0" applyFont="1" applyFill="1" applyBorder="1" applyAlignment="1">
      <alignment horizontal="center" vertical="center" wrapText="1"/>
    </xf>
    <xf numFmtId="10" fontId="23" fillId="0" borderId="0" xfId="0" applyNumberFormat="1" applyFont="1" applyBorder="1"/>
    <xf numFmtId="0" fontId="23" fillId="0" borderId="0" xfId="2" applyFont="1"/>
    <xf numFmtId="0" fontId="23" fillId="0" borderId="0" xfId="2" applyFont="1" applyAlignment="1">
      <alignment wrapText="1"/>
    </xf>
    <xf numFmtId="164" fontId="23" fillId="0" borderId="0" xfId="2" applyNumberFormat="1" applyFont="1" applyFill="1"/>
    <xf numFmtId="164" fontId="23" fillId="0" borderId="0" xfId="2" applyNumberFormat="1" applyFont="1"/>
    <xf numFmtId="0" fontId="23" fillId="0" borderId="0" xfId="2" quotePrefix="1" applyFont="1"/>
    <xf numFmtId="0" fontId="24" fillId="0" borderId="0" xfId="2" applyFont="1" applyAlignment="1">
      <alignment wrapText="1"/>
    </xf>
    <xf numFmtId="0" fontId="24" fillId="0" borderId="0" xfId="2" applyFont="1" applyAlignment="1">
      <alignment horizontal="center"/>
    </xf>
    <xf numFmtId="0" fontId="29" fillId="0" borderId="0" xfId="2" applyFont="1"/>
    <xf numFmtId="164" fontId="24" fillId="0" borderId="0" xfId="2" applyNumberFormat="1" applyFont="1"/>
    <xf numFmtId="43" fontId="33" fillId="0" borderId="0" xfId="41" applyFont="1" applyFill="1"/>
    <xf numFmtId="0" fontId="24" fillId="0" borderId="12" xfId="42" applyNumberFormat="1" applyFont="1" applyBorder="1" applyAlignment="1" applyProtection="1">
      <alignment horizontal="center" vertical="center" wrapText="1"/>
    </xf>
    <xf numFmtId="0" fontId="24" fillId="0" borderId="10" xfId="42" applyNumberFormat="1" applyFont="1" applyBorder="1" applyAlignment="1" applyProtection="1">
      <alignment horizontal="center" vertical="center" wrapText="1"/>
    </xf>
    <xf numFmtId="0" fontId="24" fillId="0" borderId="11" xfId="42" applyNumberFormat="1" applyFont="1" applyBorder="1" applyAlignment="1" applyProtection="1">
      <alignment horizontal="center" vertical="center" wrapText="1"/>
    </xf>
    <xf numFmtId="0" fontId="24" fillId="0" borderId="14" xfId="42" applyNumberFormat="1" applyFont="1" applyBorder="1" applyAlignment="1" applyProtection="1">
      <alignment horizontal="center" vertical="center" wrapText="1"/>
    </xf>
    <xf numFmtId="0" fontId="24" fillId="0" borderId="9" xfId="42" applyNumberFormat="1" applyFont="1" applyBorder="1" applyAlignment="1" applyProtection="1">
      <alignment horizontal="center" vertical="center" wrapText="1"/>
    </xf>
    <xf numFmtId="0" fontId="24" fillId="0" borderId="2" xfId="42" applyNumberFormat="1" applyFont="1" applyBorder="1" applyAlignment="1" applyProtection="1">
      <alignment horizontal="center" vertical="center" wrapText="1"/>
    </xf>
    <xf numFmtId="0" fontId="23" fillId="0" borderId="5" xfId="42" applyNumberFormat="1" applyFont="1" applyFill="1" applyBorder="1" applyAlignment="1" applyProtection="1">
      <alignment horizontal="center"/>
    </xf>
    <xf numFmtId="0" fontId="23" fillId="0" borderId="6" xfId="42" applyNumberFormat="1" applyFont="1" applyFill="1" applyBorder="1" applyAlignment="1" applyProtection="1">
      <alignment horizontal="center"/>
    </xf>
    <xf numFmtId="0" fontId="23" fillId="0" borderId="7" xfId="42" applyNumberFormat="1" applyFont="1" applyFill="1" applyBorder="1" applyAlignment="1" applyProtection="1">
      <alignment horizontal="center"/>
    </xf>
    <xf numFmtId="49" fontId="2" fillId="0" borderId="0" xfId="50" applyNumberFormat="1" applyFont="1" applyAlignment="1">
      <alignment vertical="top" wrapText="1"/>
    </xf>
    <xf numFmtId="0" fontId="24" fillId="0" borderId="4" xfId="42" applyNumberFormat="1" applyFont="1" applyFill="1" applyBorder="1" applyAlignment="1" applyProtection="1">
      <alignment horizontal="center" vertical="center" wrapText="1"/>
    </xf>
    <xf numFmtId="0" fontId="24" fillId="0" borderId="25" xfId="42" applyNumberFormat="1" applyFont="1" applyFill="1" applyBorder="1" applyAlignment="1" applyProtection="1">
      <alignment horizontal="center" vertical="center" wrapText="1"/>
    </xf>
    <xf numFmtId="0" fontId="24" fillId="0" borderId="12" xfId="42" applyNumberFormat="1" applyFont="1" applyBorder="1" applyAlignment="1" applyProtection="1">
      <alignment horizontal="center" vertical="center"/>
    </xf>
    <xf numFmtId="0" fontId="24" fillId="0" borderId="10" xfId="42" applyNumberFormat="1" applyFont="1" applyBorder="1" applyAlignment="1" applyProtection="1">
      <alignment horizontal="center" vertical="center"/>
    </xf>
    <xf numFmtId="0" fontId="24" fillId="0" borderId="11" xfId="42" applyNumberFormat="1" applyFont="1" applyBorder="1" applyAlignment="1" applyProtection="1">
      <alignment horizontal="center" vertical="center"/>
    </xf>
    <xf numFmtId="0" fontId="24" fillId="0" borderId="13" xfId="42" applyNumberFormat="1" applyFont="1" applyBorder="1" applyAlignment="1" applyProtection="1">
      <alignment horizontal="center" vertical="center"/>
    </xf>
    <xf numFmtId="0" fontId="24" fillId="0" borderId="0" xfId="42" applyNumberFormat="1" applyFont="1" applyBorder="1" applyAlignment="1" applyProtection="1">
      <alignment horizontal="center" vertical="center"/>
    </xf>
    <xf numFmtId="0" fontId="24" fillId="0" borderId="1" xfId="42" applyNumberFormat="1" applyFont="1" applyBorder="1" applyAlignment="1" applyProtection="1">
      <alignment horizontal="center" vertical="center"/>
    </xf>
    <xf numFmtId="0" fontId="24" fillId="0" borderId="4" xfId="42" applyNumberFormat="1" applyFont="1" applyBorder="1" applyAlignment="1" applyProtection="1">
      <alignment horizontal="center" vertical="center" wrapText="1"/>
    </xf>
    <xf numFmtId="0" fontId="24" fillId="0" borderId="32" xfId="42" applyNumberFormat="1" applyFont="1" applyBorder="1" applyAlignment="1" applyProtection="1">
      <alignment horizontal="center" vertical="center" wrapText="1"/>
    </xf>
    <xf numFmtId="0" fontId="24" fillId="0" borderId="12" xfId="0" applyFont="1" applyFill="1" applyBorder="1" applyAlignment="1">
      <alignment horizontal="center" vertical="center" wrapText="1"/>
    </xf>
    <xf numFmtId="0" fontId="24" fillId="0" borderId="14"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24" fillId="0" borderId="11"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8" fillId="16" borderId="0" xfId="0" applyFont="1" applyFill="1" applyBorder="1" applyAlignment="1">
      <alignment horizontal="center" vertical="center" wrapText="1"/>
    </xf>
    <xf numFmtId="0" fontId="24" fillId="0" borderId="15" xfId="0" applyFont="1" applyFill="1" applyBorder="1" applyAlignment="1">
      <alignment horizontal="center" vertical="center"/>
    </xf>
    <xf numFmtId="0" fontId="24" fillId="2" borderId="15" xfId="0" applyFont="1" applyFill="1" applyBorder="1" applyAlignment="1">
      <alignment horizontal="center" vertical="center"/>
    </xf>
    <xf numFmtId="0" fontId="23" fillId="0" borderId="15" xfId="0" applyFont="1" applyBorder="1" applyAlignment="1">
      <alignment horizontal="center" vertical="center"/>
    </xf>
    <xf numFmtId="0" fontId="24" fillId="17" borderId="15" xfId="0" applyFont="1" applyFill="1" applyBorder="1" applyAlignment="1">
      <alignment horizontal="center" vertical="center" wrapText="1"/>
    </xf>
    <xf numFmtId="0" fontId="24" fillId="6" borderId="15" xfId="0" applyFont="1" applyFill="1" applyBorder="1" applyAlignment="1">
      <alignment horizontal="center" vertical="center"/>
    </xf>
    <xf numFmtId="0" fontId="24" fillId="18" borderId="15" xfId="0" applyFont="1" applyFill="1" applyBorder="1" applyAlignment="1">
      <alignment horizontal="center" vertical="center"/>
    </xf>
  </cellXfs>
  <cellStyles count="51">
    <cellStyle name="2x indented GHG Textfiels" xfId="3" xr:uid="{00000000-0005-0000-0000-000000000000}"/>
    <cellStyle name="5x indented GHG Textfiels" xfId="4" xr:uid="{00000000-0005-0000-0000-000001000000}"/>
    <cellStyle name="5x indented GHG Textfiels 2" xfId="43" xr:uid="{00000000-0005-0000-0000-000002000000}"/>
    <cellStyle name="AggblueBoldCels" xfId="5" xr:uid="{00000000-0005-0000-0000-000003000000}"/>
    <cellStyle name="AggblueCels" xfId="6" xr:uid="{00000000-0005-0000-0000-000004000000}"/>
    <cellStyle name="AggBoldCells" xfId="7" xr:uid="{00000000-0005-0000-0000-000005000000}"/>
    <cellStyle name="AggCels" xfId="8" xr:uid="{00000000-0005-0000-0000-000006000000}"/>
    <cellStyle name="AggGreen" xfId="9" xr:uid="{00000000-0005-0000-0000-000007000000}"/>
    <cellStyle name="AggGreen12" xfId="10" xr:uid="{00000000-0005-0000-0000-000008000000}"/>
    <cellStyle name="AggOrange" xfId="11" xr:uid="{00000000-0005-0000-0000-000009000000}"/>
    <cellStyle name="AggOrange9" xfId="12" xr:uid="{00000000-0005-0000-0000-00000A000000}"/>
    <cellStyle name="AggOrangeLB_2x" xfId="13" xr:uid="{00000000-0005-0000-0000-00000B000000}"/>
    <cellStyle name="AggOrangeLBorder" xfId="14" xr:uid="{00000000-0005-0000-0000-00000C000000}"/>
    <cellStyle name="AggOrangeRBorder" xfId="15" xr:uid="{00000000-0005-0000-0000-00000D000000}"/>
    <cellStyle name="Bold GHG Numbers (0.00)" xfId="16" xr:uid="{00000000-0005-0000-0000-00000E000000}"/>
    <cellStyle name="Comma 2" xfId="41" xr:uid="{00000000-0005-0000-0000-00000F000000}"/>
    <cellStyle name="Comma 3" xfId="39" xr:uid="{00000000-0005-0000-0000-000010000000}"/>
    <cellStyle name="Constants" xfId="17" xr:uid="{00000000-0005-0000-0000-000011000000}"/>
    <cellStyle name="CustomCellsOrange" xfId="18" xr:uid="{00000000-0005-0000-0000-000012000000}"/>
    <cellStyle name="CustomizationCells" xfId="19" xr:uid="{00000000-0005-0000-0000-000013000000}"/>
    <cellStyle name="CustomizationGreenCells" xfId="20" xr:uid="{00000000-0005-0000-0000-000014000000}"/>
    <cellStyle name="DocBox_EmptyRow" xfId="21" xr:uid="{00000000-0005-0000-0000-000015000000}"/>
    <cellStyle name="EEMS Header" xfId="22" xr:uid="{00000000-0005-0000-0000-000016000000}"/>
    <cellStyle name="EEMS row" xfId="23" xr:uid="{00000000-0005-0000-0000-000017000000}"/>
    <cellStyle name="Empty_B_border" xfId="24" xr:uid="{00000000-0005-0000-0000-000018000000}"/>
    <cellStyle name="Headline" xfId="25" xr:uid="{00000000-0005-0000-0000-000019000000}"/>
    <cellStyle name="InputCells" xfId="26" xr:uid="{00000000-0005-0000-0000-00001A000000}"/>
    <cellStyle name="InputCells12" xfId="27" xr:uid="{00000000-0005-0000-0000-00001B000000}"/>
    <cellStyle name="IntCells" xfId="28" xr:uid="{00000000-0005-0000-0000-00001C000000}"/>
    <cellStyle name="KP_thin_border_dark_grey" xfId="44" xr:uid="{00000000-0005-0000-0000-00001D000000}"/>
    <cellStyle name="Normal" xfId="0" builtinId="0"/>
    <cellStyle name="Normal 2" xfId="2" xr:uid="{00000000-0005-0000-0000-00001F000000}"/>
    <cellStyle name="Normal 3" xfId="50" xr:uid="{721FB511-4098-4025-9484-9628FEB0F471}"/>
    <cellStyle name="Normal GHG Numbers (0.00)" xfId="29" xr:uid="{00000000-0005-0000-0000-000020000000}"/>
    <cellStyle name="Normal GHG Textfiels Bold" xfId="30" xr:uid="{00000000-0005-0000-0000-000021000000}"/>
    <cellStyle name="Normal GHG whole table" xfId="31" xr:uid="{00000000-0005-0000-0000-000022000000}"/>
    <cellStyle name="Normal GHG-Shade" xfId="32" xr:uid="{00000000-0005-0000-0000-000023000000}"/>
    <cellStyle name="Normal GHG-Shade 2" xfId="45" xr:uid="{00000000-0005-0000-0000-000024000000}"/>
    <cellStyle name="Normál_Munka1" xfId="46" xr:uid="{00000000-0005-0000-0000-000025000000}"/>
    <cellStyle name="Pattern" xfId="33" xr:uid="{00000000-0005-0000-0000-000026000000}"/>
    <cellStyle name="Percent" xfId="1" builtinId="5"/>
    <cellStyle name="Percent 2" xfId="40" xr:uid="{00000000-0005-0000-0000-000028000000}"/>
    <cellStyle name="Shade" xfId="34" xr:uid="{00000000-0005-0000-0000-000029000000}"/>
    <cellStyle name="Standard 2" xfId="42" xr:uid="{00000000-0005-0000-0000-00002A000000}"/>
    <cellStyle name="Standard 2 2" xfId="47" xr:uid="{00000000-0005-0000-0000-00002B000000}"/>
    <cellStyle name="Standard 3" xfId="38" xr:uid="{00000000-0005-0000-0000-00002C000000}"/>
    <cellStyle name="Standard 3 2" xfId="48" xr:uid="{00000000-0005-0000-0000-00002D000000}"/>
    <cellStyle name="Standard 6" xfId="49" xr:uid="{00000000-0005-0000-0000-00002E000000}"/>
    <cellStyle name="Tabref" xfId="35" xr:uid="{00000000-0005-0000-0000-00002F000000}"/>
    <cellStyle name="Гиперссылка" xfId="36" xr:uid="{00000000-0005-0000-0000-000030000000}"/>
    <cellStyle name="Обычный_2++" xfId="37" xr:uid="{00000000-0005-0000-0000-000031000000}"/>
  </cellStyles>
  <dxfs count="14">
    <dxf>
      <fill>
        <patternFill>
          <bgColor rgb="FFFFFF99"/>
        </patternFill>
      </fill>
    </dxf>
    <dxf>
      <fill>
        <patternFill>
          <bgColor theme="9"/>
        </patternFill>
      </fill>
    </dxf>
    <dxf>
      <fill>
        <patternFill>
          <bgColor theme="6"/>
        </patternFill>
      </fill>
    </dxf>
    <dxf>
      <fill>
        <patternFill>
          <bgColor theme="7" tint="0.39994506668294322"/>
        </patternFill>
      </fill>
    </dxf>
    <dxf>
      <fill>
        <patternFill>
          <bgColor rgb="FFFFFF99"/>
        </patternFill>
      </fill>
    </dxf>
    <dxf>
      <fill>
        <patternFill>
          <bgColor theme="9"/>
        </patternFill>
      </fill>
    </dxf>
    <dxf>
      <fill>
        <patternFill>
          <bgColor theme="6"/>
        </patternFill>
      </fill>
    </dxf>
    <dxf>
      <fill>
        <patternFill>
          <bgColor theme="7" tint="0.39994506668294322"/>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s>
  <tableStyles count="0" defaultTableStyle="TableStyleMedium9" defaultPivotStyle="PivotStyleLight16"/>
  <colors>
    <mruColors>
      <color rgb="FF00FF00"/>
      <color rgb="FFFFFF99"/>
      <color rgb="FF00FFFF"/>
      <color rgb="FFCEEAB0"/>
      <color rgb="FFCC99FF"/>
      <color rgb="FFCC66FF"/>
      <color rgb="FFFF66FF"/>
      <color rgb="FFFF99FF"/>
      <color rgb="FF99CC00"/>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Fuel Tourism in Ireland 1990-2018</a:t>
            </a:r>
          </a:p>
        </c:rich>
      </c:tx>
      <c:layout>
        <c:manualLayout>
          <c:xMode val="edge"/>
          <c:yMode val="edge"/>
          <c:x val="0.38696020321761526"/>
          <c:y val="3.1413612565445233E-2"/>
        </c:manualLayout>
      </c:layout>
      <c:overlay val="0"/>
    </c:title>
    <c:autoTitleDeleted val="0"/>
    <c:plotArea>
      <c:layout>
        <c:manualLayout>
          <c:layoutTarget val="inner"/>
          <c:xMode val="edge"/>
          <c:yMode val="edge"/>
          <c:x val="6.3505503810330224E-2"/>
          <c:y val="0.15706826359551918"/>
          <c:w val="0.91921156622848854"/>
          <c:h val="0.67015792467421265"/>
        </c:manualLayout>
      </c:layout>
      <c:barChart>
        <c:barDir val="col"/>
        <c:grouping val="clustered"/>
        <c:varyColors val="0"/>
        <c:ser>
          <c:idx val="0"/>
          <c:order val="0"/>
          <c:tx>
            <c:v>Petrol</c:v>
          </c:tx>
          <c:invertIfNegative val="0"/>
          <c:dLbls>
            <c:numFmt formatCode="0.0%" sourceLinked="0"/>
            <c:spPr>
              <a:noFill/>
              <a:ln>
                <a:noFill/>
              </a:ln>
              <a:effectLst/>
            </c:spPr>
            <c:txPr>
              <a:bodyPr/>
              <a:lstStyle/>
              <a:p>
                <a:pPr>
                  <a:defRPr sz="900" baseline="0">
                    <a:solidFill>
                      <a:srgbClr val="0070C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30"/>
              <c:pt idx="0">
                <c:v>1987</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numLit>
          </c:cat>
          <c:val>
            <c:numLit>
              <c:formatCode>General</c:formatCode>
              <c:ptCount val="30"/>
              <c:pt idx="0">
                <c:v>-9.5000000000000001E-2</c:v>
              </c:pt>
              <c:pt idx="1">
                <c:v>-8.0168620418010483E-2</c:v>
              </c:pt>
              <c:pt idx="2">
                <c:v>-6.0841342407808828E-2</c:v>
              </c:pt>
              <c:pt idx="3">
                <c:v>-5.4085930151633585E-2</c:v>
              </c:pt>
              <c:pt idx="4">
                <c:v>-4.5454739528140747E-2</c:v>
              </c:pt>
              <c:pt idx="5">
                <c:v>-1.3773338950665619E-2</c:v>
              </c:pt>
              <c:pt idx="6">
                <c:v>-1.2059627630869471E-2</c:v>
              </c:pt>
              <c:pt idx="7">
                <c:v>-1.827427152580555E-2</c:v>
              </c:pt>
              <c:pt idx="8">
                <c:v>2.5681297723434474E-2</c:v>
              </c:pt>
              <c:pt idx="9">
                <c:v>6.6654485800898916E-2</c:v>
              </c:pt>
              <c:pt idx="10">
                <c:v>7.76119646738858E-2</c:v>
              </c:pt>
              <c:pt idx="11">
                <c:v>0.1017603098137131</c:v>
              </c:pt>
              <c:pt idx="12">
                <c:v>8.1581580818243488E-2</c:v>
              </c:pt>
              <c:pt idx="13">
                <c:v>7.7912026215922359E-2</c:v>
              </c:pt>
              <c:pt idx="14">
                <c:v>6.4703700098618588E-2</c:v>
              </c:pt>
              <c:pt idx="15">
                <c:v>5.6487091870561675E-2</c:v>
              </c:pt>
              <c:pt idx="16">
                <c:v>5.1346995684931007E-2</c:v>
              </c:pt>
              <c:pt idx="17">
                <c:v>5.0296434205098148E-2</c:v>
              </c:pt>
              <c:pt idx="18">
                <c:v>5.732721466264986E-2</c:v>
              </c:pt>
              <c:pt idx="19">
                <c:v>2.5452592999039951E-2</c:v>
              </c:pt>
              <c:pt idx="20">
                <c:v>2.7496215564289297E-3</c:v>
              </c:pt>
              <c:pt idx="21">
                <c:v>1.2410133689998742E-2</c:v>
              </c:pt>
              <c:pt idx="22">
                <c:v>1.0079158869728487E-2</c:v>
              </c:pt>
              <c:pt idx="23">
                <c:v>5.5330488865064581E-3</c:v>
              </c:pt>
              <c:pt idx="24">
                <c:v>3.9048582823420935E-3</c:v>
              </c:pt>
              <c:pt idx="25">
                <c:v>9.9535564522589236E-3</c:v>
              </c:pt>
              <c:pt idx="26">
                <c:v>3.1048804099592972E-2</c:v>
              </c:pt>
              <c:pt idx="27">
                <c:v>9.9935742844844862E-3</c:v>
              </c:pt>
              <c:pt idx="28">
                <c:v>-4.6311375413747085E-3</c:v>
              </c:pt>
              <c:pt idx="29">
                <c:v>-1.6245359292340951E-3</c:v>
              </c:pt>
            </c:numLit>
          </c:val>
          <c:extLst>
            <c:ext xmlns:c16="http://schemas.microsoft.com/office/drawing/2014/chart" uri="{C3380CC4-5D6E-409C-BE32-E72D297353CC}">
              <c16:uniqueId val="{00000000-657B-46F4-A567-30EA01A6EC5D}"/>
            </c:ext>
          </c:extLst>
        </c:ser>
        <c:ser>
          <c:idx val="1"/>
          <c:order val="1"/>
          <c:tx>
            <c:v>Diesel</c:v>
          </c:tx>
          <c:invertIfNegative val="0"/>
          <c:dLbls>
            <c:numFmt formatCode="0.0%" sourceLinked="0"/>
            <c:spPr>
              <a:noFill/>
              <a:ln>
                <a:noFill/>
              </a:ln>
              <a:effectLst/>
            </c:spPr>
            <c:txPr>
              <a:bodyPr/>
              <a:lstStyle/>
              <a:p>
                <a:pPr>
                  <a:defRPr sz="900" baseline="0">
                    <a:solidFill>
                      <a:srgbClr val="C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30"/>
              <c:pt idx="0">
                <c:v>1987</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numLit>
          </c:cat>
          <c:val>
            <c:numLit>
              <c:formatCode>General</c:formatCode>
              <c:ptCount val="30"/>
              <c:pt idx="0">
                <c:v>-0.2</c:v>
              </c:pt>
              <c:pt idx="1">
                <c:v>-0.14239000976256855</c:v>
              </c:pt>
              <c:pt idx="2">
                <c:v>-0.16840587360086354</c:v>
              </c:pt>
              <c:pt idx="3">
                <c:v>-0.10326998992923</c:v>
              </c:pt>
              <c:pt idx="4">
                <c:v>-6.2991382191197348E-2</c:v>
              </c:pt>
              <c:pt idx="5">
                <c:v>-6.6607872835625206E-2</c:v>
              </c:pt>
              <c:pt idx="6">
                <c:v>1.7507453432215536E-3</c:v>
              </c:pt>
              <c:pt idx="7">
                <c:v>1.2221611528442564E-2</c:v>
              </c:pt>
              <c:pt idx="8">
                <c:v>9.2713960250993668E-2</c:v>
              </c:pt>
              <c:pt idx="9">
                <c:v>0.18633553885993276</c:v>
              </c:pt>
              <c:pt idx="10">
                <c:v>0.23406286627769762</c:v>
              </c:pt>
              <c:pt idx="11">
                <c:v>0.27595480682096823</c:v>
              </c:pt>
              <c:pt idx="12">
                <c:v>0.24251235824435882</c:v>
              </c:pt>
              <c:pt idx="13">
                <c:v>0.26707270356797297</c:v>
              </c:pt>
              <c:pt idx="14">
                <c:v>0.21947271108268523</c:v>
              </c:pt>
              <c:pt idx="15">
                <c:v>0.18732930465479958</c:v>
              </c:pt>
              <c:pt idx="16">
                <c:v>0.14045944122521717</c:v>
              </c:pt>
              <c:pt idx="17">
                <c:v>0.14005035788187206</c:v>
              </c:pt>
              <c:pt idx="18">
                <c:v>0.16898058092172161</c:v>
              </c:pt>
              <c:pt idx="19">
                <c:v>9.2331678334548126E-2</c:v>
              </c:pt>
              <c:pt idx="20">
                <c:v>9.1531662719974247E-2</c:v>
              </c:pt>
              <c:pt idx="21">
                <c:v>9.2490086024449275E-2</c:v>
              </c:pt>
              <c:pt idx="22">
                <c:v>8.8571330394602424E-2</c:v>
              </c:pt>
              <c:pt idx="23">
                <c:v>6.994989134918865E-2</c:v>
              </c:pt>
              <c:pt idx="24">
                <c:v>7.7294584781184325E-2</c:v>
              </c:pt>
              <c:pt idx="25">
                <c:v>8.5030085020178017E-2</c:v>
              </c:pt>
              <c:pt idx="26">
                <c:v>0.15165887821254784</c:v>
              </c:pt>
              <c:pt idx="27">
                <c:v>9.8970493499957207E-2</c:v>
              </c:pt>
              <c:pt idx="28">
                <c:v>6.0447617046041603E-2</c:v>
              </c:pt>
              <c:pt idx="29">
                <c:v>6.2180392436859647E-2</c:v>
              </c:pt>
            </c:numLit>
          </c:val>
          <c:extLst>
            <c:ext xmlns:c16="http://schemas.microsoft.com/office/drawing/2014/chart" uri="{C3380CC4-5D6E-409C-BE32-E72D297353CC}">
              <c16:uniqueId val="{00000001-657B-46F4-A567-30EA01A6EC5D}"/>
            </c:ext>
          </c:extLst>
        </c:ser>
        <c:dLbls>
          <c:showLegendKey val="0"/>
          <c:showVal val="0"/>
          <c:showCatName val="0"/>
          <c:showSerName val="0"/>
          <c:showPercent val="0"/>
          <c:showBubbleSize val="0"/>
        </c:dLbls>
        <c:gapWidth val="150"/>
        <c:axId val="186789248"/>
        <c:axId val="186795136"/>
      </c:barChart>
      <c:catAx>
        <c:axId val="186789248"/>
        <c:scaling>
          <c:orientation val="minMax"/>
        </c:scaling>
        <c:delete val="0"/>
        <c:axPos val="b"/>
        <c:numFmt formatCode="General" sourceLinked="1"/>
        <c:majorTickMark val="out"/>
        <c:minorTickMark val="none"/>
        <c:tickLblPos val="low"/>
        <c:txPr>
          <a:bodyPr rot="0" vert="horz"/>
          <a:lstStyle/>
          <a:p>
            <a:pPr>
              <a:defRPr/>
            </a:pPr>
            <a:endParaRPr lang="en-US"/>
          </a:p>
        </c:txPr>
        <c:crossAx val="186795136"/>
        <c:crosses val="autoZero"/>
        <c:auto val="1"/>
        <c:lblAlgn val="ctr"/>
        <c:lblOffset val="100"/>
        <c:tickLblSkip val="1"/>
        <c:tickMarkSkip val="1"/>
        <c:noMultiLvlLbl val="0"/>
      </c:catAx>
      <c:valAx>
        <c:axId val="186795136"/>
        <c:scaling>
          <c:orientation val="minMax"/>
        </c:scaling>
        <c:delete val="0"/>
        <c:axPos val="l"/>
        <c:majorGridlines/>
        <c:title>
          <c:tx>
            <c:rich>
              <a:bodyPr/>
              <a:lstStyle/>
              <a:p>
                <a:pPr>
                  <a:defRPr/>
                </a:pPr>
                <a:r>
                  <a:rPr lang="en-GB"/>
                  <a:t>per cent</a:t>
                </a:r>
              </a:p>
            </c:rich>
          </c:tx>
          <c:layout>
            <c:manualLayout>
              <c:xMode val="edge"/>
              <c:yMode val="edge"/>
              <c:x val="4.2337002540220421E-3"/>
              <c:y val="0.40837751302029768"/>
            </c:manualLayout>
          </c:layout>
          <c:overlay val="0"/>
        </c:title>
        <c:numFmt formatCode="0.0%" sourceLinked="0"/>
        <c:majorTickMark val="out"/>
        <c:minorTickMark val="none"/>
        <c:tickLblPos val="nextTo"/>
        <c:txPr>
          <a:bodyPr rot="0" vert="horz"/>
          <a:lstStyle/>
          <a:p>
            <a:pPr>
              <a:defRPr/>
            </a:pPr>
            <a:endParaRPr lang="en-US"/>
          </a:p>
        </c:txPr>
        <c:crossAx val="186789248"/>
        <c:crosses val="autoZero"/>
        <c:crossBetween val="between"/>
      </c:valAx>
      <c:spPr>
        <a:noFill/>
        <a:ln>
          <a:solidFill>
            <a:schemeClr val="tx1"/>
          </a:solidFill>
        </a:ln>
      </c:spPr>
    </c:plotArea>
    <c:legend>
      <c:legendPos val="b"/>
      <c:layout>
        <c:manualLayout>
          <c:xMode val="edge"/>
          <c:yMode val="edge"/>
          <c:x val="0.35478408128704719"/>
          <c:y val="0.91623146583116688"/>
          <c:w val="0.33869602032176138"/>
          <c:h val="5.7591623036649567E-2"/>
        </c:manualLayout>
      </c:layout>
      <c:overlay val="0"/>
    </c:legend>
    <c:plotVisOnly val="1"/>
    <c:dispBlanksAs val="gap"/>
    <c:showDLblsOverMax val="0"/>
  </c:chart>
  <c:spPr>
    <a:noFill/>
    <a:ln>
      <a:noFill/>
    </a:ln>
  </c:spPr>
  <c:printSettings>
    <c:headerFooter alignWithMargins="0"/>
    <c:pageMargins b="1" l="0.75000000000000222" r="0.75000000000000222"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057756983658897E-2"/>
          <c:y val="6.9868995633187839E-2"/>
          <c:w val="0.89226417704462879"/>
          <c:h val="0.67494750656168001"/>
        </c:manualLayout>
      </c:layout>
      <c:barChart>
        <c:barDir val="col"/>
        <c:grouping val="stacked"/>
        <c:varyColors val="0"/>
        <c:ser>
          <c:idx val="0"/>
          <c:order val="0"/>
          <c:tx>
            <c:strRef>
              <c:f>'A.3 Fig.A3.2'!$D$3</c:f>
              <c:strCache>
                <c:ptCount val="1"/>
                <c:pt idx="0">
                  <c:v>Public Electricity and Heat Production</c:v>
                </c:pt>
              </c:strCache>
            </c:strRef>
          </c:tx>
          <c:invertIfNegative val="0"/>
          <c:cat>
            <c:numRef>
              <c:f>'A.3 Fig.A3.2'!$G$2:$AJ$2</c:f>
              <c:numCache>
                <c:formatCode>General</c:formatCode>
                <c:ptCount val="30"/>
                <c:pt idx="0">
                  <c:v>1987</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numCache>
            </c:numRef>
          </c:cat>
          <c:val>
            <c:numRef>
              <c:f>'A.3 Fig.A3.2'!$G$3:$AJ$3</c:f>
              <c:numCache>
                <c:formatCode>0.000</c:formatCode>
                <c:ptCount val="30"/>
                <c:pt idx="0">
                  <c:v>40.142000000000003</c:v>
                </c:pt>
                <c:pt idx="1">
                  <c:v>46.374000000000002</c:v>
                </c:pt>
                <c:pt idx="2">
                  <c:v>46.188000000000002</c:v>
                </c:pt>
                <c:pt idx="3">
                  <c:v>53.064999999999998</c:v>
                </c:pt>
                <c:pt idx="4">
                  <c:v>46.944000000000003</c:v>
                </c:pt>
                <c:pt idx="5">
                  <c:v>45.1</c:v>
                </c:pt>
                <c:pt idx="6">
                  <c:v>41.390999999999998</c:v>
                </c:pt>
                <c:pt idx="7">
                  <c:v>41.86407198904368</c:v>
                </c:pt>
                <c:pt idx="8">
                  <c:v>40.192419351450397</c:v>
                </c:pt>
                <c:pt idx="9">
                  <c:v>39.384215967131034</c:v>
                </c:pt>
                <c:pt idx="10">
                  <c:v>38.768690530542884</c:v>
                </c:pt>
                <c:pt idx="11">
                  <c:v>39.719915102986882</c:v>
                </c:pt>
                <c:pt idx="12">
                  <c:v>41.145427812248805</c:v>
                </c:pt>
                <c:pt idx="13">
                  <c:v>37.621453266901277</c:v>
                </c:pt>
                <c:pt idx="14">
                  <c:v>33.812131250761119</c:v>
                </c:pt>
                <c:pt idx="15">
                  <c:v>32.332900719629599</c:v>
                </c:pt>
                <c:pt idx="16">
                  <c:v>32.384444731674478</c:v>
                </c:pt>
                <c:pt idx="17">
                  <c:v>29.873750586223437</c:v>
                </c:pt>
                <c:pt idx="18">
                  <c:v>27.673372056795841</c:v>
                </c:pt>
                <c:pt idx="19">
                  <c:v>22.482200621326168</c:v>
                </c:pt>
                <c:pt idx="20">
                  <c:v>13.782700595516685</c:v>
                </c:pt>
                <c:pt idx="21">
                  <c:v>11.922622680969427</c:v>
                </c:pt>
                <c:pt idx="22">
                  <c:v>8.3703291658573047</c:v>
                </c:pt>
                <c:pt idx="23">
                  <c:v>10.525805018180002</c:v>
                </c:pt>
                <c:pt idx="24">
                  <c:v>9.0884051543483082</c:v>
                </c:pt>
                <c:pt idx="25">
                  <c:v>7.8104382166061708</c:v>
                </c:pt>
                <c:pt idx="26">
                  <c:v>9.8194393328618332</c:v>
                </c:pt>
                <c:pt idx="27">
                  <c:v>8.3070376159746306</c:v>
                </c:pt>
                <c:pt idx="28">
                  <c:v>8.1190498312768558</c:v>
                </c:pt>
                <c:pt idx="29">
                  <c:v>6.7376102471207284</c:v>
                </c:pt>
              </c:numCache>
            </c:numRef>
          </c:val>
          <c:extLst>
            <c:ext xmlns:c16="http://schemas.microsoft.com/office/drawing/2014/chart" uri="{C3380CC4-5D6E-409C-BE32-E72D297353CC}">
              <c16:uniqueId val="{00000000-1791-4129-B6F5-97A34648BD36}"/>
            </c:ext>
          </c:extLst>
        </c:ser>
        <c:ser>
          <c:idx val="1"/>
          <c:order val="1"/>
          <c:tx>
            <c:strRef>
              <c:f>'A.3 Fig.A3.2'!$D$4</c:f>
              <c:strCache>
                <c:ptCount val="1"/>
                <c:pt idx="0">
                  <c:v>Residential &amp; Commercial/Institutional</c:v>
                </c:pt>
              </c:strCache>
            </c:strRef>
          </c:tx>
          <c:invertIfNegative val="0"/>
          <c:cat>
            <c:numRef>
              <c:f>'A.3 Fig.A3.2'!$G$2:$AJ$2</c:f>
              <c:numCache>
                <c:formatCode>General</c:formatCode>
                <c:ptCount val="30"/>
                <c:pt idx="0">
                  <c:v>1987</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numCache>
            </c:numRef>
          </c:cat>
          <c:val>
            <c:numRef>
              <c:f>'A.3 Fig.A3.2'!$G$4:$AJ$4</c:f>
              <c:numCache>
                <c:formatCode>0.000</c:formatCode>
                <c:ptCount val="30"/>
                <c:pt idx="0">
                  <c:v>7.2379999999999995</c:v>
                </c:pt>
                <c:pt idx="1">
                  <c:v>10.386363479235676</c:v>
                </c:pt>
                <c:pt idx="2">
                  <c:v>10.412939533720092</c:v>
                </c:pt>
                <c:pt idx="3">
                  <c:v>9.3871608222224658</c:v>
                </c:pt>
                <c:pt idx="4">
                  <c:v>9.3196293037367983</c:v>
                </c:pt>
                <c:pt idx="5">
                  <c:v>9.225788384917939</c:v>
                </c:pt>
                <c:pt idx="6">
                  <c:v>8.6248168731364139</c:v>
                </c:pt>
                <c:pt idx="7">
                  <c:v>8.8987523908450132</c:v>
                </c:pt>
                <c:pt idx="8">
                  <c:v>8.5079850885524024</c:v>
                </c:pt>
                <c:pt idx="9">
                  <c:v>8.8558683223708279</c:v>
                </c:pt>
                <c:pt idx="10">
                  <c:v>8.4937462414854004</c:v>
                </c:pt>
                <c:pt idx="11">
                  <c:v>8.5967050923909145</c:v>
                </c:pt>
                <c:pt idx="12">
                  <c:v>8.7922539509897923</c:v>
                </c:pt>
                <c:pt idx="13">
                  <c:v>8.6657924360567034</c:v>
                </c:pt>
                <c:pt idx="14">
                  <c:v>8.8801565565723735</c:v>
                </c:pt>
                <c:pt idx="15">
                  <c:v>8.7272757865696811</c:v>
                </c:pt>
                <c:pt idx="16">
                  <c:v>9.2273018904389765</c:v>
                </c:pt>
                <c:pt idx="17">
                  <c:v>8.9634529286763183</c:v>
                </c:pt>
                <c:pt idx="18">
                  <c:v>8.8994920719833033</c:v>
                </c:pt>
                <c:pt idx="19">
                  <c:v>9.6928812154763868</c:v>
                </c:pt>
                <c:pt idx="20">
                  <c:v>9.2604081162334868</c:v>
                </c:pt>
                <c:pt idx="21">
                  <c:v>9.4667634609686946</c:v>
                </c:pt>
                <c:pt idx="22">
                  <c:v>8.2842693653701218</c:v>
                </c:pt>
                <c:pt idx="23">
                  <c:v>8.0354188998345411</c:v>
                </c:pt>
                <c:pt idx="24">
                  <c:v>8.0153114952829867</c:v>
                </c:pt>
                <c:pt idx="25">
                  <c:v>7.1986062060015099</c:v>
                </c:pt>
                <c:pt idx="26">
                  <c:v>7.4290940586351351</c:v>
                </c:pt>
                <c:pt idx="27">
                  <c:v>7.5385987753568999</c:v>
                </c:pt>
                <c:pt idx="28">
                  <c:v>7.4095932413993495</c:v>
                </c:pt>
                <c:pt idx="29">
                  <c:v>7.9235756740767336</c:v>
                </c:pt>
              </c:numCache>
            </c:numRef>
          </c:val>
          <c:extLst>
            <c:ext xmlns:c16="http://schemas.microsoft.com/office/drawing/2014/chart" uri="{C3380CC4-5D6E-409C-BE32-E72D297353CC}">
              <c16:uniqueId val="{00000001-1791-4129-B6F5-97A34648BD36}"/>
            </c:ext>
          </c:extLst>
        </c:ser>
        <c:ser>
          <c:idx val="2"/>
          <c:order val="2"/>
          <c:tx>
            <c:strRef>
              <c:f>'A.3 Fig.A3.2'!$D$5</c:f>
              <c:strCache>
                <c:ptCount val="1"/>
                <c:pt idx="0">
                  <c:v>Manufacturing Industries and Construction</c:v>
                </c:pt>
              </c:strCache>
            </c:strRef>
          </c:tx>
          <c:invertIfNegative val="0"/>
          <c:cat>
            <c:numRef>
              <c:f>'A.3 Fig.A3.2'!$G$2:$AJ$2</c:f>
              <c:numCache>
                <c:formatCode>General</c:formatCode>
                <c:ptCount val="30"/>
                <c:pt idx="0">
                  <c:v>1987</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numCache>
            </c:numRef>
          </c:cat>
          <c:val>
            <c:numRef>
              <c:f>'A.3 Fig.A3.2'!$G$5:$AJ$5</c:f>
              <c:numCache>
                <c:formatCode>0.000</c:formatCode>
                <c:ptCount val="30"/>
                <c:pt idx="0">
                  <c:v>9.2070000000000007</c:v>
                </c:pt>
                <c:pt idx="1">
                  <c:v>8.9279667994411067</c:v>
                </c:pt>
                <c:pt idx="2">
                  <c:v>8.7277571556548903</c:v>
                </c:pt>
                <c:pt idx="3">
                  <c:v>7.3882940866789069</c:v>
                </c:pt>
                <c:pt idx="4">
                  <c:v>7.7861938256028695</c:v>
                </c:pt>
                <c:pt idx="5">
                  <c:v>7.7772609553694947</c:v>
                </c:pt>
                <c:pt idx="6">
                  <c:v>8.05030519826758</c:v>
                </c:pt>
                <c:pt idx="7">
                  <c:v>8.1270585157379038</c:v>
                </c:pt>
                <c:pt idx="8">
                  <c:v>8.9748099321125672</c:v>
                </c:pt>
                <c:pt idx="9">
                  <c:v>8.9797809993749098</c:v>
                </c:pt>
                <c:pt idx="10">
                  <c:v>8.9875206488895412</c:v>
                </c:pt>
                <c:pt idx="11">
                  <c:v>10.529210549757519</c:v>
                </c:pt>
                <c:pt idx="12">
                  <c:v>9.4132967266460845</c:v>
                </c:pt>
                <c:pt idx="13">
                  <c:v>10.882584821756678</c:v>
                </c:pt>
                <c:pt idx="14">
                  <c:v>13.579809823391116</c:v>
                </c:pt>
                <c:pt idx="15">
                  <c:v>16.009144204941212</c:v>
                </c:pt>
                <c:pt idx="16">
                  <c:v>17.313498760167857</c:v>
                </c:pt>
                <c:pt idx="17">
                  <c:v>16.592256955590148</c:v>
                </c:pt>
                <c:pt idx="18">
                  <c:v>18.417442834162902</c:v>
                </c:pt>
                <c:pt idx="19">
                  <c:v>15.733272073496099</c:v>
                </c:pt>
                <c:pt idx="20">
                  <c:v>10.346201087104273</c:v>
                </c:pt>
                <c:pt idx="21">
                  <c:v>9.9348471986921449</c:v>
                </c:pt>
                <c:pt idx="22">
                  <c:v>8.4550057251715334</c:v>
                </c:pt>
                <c:pt idx="23">
                  <c:v>10.459953134116667</c:v>
                </c:pt>
                <c:pt idx="24">
                  <c:v>10.533248027311943</c:v>
                </c:pt>
                <c:pt idx="25">
                  <c:v>10.975037791781874</c:v>
                </c:pt>
                <c:pt idx="26">
                  <c:v>10.957368126667809</c:v>
                </c:pt>
                <c:pt idx="27">
                  <c:v>11.178093711208671</c:v>
                </c:pt>
                <c:pt idx="28">
                  <c:v>10.164244862585438</c:v>
                </c:pt>
                <c:pt idx="29">
                  <c:v>9.4219243014942045</c:v>
                </c:pt>
              </c:numCache>
            </c:numRef>
          </c:val>
          <c:extLst>
            <c:ext xmlns:c16="http://schemas.microsoft.com/office/drawing/2014/chart" uri="{C3380CC4-5D6E-409C-BE32-E72D297353CC}">
              <c16:uniqueId val="{00000002-1791-4129-B6F5-97A34648BD36}"/>
            </c:ext>
          </c:extLst>
        </c:ser>
        <c:ser>
          <c:idx val="3"/>
          <c:order val="3"/>
          <c:tx>
            <c:strRef>
              <c:f>'A.3 Fig.A3.2'!$D$6</c:f>
              <c:strCache>
                <c:ptCount val="1"/>
                <c:pt idx="0">
                  <c:v>Agriculture/Forestry/Fishing</c:v>
                </c:pt>
              </c:strCache>
            </c:strRef>
          </c:tx>
          <c:invertIfNegative val="0"/>
          <c:cat>
            <c:numRef>
              <c:f>'A.3 Fig.A3.2'!$G$2:$AJ$2</c:f>
              <c:numCache>
                <c:formatCode>General</c:formatCode>
                <c:ptCount val="30"/>
                <c:pt idx="0">
                  <c:v>1987</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numCache>
            </c:numRef>
          </c:cat>
          <c:val>
            <c:numRef>
              <c:f>'A.3 Fig.A3.2'!$G$6:$AJ$6</c:f>
              <c:numCache>
                <c:formatCode>0.000</c:formatCode>
                <c:ptCount val="30"/>
                <c:pt idx="0">
                  <c:v>8.7029999999999994</c:v>
                </c:pt>
                <c:pt idx="1">
                  <c:v>8.7599659199438928</c:v>
                </c:pt>
                <c:pt idx="2">
                  <c:v>9.3682829204966538</c:v>
                </c:pt>
                <c:pt idx="3">
                  <c:v>9.8438538728266334</c:v>
                </c:pt>
                <c:pt idx="4">
                  <c:v>10.384859047643939</c:v>
                </c:pt>
                <c:pt idx="5">
                  <c:v>11.764372962671509</c:v>
                </c:pt>
                <c:pt idx="6">
                  <c:v>14.310318988434124</c:v>
                </c:pt>
                <c:pt idx="7">
                  <c:v>11.881266162101227</c:v>
                </c:pt>
                <c:pt idx="8">
                  <c:v>11.956700756594548</c:v>
                </c:pt>
                <c:pt idx="9">
                  <c:v>12.345536933210916</c:v>
                </c:pt>
                <c:pt idx="10">
                  <c:v>12.557045785496365</c:v>
                </c:pt>
                <c:pt idx="11">
                  <c:v>12.91262782879188</c:v>
                </c:pt>
                <c:pt idx="12">
                  <c:v>13.074900113146402</c:v>
                </c:pt>
                <c:pt idx="13">
                  <c:v>12.447034513803802</c:v>
                </c:pt>
                <c:pt idx="14">
                  <c:v>13.163819189874051</c:v>
                </c:pt>
                <c:pt idx="15">
                  <c:v>12.873958642912223</c:v>
                </c:pt>
                <c:pt idx="16">
                  <c:v>12.758090271107442</c:v>
                </c:pt>
                <c:pt idx="17">
                  <c:v>11.58976128893234</c:v>
                </c:pt>
                <c:pt idx="18">
                  <c:v>10.527942316744751</c:v>
                </c:pt>
                <c:pt idx="19">
                  <c:v>10.269038072974649</c:v>
                </c:pt>
                <c:pt idx="20">
                  <c:v>8.5701603812867013</c:v>
                </c:pt>
                <c:pt idx="21">
                  <c:v>7.4275816188387704</c:v>
                </c:pt>
                <c:pt idx="22">
                  <c:v>6.5598791464690693</c:v>
                </c:pt>
                <c:pt idx="23">
                  <c:v>6.1945673881450638</c:v>
                </c:pt>
                <c:pt idx="24">
                  <c:v>5.5520862383112739</c:v>
                </c:pt>
                <c:pt idx="25">
                  <c:v>4.8423161557119574</c:v>
                </c:pt>
                <c:pt idx="26">
                  <c:v>4.2743795645482283</c:v>
                </c:pt>
                <c:pt idx="27">
                  <c:v>4.0541619297231994</c:v>
                </c:pt>
                <c:pt idx="28">
                  <c:v>4.209949033780565</c:v>
                </c:pt>
                <c:pt idx="29">
                  <c:v>4.4956796501136767</c:v>
                </c:pt>
              </c:numCache>
            </c:numRef>
          </c:val>
          <c:extLst>
            <c:ext xmlns:c16="http://schemas.microsoft.com/office/drawing/2014/chart" uri="{C3380CC4-5D6E-409C-BE32-E72D297353CC}">
              <c16:uniqueId val="{00000003-1791-4129-B6F5-97A34648BD36}"/>
            </c:ext>
          </c:extLst>
        </c:ser>
        <c:ser>
          <c:idx val="4"/>
          <c:order val="4"/>
          <c:tx>
            <c:strRef>
              <c:f>'A.3 Fig.A3.2'!$D$7</c:f>
              <c:strCache>
                <c:ptCount val="1"/>
                <c:pt idx="0">
                  <c:v>Transport </c:v>
                </c:pt>
              </c:strCache>
            </c:strRef>
          </c:tx>
          <c:invertIfNegative val="0"/>
          <c:cat>
            <c:numRef>
              <c:f>'A.3 Fig.A3.2'!$G$2:$AJ$2</c:f>
              <c:numCache>
                <c:formatCode>General</c:formatCode>
                <c:ptCount val="30"/>
                <c:pt idx="0">
                  <c:v>1987</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numCache>
            </c:numRef>
          </c:cat>
          <c:val>
            <c:numRef>
              <c:f>'A.3 Fig.A3.2'!$G$7:$AJ$7</c:f>
              <c:numCache>
                <c:formatCode>0.000</c:formatCode>
                <c:ptCount val="30"/>
                <c:pt idx="0">
                  <c:v>60.150976162814032</c:v>
                </c:pt>
                <c:pt idx="1">
                  <c:v>65.917530198417339</c:v>
                </c:pt>
                <c:pt idx="2">
                  <c:v>67.030619058264591</c:v>
                </c:pt>
                <c:pt idx="3">
                  <c:v>69.217109252691444</c:v>
                </c:pt>
                <c:pt idx="4">
                  <c:v>65.605702873039959</c:v>
                </c:pt>
                <c:pt idx="5">
                  <c:v>63.886989072098686</c:v>
                </c:pt>
                <c:pt idx="6">
                  <c:v>61.031852911755564</c:v>
                </c:pt>
                <c:pt idx="7">
                  <c:v>65.400858028731321</c:v>
                </c:pt>
                <c:pt idx="8">
                  <c:v>58.212548701195111</c:v>
                </c:pt>
                <c:pt idx="9">
                  <c:v>59.321311193394848</c:v>
                </c:pt>
                <c:pt idx="10">
                  <c:v>58.111964889616786</c:v>
                </c:pt>
                <c:pt idx="11">
                  <c:v>55.157291303069037</c:v>
                </c:pt>
                <c:pt idx="12">
                  <c:v>56.315586953341125</c:v>
                </c:pt>
                <c:pt idx="13">
                  <c:v>51.554552829249758</c:v>
                </c:pt>
                <c:pt idx="14">
                  <c:v>52.530267374957489</c:v>
                </c:pt>
                <c:pt idx="15">
                  <c:v>55.884001926426166</c:v>
                </c:pt>
                <c:pt idx="16">
                  <c:v>58.099384216066071</c:v>
                </c:pt>
                <c:pt idx="17">
                  <c:v>58.934731029224068</c:v>
                </c:pt>
                <c:pt idx="18">
                  <c:v>56.080641926413684</c:v>
                </c:pt>
                <c:pt idx="19">
                  <c:v>54.597279419415713</c:v>
                </c:pt>
                <c:pt idx="20">
                  <c:v>47.837405483510345</c:v>
                </c:pt>
                <c:pt idx="21">
                  <c:v>43.300832918901619</c:v>
                </c:pt>
                <c:pt idx="22">
                  <c:v>41.572291681735585</c:v>
                </c:pt>
                <c:pt idx="23">
                  <c:v>40.663294379790877</c:v>
                </c:pt>
                <c:pt idx="24">
                  <c:v>41.786083582693777</c:v>
                </c:pt>
                <c:pt idx="25">
                  <c:v>43.985395311105918</c:v>
                </c:pt>
                <c:pt idx="26">
                  <c:v>42.273423777370766</c:v>
                </c:pt>
                <c:pt idx="27">
                  <c:v>45.307093993988573</c:v>
                </c:pt>
                <c:pt idx="28">
                  <c:v>44.220449531776737</c:v>
                </c:pt>
                <c:pt idx="29">
                  <c:v>43.697896318466718</c:v>
                </c:pt>
              </c:numCache>
            </c:numRef>
          </c:val>
          <c:extLst>
            <c:ext xmlns:c16="http://schemas.microsoft.com/office/drawing/2014/chart" uri="{C3380CC4-5D6E-409C-BE32-E72D297353CC}">
              <c16:uniqueId val="{00000004-1791-4129-B6F5-97A34648BD36}"/>
            </c:ext>
          </c:extLst>
        </c:ser>
        <c:ser>
          <c:idx val="7"/>
          <c:order val="5"/>
          <c:tx>
            <c:strRef>
              <c:f>'A.3 Fig.A3.2'!$D$8</c:f>
              <c:strCache>
                <c:ptCount val="1"/>
                <c:pt idx="0">
                  <c:v>Agriculture </c:v>
                </c:pt>
              </c:strCache>
            </c:strRef>
          </c:tx>
          <c:invertIfNegative val="0"/>
          <c:cat>
            <c:numRef>
              <c:f>'A.3 Fig.A3.2'!$G$2:$AJ$2</c:f>
              <c:numCache>
                <c:formatCode>General</c:formatCode>
                <c:ptCount val="30"/>
                <c:pt idx="0">
                  <c:v>1987</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numCache>
            </c:numRef>
          </c:cat>
          <c:val>
            <c:numRef>
              <c:f>'A.3 Fig.A3.2'!$G$8:$AJ$8</c:f>
              <c:numCache>
                <c:formatCode>0.000</c:formatCode>
                <c:ptCount val="30"/>
                <c:pt idx="1">
                  <c:v>32.921779292687127</c:v>
                </c:pt>
                <c:pt idx="2">
                  <c:v>32.844771612045705</c:v>
                </c:pt>
                <c:pt idx="3">
                  <c:v>32.675525994421633</c:v>
                </c:pt>
                <c:pt idx="4">
                  <c:v>33.387699653750467</c:v>
                </c:pt>
                <c:pt idx="5">
                  <c:v>34.40404280627817</c:v>
                </c:pt>
                <c:pt idx="6">
                  <c:v>35.412793086901893</c:v>
                </c:pt>
                <c:pt idx="7">
                  <c:v>35.523609750363732</c:v>
                </c:pt>
                <c:pt idx="8">
                  <c:v>34.60502199799393</c:v>
                </c:pt>
                <c:pt idx="9">
                  <c:v>37.021735282651193</c:v>
                </c:pt>
                <c:pt idx="10">
                  <c:v>36.854246118057752</c:v>
                </c:pt>
                <c:pt idx="11">
                  <c:v>34.617779382427265</c:v>
                </c:pt>
                <c:pt idx="12">
                  <c:v>33.028930295973694</c:v>
                </c:pt>
                <c:pt idx="13">
                  <c:v>32.710528360439909</c:v>
                </c:pt>
                <c:pt idx="14">
                  <c:v>33.637464193495163</c:v>
                </c:pt>
                <c:pt idx="15">
                  <c:v>32.693031221262117</c:v>
                </c:pt>
                <c:pt idx="16">
                  <c:v>32.04873616723286</c:v>
                </c:pt>
                <c:pt idx="17">
                  <c:v>31.431808449510292</c:v>
                </c:pt>
                <c:pt idx="18">
                  <c:v>30.236794783506355</c:v>
                </c:pt>
                <c:pt idx="19">
                  <c:v>29.690236241045405</c:v>
                </c:pt>
                <c:pt idx="20">
                  <c:v>29.406201119536131</c:v>
                </c:pt>
                <c:pt idx="21">
                  <c:v>31.116226627869768</c:v>
                </c:pt>
                <c:pt idx="22">
                  <c:v>28.36203087251446</c:v>
                </c:pt>
                <c:pt idx="23">
                  <c:v>29.029841210819885</c:v>
                </c:pt>
                <c:pt idx="24">
                  <c:v>31.456044654070574</c:v>
                </c:pt>
                <c:pt idx="25">
                  <c:v>30.706997828609026</c:v>
                </c:pt>
                <c:pt idx="26">
                  <c:v>30.786736134357838</c:v>
                </c:pt>
                <c:pt idx="27">
                  <c:v>31.791596837393662</c:v>
                </c:pt>
                <c:pt idx="28">
                  <c:v>33.44636725965097</c:v>
                </c:pt>
                <c:pt idx="29">
                  <c:v>34.932277657932083</c:v>
                </c:pt>
              </c:numCache>
            </c:numRef>
          </c:val>
          <c:extLst>
            <c:ext xmlns:c16="http://schemas.microsoft.com/office/drawing/2014/chart" uri="{C3380CC4-5D6E-409C-BE32-E72D297353CC}">
              <c16:uniqueId val="{00000005-1791-4129-B6F5-97A34648BD36}"/>
            </c:ext>
          </c:extLst>
        </c:ser>
        <c:ser>
          <c:idx val="5"/>
          <c:order val="6"/>
          <c:tx>
            <c:strRef>
              <c:f>'A.3 Fig.A3.2'!$D$9</c:f>
              <c:strCache>
                <c:ptCount val="1"/>
                <c:pt idx="0">
                  <c:v>Other NFR sectors</c:v>
                </c:pt>
              </c:strCache>
            </c:strRef>
          </c:tx>
          <c:invertIfNegative val="0"/>
          <c:cat>
            <c:numRef>
              <c:f>'A.3 Fig.A3.2'!$G$2:$AJ$2</c:f>
              <c:numCache>
                <c:formatCode>General</c:formatCode>
                <c:ptCount val="30"/>
                <c:pt idx="0">
                  <c:v>1987</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numCache>
            </c:numRef>
          </c:cat>
          <c:val>
            <c:numRef>
              <c:f>'A.3 Fig.A3.2'!$G$9:$AJ$9</c:f>
              <c:numCache>
                <c:formatCode>0.000</c:formatCode>
                <c:ptCount val="30"/>
                <c:pt idx="0">
                  <c:v>2.524</c:v>
                </c:pt>
                <c:pt idx="1">
                  <c:v>1.6346004481530041</c:v>
                </c:pt>
                <c:pt idx="2">
                  <c:v>2.3176264601434577</c:v>
                </c:pt>
                <c:pt idx="3">
                  <c:v>2.4977302209728167</c:v>
                </c:pt>
                <c:pt idx="4">
                  <c:v>1.6149019381642735</c:v>
                </c:pt>
                <c:pt idx="5">
                  <c:v>0.97122676879503733</c:v>
                </c:pt>
                <c:pt idx="6">
                  <c:v>0.96264590650769599</c:v>
                </c:pt>
                <c:pt idx="7">
                  <c:v>0.94531688637487343</c:v>
                </c:pt>
                <c:pt idx="8">
                  <c:v>1.0295641938428113</c:v>
                </c:pt>
                <c:pt idx="9">
                  <c:v>1.1978264950968862</c:v>
                </c:pt>
                <c:pt idx="10">
                  <c:v>1.099812453230026</c:v>
                </c:pt>
                <c:pt idx="11">
                  <c:v>1.2555783531390079</c:v>
                </c:pt>
                <c:pt idx="12">
                  <c:v>1.4660486925585094</c:v>
                </c:pt>
                <c:pt idx="13">
                  <c:v>1.3220199894517652</c:v>
                </c:pt>
                <c:pt idx="14">
                  <c:v>1.1559025311854021</c:v>
                </c:pt>
                <c:pt idx="15">
                  <c:v>1.1295516264280465</c:v>
                </c:pt>
                <c:pt idx="16">
                  <c:v>1.2679612588994154</c:v>
                </c:pt>
                <c:pt idx="17">
                  <c:v>1.1576113065525735</c:v>
                </c:pt>
                <c:pt idx="18">
                  <c:v>1.1406555283233444</c:v>
                </c:pt>
                <c:pt idx="19">
                  <c:v>1.1820797747574754</c:v>
                </c:pt>
                <c:pt idx="20">
                  <c:v>1.0311615182364493</c:v>
                </c:pt>
                <c:pt idx="21">
                  <c:v>1.1485950840022336</c:v>
                </c:pt>
                <c:pt idx="22">
                  <c:v>0.86068113417414971</c:v>
                </c:pt>
                <c:pt idx="23">
                  <c:v>0.88708227199819689</c:v>
                </c:pt>
                <c:pt idx="24">
                  <c:v>0.82547779118246123</c:v>
                </c:pt>
                <c:pt idx="25">
                  <c:v>0.78598795179035097</c:v>
                </c:pt>
                <c:pt idx="26">
                  <c:v>0.64653975063882152</c:v>
                </c:pt>
                <c:pt idx="27">
                  <c:v>0.65098460597629626</c:v>
                </c:pt>
                <c:pt idx="28">
                  <c:v>0.39291202304614919</c:v>
                </c:pt>
                <c:pt idx="29">
                  <c:v>0.54632667632230381</c:v>
                </c:pt>
              </c:numCache>
            </c:numRef>
          </c:val>
          <c:extLst>
            <c:ext xmlns:c16="http://schemas.microsoft.com/office/drawing/2014/chart" uri="{C3380CC4-5D6E-409C-BE32-E72D297353CC}">
              <c16:uniqueId val="{00000006-1791-4129-B6F5-97A34648BD36}"/>
            </c:ext>
          </c:extLst>
        </c:ser>
        <c:dLbls>
          <c:showLegendKey val="0"/>
          <c:showVal val="0"/>
          <c:showCatName val="0"/>
          <c:showSerName val="0"/>
          <c:showPercent val="0"/>
          <c:showBubbleSize val="0"/>
        </c:dLbls>
        <c:gapWidth val="150"/>
        <c:overlap val="100"/>
        <c:axId val="192384384"/>
        <c:axId val="192390272"/>
      </c:barChart>
      <c:lineChart>
        <c:grouping val="standard"/>
        <c:varyColors val="0"/>
        <c:ser>
          <c:idx val="6"/>
          <c:order val="7"/>
          <c:tx>
            <c:strRef>
              <c:f>'A.3 Fig.A3.2'!$D$12</c:f>
              <c:strCache>
                <c:ptCount val="1"/>
                <c:pt idx="0">
                  <c:v>Sofia Protocol target</c:v>
                </c:pt>
              </c:strCache>
            </c:strRef>
          </c:tx>
          <c:spPr>
            <a:ln cap="rnd" cmpd="sng">
              <a:solidFill>
                <a:srgbClr val="FF0000"/>
              </a:solidFill>
              <a:prstDash val="sysDash"/>
              <a:round/>
            </a:ln>
          </c:spPr>
          <c:marker>
            <c:symbol val="none"/>
          </c:marker>
          <c:cat>
            <c:multiLvlStrRef>
              <c:f>'A.3 Fig.A3.2'!#REF!</c:f>
            </c:multiLvlStrRef>
          </c:cat>
          <c:val>
            <c:numRef>
              <c:f>'A.3 Fig.A3.2'!$G$12:$AJ$12</c:f>
              <c:numCache>
                <c:formatCode>0.000</c:formatCode>
                <c:ptCount val="30"/>
                <c:pt idx="0">
                  <c:v>127.96497616281404</c:v>
                </c:pt>
                <c:pt idx="1">
                  <c:v>127.96497616281404</c:v>
                </c:pt>
                <c:pt idx="2">
                  <c:v>127.96497616281404</c:v>
                </c:pt>
                <c:pt idx="3">
                  <c:v>127.96497616281404</c:v>
                </c:pt>
                <c:pt idx="4">
                  <c:v>127.96497616281404</c:v>
                </c:pt>
                <c:pt idx="5">
                  <c:v>127.96497616281404</c:v>
                </c:pt>
                <c:pt idx="6">
                  <c:v>127.96497616281404</c:v>
                </c:pt>
                <c:pt idx="7">
                  <c:v>127.96497616281404</c:v>
                </c:pt>
                <c:pt idx="8">
                  <c:v>127.96497616281404</c:v>
                </c:pt>
                <c:pt idx="9">
                  <c:v>127.96497616281404</c:v>
                </c:pt>
                <c:pt idx="10">
                  <c:v>127.96497616281404</c:v>
                </c:pt>
                <c:pt idx="11">
                  <c:v>127.96497616281404</c:v>
                </c:pt>
                <c:pt idx="12">
                  <c:v>127.96497616281404</c:v>
                </c:pt>
                <c:pt idx="13">
                  <c:v>127.96497616281404</c:v>
                </c:pt>
                <c:pt idx="14">
                  <c:v>127.96497616281404</c:v>
                </c:pt>
                <c:pt idx="15">
                  <c:v>127.96497616281404</c:v>
                </c:pt>
                <c:pt idx="16">
                  <c:v>127.96497616281404</c:v>
                </c:pt>
                <c:pt idx="17">
                  <c:v>127.96497616281404</c:v>
                </c:pt>
                <c:pt idx="18">
                  <c:v>127.96497616281404</c:v>
                </c:pt>
                <c:pt idx="19">
                  <c:v>127.96497616281404</c:v>
                </c:pt>
                <c:pt idx="20">
                  <c:v>127.96497616281404</c:v>
                </c:pt>
                <c:pt idx="21">
                  <c:v>127.96497616281404</c:v>
                </c:pt>
                <c:pt idx="22">
                  <c:v>127.96497616281404</c:v>
                </c:pt>
                <c:pt idx="23">
                  <c:v>127.96497616281404</c:v>
                </c:pt>
                <c:pt idx="24">
                  <c:v>127.96497616281404</c:v>
                </c:pt>
                <c:pt idx="25">
                  <c:v>127.96497616281404</c:v>
                </c:pt>
                <c:pt idx="26">
                  <c:v>127.96497616281404</c:v>
                </c:pt>
                <c:pt idx="27">
                  <c:v>127.96497616281404</c:v>
                </c:pt>
                <c:pt idx="28">
                  <c:v>127.96497616281404</c:v>
                </c:pt>
                <c:pt idx="29">
                  <c:v>127.96497616281404</c:v>
                </c:pt>
              </c:numCache>
            </c:numRef>
          </c:val>
          <c:smooth val="0"/>
          <c:extLst>
            <c:ext xmlns:c16="http://schemas.microsoft.com/office/drawing/2014/chart" uri="{C3380CC4-5D6E-409C-BE32-E72D297353CC}">
              <c16:uniqueId val="{00000007-1791-4129-B6F5-97A34648BD36}"/>
            </c:ext>
          </c:extLst>
        </c:ser>
        <c:dLbls>
          <c:showLegendKey val="0"/>
          <c:showVal val="0"/>
          <c:showCatName val="0"/>
          <c:showSerName val="0"/>
          <c:showPercent val="0"/>
          <c:showBubbleSize val="0"/>
        </c:dLbls>
        <c:marker val="1"/>
        <c:smooth val="0"/>
        <c:axId val="192384384"/>
        <c:axId val="192390272"/>
      </c:lineChart>
      <c:catAx>
        <c:axId val="192384384"/>
        <c:scaling>
          <c:orientation val="minMax"/>
        </c:scaling>
        <c:delete val="0"/>
        <c:axPos val="b"/>
        <c:numFmt formatCode="General" sourceLinked="1"/>
        <c:majorTickMark val="out"/>
        <c:minorTickMark val="none"/>
        <c:tickLblPos val="nextTo"/>
        <c:txPr>
          <a:bodyPr rot="0" vert="horz"/>
          <a:lstStyle/>
          <a:p>
            <a:pPr>
              <a:defRPr sz="800"/>
            </a:pPr>
            <a:endParaRPr lang="en-US"/>
          </a:p>
        </c:txPr>
        <c:crossAx val="192390272"/>
        <c:crosses val="autoZero"/>
        <c:auto val="1"/>
        <c:lblAlgn val="ctr"/>
        <c:lblOffset val="100"/>
        <c:tickLblSkip val="1"/>
        <c:tickMarkSkip val="1"/>
        <c:noMultiLvlLbl val="0"/>
      </c:catAx>
      <c:valAx>
        <c:axId val="192390272"/>
        <c:scaling>
          <c:orientation val="minMax"/>
        </c:scaling>
        <c:delete val="0"/>
        <c:axPos val="l"/>
        <c:majorGridlines/>
        <c:title>
          <c:tx>
            <c:rich>
              <a:bodyPr/>
              <a:lstStyle/>
              <a:p>
                <a:pPr>
                  <a:defRPr/>
                </a:pPr>
                <a:r>
                  <a:rPr lang="en-IE"/>
                  <a:t>kt</a:t>
                </a:r>
                <a:r>
                  <a:rPr lang="en-IE" baseline="0"/>
                  <a:t> </a:t>
                </a:r>
                <a:r>
                  <a:rPr lang="en-IE"/>
                  <a:t>(NO2)</a:t>
                </a:r>
              </a:p>
            </c:rich>
          </c:tx>
          <c:layout>
            <c:manualLayout>
              <c:xMode val="edge"/>
              <c:yMode val="edge"/>
              <c:x val="6.570302233902767E-3"/>
              <c:y val="0.35807860262008762"/>
            </c:manualLayout>
          </c:layout>
          <c:overlay val="0"/>
        </c:title>
        <c:numFmt formatCode="#,##0" sourceLinked="0"/>
        <c:majorTickMark val="out"/>
        <c:minorTickMark val="none"/>
        <c:tickLblPos val="nextTo"/>
        <c:txPr>
          <a:bodyPr rot="0" vert="horz"/>
          <a:lstStyle/>
          <a:p>
            <a:pPr>
              <a:defRPr/>
            </a:pPr>
            <a:endParaRPr lang="en-US"/>
          </a:p>
        </c:txPr>
        <c:crossAx val="192384384"/>
        <c:crosses val="autoZero"/>
        <c:crossBetween val="between"/>
      </c:valAx>
      <c:spPr>
        <a:noFill/>
        <a:ln>
          <a:solidFill>
            <a:schemeClr val="tx1"/>
          </a:solidFill>
        </a:ln>
      </c:spPr>
    </c:plotArea>
    <c:legend>
      <c:legendPos val="r"/>
      <c:layout>
        <c:manualLayout>
          <c:xMode val="edge"/>
          <c:yMode val="edge"/>
          <c:x val="6.9735341127165618E-2"/>
          <c:y val="0.83953796098068389"/>
          <c:w val="0.91635538311334275"/>
          <c:h val="0.11437908971056038"/>
        </c:manualLayout>
      </c:layout>
      <c:overlay val="0"/>
    </c:legend>
    <c:plotVisOnly val="1"/>
    <c:dispBlanksAs val="gap"/>
    <c:showDLblsOverMax val="0"/>
  </c:chart>
  <c:spPr>
    <a:noFill/>
    <a:ln>
      <a:noFill/>
    </a:ln>
  </c:spPr>
  <c:printSettings>
    <c:headerFooter alignWithMargins="0"/>
    <c:pageMargins b="1" l="0.75000000000000056" r="0.75000000000000056" t="1" header="0.5" footer="0.5"/>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4DACB5EC-35F5-4ADF-B581-7AA662E24AA3}"/>
            </a:ext>
          </a:extLst>
        </xdr:cNvPr>
        <xdr:cNvSpPr txBox="1"/>
      </xdr:nvSpPr>
      <xdr:spPr>
        <a:xfrm>
          <a:off x="8934450" y="8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301624</xdr:colOff>
      <xdr:row>0</xdr:row>
      <xdr:rowOff>57150</xdr:rowOff>
    </xdr:from>
    <xdr:to>
      <xdr:col>30</xdr:col>
      <xdr:colOff>584199</xdr:colOff>
      <xdr:row>30</xdr:row>
      <xdr:rowOff>73398</xdr:rowOff>
    </xdr:to>
    <xdr:graphicFrame macro="">
      <xdr:nvGraphicFramePr>
        <xdr:cNvPr id="5" name="Chart 1">
          <a:extLst>
            <a:ext uri="{FF2B5EF4-FFF2-40B4-BE49-F238E27FC236}">
              <a16:creationId xmlns:a16="http://schemas.microsoft.com/office/drawing/2014/main" id="{00000000-0008-0000-1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1666874</xdr:colOff>
      <xdr:row>14</xdr:row>
      <xdr:rowOff>57150</xdr:rowOff>
    </xdr:from>
    <xdr:to>
      <xdr:col>34</xdr:col>
      <xdr:colOff>19050</xdr:colOff>
      <xdr:row>39</xdr:row>
      <xdr:rowOff>142875</xdr:rowOff>
    </xdr:to>
    <xdr:graphicFrame macro="">
      <xdr:nvGraphicFramePr>
        <xdr:cNvPr id="2" name="Chart 1">
          <a:extLst>
            <a:ext uri="{FF2B5EF4-FFF2-40B4-BE49-F238E27FC236}">
              <a16:creationId xmlns:a16="http://schemas.microsoft.com/office/drawing/2014/main" id="{35C11F86-FD42-47B1-ACA8-D3CC409025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L140"/>
  <sheetViews>
    <sheetView zoomScale="75" zoomScaleNormal="75" workbookViewId="0">
      <pane ySplit="1" topLeftCell="A2" activePane="bottomLeft" state="frozen"/>
      <selection pane="bottomLeft" activeCell="B1" sqref="B1"/>
    </sheetView>
  </sheetViews>
  <sheetFormatPr defaultRowHeight="15" x14ac:dyDescent="0.25"/>
  <cols>
    <col min="1" max="1" width="17.85546875" style="37" customWidth="1"/>
    <col min="2" max="2" width="45.140625" style="62" customWidth="1"/>
    <col min="3" max="3" width="45.140625" style="37" customWidth="1"/>
    <col min="4" max="4" width="14.140625" style="37" customWidth="1"/>
    <col min="5" max="5" width="14.140625" style="65" customWidth="1"/>
    <col min="6" max="6" width="2.28515625" style="65" customWidth="1"/>
    <col min="7" max="7" width="7.5703125" style="37" customWidth="1"/>
    <col min="8" max="8" width="20" style="37" customWidth="1"/>
    <col min="9" max="9" width="4.28515625" style="37" customWidth="1"/>
    <col min="10" max="10" width="14.42578125" style="37" customWidth="1"/>
    <col min="11" max="11" width="13.28515625" style="37" customWidth="1"/>
    <col min="12" max="16384" width="9.140625" style="37"/>
  </cols>
  <sheetData>
    <row r="1" spans="1:12" ht="15.75" thickBot="1" x14ac:dyDescent="0.3">
      <c r="A1" s="53" t="s">
        <v>43</v>
      </c>
      <c r="B1" s="54">
        <v>2018</v>
      </c>
      <c r="C1" s="55" t="s">
        <v>1</v>
      </c>
      <c r="D1" s="55" t="s">
        <v>2</v>
      </c>
      <c r="E1" s="56" t="s">
        <v>3</v>
      </c>
      <c r="F1" s="57"/>
      <c r="H1" s="58" t="s">
        <v>4</v>
      </c>
      <c r="J1" s="59" t="s">
        <v>30</v>
      </c>
      <c r="K1" s="60">
        <v>0.8</v>
      </c>
      <c r="L1" s="61" t="s">
        <v>31</v>
      </c>
    </row>
    <row r="2" spans="1:12" x14ac:dyDescent="0.25">
      <c r="A2" s="37" t="s">
        <v>67</v>
      </c>
      <c r="B2" s="62" t="s">
        <v>468</v>
      </c>
      <c r="C2" s="63" t="str">
        <f>IF(ISNUMBER('Table 15.PAH'!I25),'Table 15.PAH'!I25/VLOOKUP("National Total",A:B,2,0),"0")</f>
        <v>0</v>
      </c>
      <c r="D2" s="64">
        <f t="shared" ref="D2:D33" si="0">IF(C2=1,0,IF(ISNUMBER(C2+D1),C2+D1,0))</f>
        <v>0</v>
      </c>
      <c r="E2" s="65" t="str">
        <f t="shared" ref="E2:E33" si="1">IF(AND(D1&lt;$K$1,D2&gt;0),"x","")</f>
        <v/>
      </c>
      <c r="G2" s="66" t="b">
        <f>ROW(A2)=ROW(B2)</f>
        <v>1</v>
      </c>
      <c r="H2" s="67" t="e">
        <f t="shared" ref="H2:H33" si="2">VLOOKUP("National Total",A:B,2,0)</f>
        <v>#N/A</v>
      </c>
      <c r="I2" s="26" t="s">
        <v>46</v>
      </c>
    </row>
    <row r="3" spans="1:12" x14ac:dyDescent="0.25">
      <c r="A3" s="37" t="s">
        <v>81</v>
      </c>
      <c r="B3" s="68" t="s">
        <v>468</v>
      </c>
      <c r="C3" s="63" t="str">
        <f t="shared" ref="C3:C9" si="3">IF(ISNUMBER(B3),B3/VLOOKUP("National Total",A:B,2,0),"0")</f>
        <v>0</v>
      </c>
      <c r="D3" s="64">
        <f t="shared" si="0"/>
        <v>0</v>
      </c>
      <c r="E3" s="65" t="str">
        <f t="shared" si="1"/>
        <v/>
      </c>
      <c r="G3" s="66" t="b">
        <f t="shared" ref="G3:G66" si="4">ROW(A3)=ROW(B3)</f>
        <v>1</v>
      </c>
      <c r="H3" s="67" t="e">
        <f t="shared" si="2"/>
        <v>#N/A</v>
      </c>
      <c r="I3" s="26" t="s">
        <v>47</v>
      </c>
    </row>
    <row r="4" spans="1:12" x14ac:dyDescent="0.25">
      <c r="A4" s="37" t="s">
        <v>91</v>
      </c>
      <c r="B4" s="68" t="s">
        <v>468</v>
      </c>
      <c r="C4" s="63" t="str">
        <f t="shared" si="3"/>
        <v>0</v>
      </c>
      <c r="D4" s="64">
        <f t="shared" si="0"/>
        <v>0</v>
      </c>
      <c r="E4" s="65" t="str">
        <f t="shared" si="1"/>
        <v/>
      </c>
      <c r="G4" s="66" t="b">
        <f t="shared" si="4"/>
        <v>1</v>
      </c>
      <c r="H4" s="67" t="e">
        <f t="shared" si="2"/>
        <v>#N/A</v>
      </c>
      <c r="I4" s="26" t="s">
        <v>48</v>
      </c>
    </row>
    <row r="5" spans="1:12" x14ac:dyDescent="0.25">
      <c r="A5" s="37" t="s">
        <v>104</v>
      </c>
      <c r="B5" s="68" t="s">
        <v>468</v>
      </c>
      <c r="C5" s="63" t="str">
        <f t="shared" si="3"/>
        <v>0</v>
      </c>
      <c r="D5" s="64">
        <f t="shared" si="0"/>
        <v>0</v>
      </c>
      <c r="E5" s="65" t="str">
        <f t="shared" si="1"/>
        <v/>
      </c>
      <c r="G5" s="66" t="b">
        <f t="shared" si="4"/>
        <v>1</v>
      </c>
      <c r="H5" s="67" t="e">
        <f t="shared" si="2"/>
        <v>#N/A</v>
      </c>
      <c r="I5" s="26" t="s">
        <v>49</v>
      </c>
    </row>
    <row r="6" spans="1:12" x14ac:dyDescent="0.25">
      <c r="A6" s="37" t="s">
        <v>106</v>
      </c>
      <c r="B6" s="68" t="s">
        <v>468</v>
      </c>
      <c r="C6" s="63" t="str">
        <f t="shared" si="3"/>
        <v>0</v>
      </c>
      <c r="D6" s="64">
        <f t="shared" si="0"/>
        <v>0</v>
      </c>
      <c r="E6" s="65" t="str">
        <f t="shared" si="1"/>
        <v/>
      </c>
      <c r="G6" s="66" t="b">
        <f t="shared" si="4"/>
        <v>1</v>
      </c>
      <c r="H6" s="67" t="e">
        <f t="shared" si="2"/>
        <v>#N/A</v>
      </c>
      <c r="I6" s="26" t="s">
        <v>50</v>
      </c>
    </row>
    <row r="7" spans="1:12" x14ac:dyDescent="0.25">
      <c r="A7" s="37" t="s">
        <v>107</v>
      </c>
      <c r="B7" s="68" t="s">
        <v>468</v>
      </c>
      <c r="C7" s="63" t="str">
        <f t="shared" si="3"/>
        <v>0</v>
      </c>
      <c r="D7" s="64">
        <f t="shared" si="0"/>
        <v>0</v>
      </c>
      <c r="E7" s="65" t="str">
        <f t="shared" si="1"/>
        <v/>
      </c>
      <c r="G7" s="66" t="b">
        <f t="shared" si="4"/>
        <v>1</v>
      </c>
      <c r="H7" s="67" t="e">
        <f t="shared" si="2"/>
        <v>#N/A</v>
      </c>
      <c r="I7" s="26" t="s">
        <v>51</v>
      </c>
    </row>
    <row r="8" spans="1:12" x14ac:dyDescent="0.25">
      <c r="A8" s="37" t="s">
        <v>109</v>
      </c>
      <c r="B8" s="68" t="s">
        <v>468</v>
      </c>
      <c r="C8" s="63" t="str">
        <f t="shared" si="3"/>
        <v>0</v>
      </c>
      <c r="D8" s="64">
        <f t="shared" si="0"/>
        <v>0</v>
      </c>
      <c r="E8" s="65" t="str">
        <f t="shared" si="1"/>
        <v/>
      </c>
      <c r="G8" s="66" t="b">
        <f t="shared" si="4"/>
        <v>1</v>
      </c>
      <c r="H8" s="67" t="e">
        <f t="shared" si="2"/>
        <v>#N/A</v>
      </c>
      <c r="I8" s="26" t="s">
        <v>52</v>
      </c>
    </row>
    <row r="9" spans="1:12" x14ac:dyDescent="0.25">
      <c r="A9" s="37" t="s">
        <v>110</v>
      </c>
      <c r="B9" s="68" t="s">
        <v>468</v>
      </c>
      <c r="C9" s="63" t="str">
        <f t="shared" si="3"/>
        <v>0</v>
      </c>
      <c r="D9" s="64">
        <f t="shared" si="0"/>
        <v>0</v>
      </c>
      <c r="E9" s="65" t="str">
        <f t="shared" si="1"/>
        <v/>
      </c>
      <c r="G9" s="66" t="b">
        <f t="shared" si="4"/>
        <v>1</v>
      </c>
      <c r="H9" s="67" t="e">
        <f t="shared" si="2"/>
        <v>#N/A</v>
      </c>
      <c r="I9" s="26" t="s">
        <v>53</v>
      </c>
    </row>
    <row r="10" spans="1:12" x14ac:dyDescent="0.25">
      <c r="A10" s="37" t="s">
        <v>111</v>
      </c>
      <c r="B10" s="62" t="s">
        <v>468</v>
      </c>
      <c r="C10" s="63" t="str">
        <f>IF(ISNUMBER('Table 15.PAH'!I14),'Table 15.PAH'!I14/VLOOKUP("National Total",A:B,2,0),"0")</f>
        <v>0</v>
      </c>
      <c r="D10" s="64">
        <f t="shared" si="0"/>
        <v>0</v>
      </c>
      <c r="E10" s="65" t="str">
        <f t="shared" si="1"/>
        <v/>
      </c>
      <c r="G10" s="66" t="b">
        <f t="shared" si="4"/>
        <v>1</v>
      </c>
      <c r="H10" s="67" t="e">
        <f t="shared" si="2"/>
        <v>#N/A</v>
      </c>
      <c r="I10" s="26" t="s">
        <v>54</v>
      </c>
    </row>
    <row r="11" spans="1:12" x14ac:dyDescent="0.25">
      <c r="A11" s="37" t="s">
        <v>120</v>
      </c>
      <c r="B11" s="68" t="s">
        <v>468</v>
      </c>
      <c r="C11" s="63" t="str">
        <f>IF(ISNUMBER(B11),B11/VLOOKUP("National Total",A:B,2,0),"0")</f>
        <v>0</v>
      </c>
      <c r="D11" s="64">
        <f t="shared" si="0"/>
        <v>0</v>
      </c>
      <c r="E11" s="65" t="str">
        <f t="shared" si="1"/>
        <v/>
      </c>
      <c r="G11" s="66" t="b">
        <f t="shared" si="4"/>
        <v>1</v>
      </c>
      <c r="H11" s="67" t="e">
        <f t="shared" si="2"/>
        <v>#N/A</v>
      </c>
      <c r="I11" s="26" t="s">
        <v>55</v>
      </c>
    </row>
    <row r="12" spans="1:12" x14ac:dyDescent="0.25">
      <c r="A12" s="37" t="s">
        <v>155</v>
      </c>
      <c r="B12" s="68" t="s">
        <v>468</v>
      </c>
      <c r="C12" s="63" t="str">
        <f>IF(ISNUMBER(B12),B12/VLOOKUP("National Total",A:B,2,0),"0")</f>
        <v>0</v>
      </c>
      <c r="D12" s="64">
        <f t="shared" si="0"/>
        <v>0</v>
      </c>
      <c r="E12" s="65" t="str">
        <f t="shared" si="1"/>
        <v/>
      </c>
      <c r="G12" s="66" t="b">
        <f t="shared" si="4"/>
        <v>1</v>
      </c>
      <c r="H12" s="67" t="e">
        <f t="shared" si="2"/>
        <v>#N/A</v>
      </c>
      <c r="I12" s="26" t="s">
        <v>56</v>
      </c>
    </row>
    <row r="13" spans="1:12" x14ac:dyDescent="0.25">
      <c r="A13" s="37" t="s">
        <v>160</v>
      </c>
      <c r="B13" s="68" t="s">
        <v>468</v>
      </c>
      <c r="C13" s="63" t="str">
        <f>IF(ISNUMBER(B13),B13/VLOOKUP("National Total",A:B,2,0),"0")</f>
        <v>0</v>
      </c>
      <c r="D13" s="64">
        <f t="shared" si="0"/>
        <v>0</v>
      </c>
      <c r="E13" s="65" t="str">
        <f t="shared" si="1"/>
        <v/>
      </c>
      <c r="G13" s="66" t="b">
        <f t="shared" si="4"/>
        <v>1</v>
      </c>
      <c r="H13" s="67" t="e">
        <f t="shared" si="2"/>
        <v>#N/A</v>
      </c>
      <c r="I13" s="26" t="s">
        <v>57</v>
      </c>
    </row>
    <row r="14" spans="1:12" x14ac:dyDescent="0.25">
      <c r="A14" s="37" t="s">
        <v>163</v>
      </c>
      <c r="B14" s="62" t="s">
        <v>468</v>
      </c>
      <c r="C14" s="63" t="str">
        <f>IF(ISNUMBER('Table 15.PAH'!I29),'Table 15.PAH'!I29/VLOOKUP("National Total",A:B,2,0),"0")</f>
        <v>0</v>
      </c>
      <c r="D14" s="64">
        <f t="shared" si="0"/>
        <v>0</v>
      </c>
      <c r="E14" s="65" t="str">
        <f t="shared" si="1"/>
        <v/>
      </c>
      <c r="G14" s="66" t="b">
        <f t="shared" si="4"/>
        <v>1</v>
      </c>
      <c r="H14" s="67" t="e">
        <f t="shared" si="2"/>
        <v>#N/A</v>
      </c>
      <c r="I14" s="26" t="s">
        <v>58</v>
      </c>
    </row>
    <row r="15" spans="1:12" x14ac:dyDescent="0.25">
      <c r="A15" s="37" t="s">
        <v>166</v>
      </c>
      <c r="B15" s="68" t="s">
        <v>468</v>
      </c>
      <c r="C15" s="63" t="str">
        <f>IF(ISNUMBER(B15),B15/VLOOKUP("National Total",A:B,2,0),"0")</f>
        <v>0</v>
      </c>
      <c r="D15" s="64">
        <f t="shared" si="0"/>
        <v>0</v>
      </c>
      <c r="E15" s="65" t="str">
        <f t="shared" si="1"/>
        <v/>
      </c>
      <c r="G15" s="66" t="b">
        <f t="shared" si="4"/>
        <v>1</v>
      </c>
      <c r="H15" s="67" t="e">
        <f t="shared" si="2"/>
        <v>#N/A</v>
      </c>
      <c r="I15" s="26" t="s">
        <v>59</v>
      </c>
    </row>
    <row r="16" spans="1:12" x14ac:dyDescent="0.25">
      <c r="A16" s="37" t="s">
        <v>45</v>
      </c>
      <c r="B16" s="68" t="s">
        <v>468</v>
      </c>
      <c r="C16" s="63" t="str">
        <f>IF(ISNUMBER(B16),B16/VLOOKUP("National Total",A:B,2,0),"0")</f>
        <v>0</v>
      </c>
      <c r="D16" s="64">
        <f t="shared" si="0"/>
        <v>0</v>
      </c>
      <c r="E16" s="65" t="str">
        <f t="shared" si="1"/>
        <v/>
      </c>
      <c r="G16" s="66" t="b">
        <f t="shared" si="4"/>
        <v>1</v>
      </c>
      <c r="H16" s="67" t="e">
        <f t="shared" si="2"/>
        <v>#N/A</v>
      </c>
      <c r="I16" s="26" t="s">
        <v>60</v>
      </c>
    </row>
    <row r="17" spans="1:9" x14ac:dyDescent="0.25">
      <c r="A17" s="37" t="s">
        <v>57</v>
      </c>
      <c r="B17" s="68" t="s">
        <v>553</v>
      </c>
      <c r="C17" s="63" t="str">
        <f>IF(ISNUMBER(B17),B17/VLOOKUP("National Total",A:B,2,0),"0")</f>
        <v>0</v>
      </c>
      <c r="D17" s="64">
        <f t="shared" si="0"/>
        <v>0</v>
      </c>
      <c r="E17" s="65" t="str">
        <f t="shared" si="1"/>
        <v/>
      </c>
      <c r="G17" s="66" t="b">
        <f t="shared" si="4"/>
        <v>1</v>
      </c>
      <c r="H17" s="67" t="e">
        <f t="shared" si="2"/>
        <v>#N/A</v>
      </c>
      <c r="I17" s="26" t="s">
        <v>61</v>
      </c>
    </row>
    <row r="18" spans="1:9" x14ac:dyDescent="0.25">
      <c r="A18" s="37" t="s">
        <v>58</v>
      </c>
      <c r="B18" s="62" t="s">
        <v>553</v>
      </c>
      <c r="C18" s="63" t="str">
        <f>IF(ISNUMBER('Table 15.PAH'!I30),'Table 15.PAH'!I30/VLOOKUP("National Total",A:B,2,0),"0")</f>
        <v>0</v>
      </c>
      <c r="D18" s="64">
        <f t="shared" si="0"/>
        <v>0</v>
      </c>
      <c r="E18" s="65" t="str">
        <f t="shared" si="1"/>
        <v/>
      </c>
      <c r="G18" s="66" t="b">
        <f t="shared" si="4"/>
        <v>1</v>
      </c>
      <c r="H18" s="67" t="e">
        <f t="shared" si="2"/>
        <v>#N/A</v>
      </c>
      <c r="I18" s="26" t="s">
        <v>62</v>
      </c>
    </row>
    <row r="19" spans="1:9" x14ac:dyDescent="0.25">
      <c r="A19" s="37" t="s">
        <v>63</v>
      </c>
      <c r="B19" s="62" t="s">
        <v>553</v>
      </c>
      <c r="C19" s="63" t="str">
        <f>IF(ISNUMBER('Table 15.PAH'!I9),'Table 15.PAH'!I9/VLOOKUP("National Total",A:B,2,0),"0")</f>
        <v>0</v>
      </c>
      <c r="D19" s="64">
        <f t="shared" si="0"/>
        <v>0</v>
      </c>
      <c r="E19" s="65" t="str">
        <f t="shared" si="1"/>
        <v/>
      </c>
      <c r="G19" s="66" t="b">
        <f t="shared" si="4"/>
        <v>1</v>
      </c>
      <c r="H19" s="67" t="e">
        <f t="shared" si="2"/>
        <v>#N/A</v>
      </c>
      <c r="I19" s="26" t="s">
        <v>63</v>
      </c>
    </row>
    <row r="20" spans="1:9" x14ac:dyDescent="0.25">
      <c r="A20" s="37" t="s">
        <v>64</v>
      </c>
      <c r="B20" s="68" t="s">
        <v>553</v>
      </c>
      <c r="C20" s="63" t="str">
        <f>IF(ISNUMBER(B20),B20/VLOOKUP("National Total",A:B,2,0),"0")</f>
        <v>0</v>
      </c>
      <c r="D20" s="64">
        <f t="shared" si="0"/>
        <v>0</v>
      </c>
      <c r="E20" s="65" t="str">
        <f t="shared" si="1"/>
        <v/>
      </c>
      <c r="G20" s="66" t="b">
        <f t="shared" si="4"/>
        <v>1</v>
      </c>
      <c r="H20" s="67" t="e">
        <f t="shared" si="2"/>
        <v>#N/A</v>
      </c>
      <c r="I20" s="26" t="s">
        <v>64</v>
      </c>
    </row>
    <row r="21" spans="1:9" x14ac:dyDescent="0.25">
      <c r="A21" s="37" t="s">
        <v>65</v>
      </c>
      <c r="B21" s="68" t="s">
        <v>553</v>
      </c>
      <c r="C21" s="63" t="str">
        <f>IF(ISNUMBER(B21),B21/VLOOKUP("National Total",A:B,2,0),"0")</f>
        <v>0</v>
      </c>
      <c r="D21" s="64">
        <f t="shared" si="0"/>
        <v>0</v>
      </c>
      <c r="E21" s="65" t="str">
        <f t="shared" si="1"/>
        <v/>
      </c>
      <c r="G21" s="66" t="b">
        <f t="shared" si="4"/>
        <v>1</v>
      </c>
      <c r="H21" s="67" t="e">
        <f t="shared" si="2"/>
        <v>#N/A</v>
      </c>
      <c r="I21" s="26" t="s">
        <v>65</v>
      </c>
    </row>
    <row r="22" spans="1:9" x14ac:dyDescent="0.25">
      <c r="A22" s="37" t="s">
        <v>68</v>
      </c>
      <c r="B22" s="62" t="s">
        <v>553</v>
      </c>
      <c r="C22" s="63" t="str">
        <f>IF(ISNUMBER('Table 15.PAH'!I22),'Table 15.PAH'!I22/VLOOKUP("National Total",A:B,2,0),"0")</f>
        <v>0</v>
      </c>
      <c r="D22" s="64">
        <f t="shared" si="0"/>
        <v>0</v>
      </c>
      <c r="E22" s="65" t="str">
        <f t="shared" si="1"/>
        <v/>
      </c>
      <c r="G22" s="66" t="b">
        <f t="shared" si="4"/>
        <v>1</v>
      </c>
      <c r="H22" s="67" t="e">
        <f t="shared" si="2"/>
        <v>#N/A</v>
      </c>
      <c r="I22" s="26" t="s">
        <v>66</v>
      </c>
    </row>
    <row r="23" spans="1:9" x14ac:dyDescent="0.25">
      <c r="A23" s="37" t="s">
        <v>69</v>
      </c>
      <c r="B23" s="68" t="s">
        <v>553</v>
      </c>
      <c r="C23" s="63" t="str">
        <f t="shared" ref="C23:C35" si="5">IF(ISNUMBER(B23),B23/VLOOKUP("National Total",A:B,2,0),"0")</f>
        <v>0</v>
      </c>
      <c r="D23" s="64">
        <f t="shared" si="0"/>
        <v>0</v>
      </c>
      <c r="E23" s="65" t="str">
        <f t="shared" si="1"/>
        <v/>
      </c>
      <c r="G23" s="66" t="b">
        <f t="shared" si="4"/>
        <v>1</v>
      </c>
      <c r="H23" s="67" t="e">
        <f t="shared" si="2"/>
        <v>#N/A</v>
      </c>
      <c r="I23" s="26" t="s">
        <v>67</v>
      </c>
    </row>
    <row r="24" spans="1:9" x14ac:dyDescent="0.25">
      <c r="A24" s="37" t="s">
        <v>77</v>
      </c>
      <c r="B24" s="68" t="s">
        <v>553</v>
      </c>
      <c r="C24" s="63" t="str">
        <f t="shared" si="5"/>
        <v>0</v>
      </c>
      <c r="D24" s="64">
        <f t="shared" si="0"/>
        <v>0</v>
      </c>
      <c r="E24" s="65" t="str">
        <f t="shared" si="1"/>
        <v/>
      </c>
      <c r="G24" s="66" t="b">
        <f t="shared" si="4"/>
        <v>1</v>
      </c>
      <c r="H24" s="67" t="e">
        <f t="shared" si="2"/>
        <v>#N/A</v>
      </c>
      <c r="I24" s="26" t="s">
        <v>68</v>
      </c>
    </row>
    <row r="25" spans="1:9" x14ac:dyDescent="0.25">
      <c r="A25" s="37" t="s">
        <v>87</v>
      </c>
      <c r="B25" s="68" t="s">
        <v>553</v>
      </c>
      <c r="C25" s="63" t="str">
        <f t="shared" si="5"/>
        <v>0</v>
      </c>
      <c r="D25" s="64">
        <f t="shared" si="0"/>
        <v>0</v>
      </c>
      <c r="E25" s="65" t="str">
        <f t="shared" si="1"/>
        <v/>
      </c>
      <c r="G25" s="66" t="b">
        <f t="shared" si="4"/>
        <v>1</v>
      </c>
      <c r="H25" s="67" t="e">
        <f t="shared" si="2"/>
        <v>#N/A</v>
      </c>
      <c r="I25" s="26" t="s">
        <v>69</v>
      </c>
    </row>
    <row r="26" spans="1:9" x14ac:dyDescent="0.25">
      <c r="A26" s="37" t="s">
        <v>99</v>
      </c>
      <c r="B26" s="68" t="s">
        <v>553</v>
      </c>
      <c r="C26" s="63" t="str">
        <f t="shared" si="5"/>
        <v>0</v>
      </c>
      <c r="D26" s="64">
        <f t="shared" si="0"/>
        <v>0</v>
      </c>
      <c r="E26" s="65" t="str">
        <f t="shared" si="1"/>
        <v/>
      </c>
      <c r="G26" s="66" t="b">
        <f t="shared" si="4"/>
        <v>1</v>
      </c>
      <c r="H26" s="67" t="e">
        <f t="shared" si="2"/>
        <v>#N/A</v>
      </c>
      <c r="I26" s="26" t="s">
        <v>70</v>
      </c>
    </row>
    <row r="27" spans="1:9" x14ac:dyDescent="0.25">
      <c r="A27" s="37" t="s">
        <v>102</v>
      </c>
      <c r="B27" s="68" t="s">
        <v>553</v>
      </c>
      <c r="C27" s="63" t="str">
        <f t="shared" si="5"/>
        <v>0</v>
      </c>
      <c r="D27" s="64">
        <f t="shared" si="0"/>
        <v>0</v>
      </c>
      <c r="E27" s="65" t="str">
        <f t="shared" si="1"/>
        <v/>
      </c>
      <c r="G27" s="66" t="b">
        <f t="shared" si="4"/>
        <v>1</v>
      </c>
      <c r="H27" s="67" t="e">
        <f t="shared" si="2"/>
        <v>#N/A</v>
      </c>
      <c r="I27" s="26" t="s">
        <v>71</v>
      </c>
    </row>
    <row r="28" spans="1:9" x14ac:dyDescent="0.25">
      <c r="A28" s="37" t="s">
        <v>103</v>
      </c>
      <c r="B28" s="68" t="s">
        <v>553</v>
      </c>
      <c r="C28" s="63" t="str">
        <f t="shared" si="5"/>
        <v>0</v>
      </c>
      <c r="D28" s="64">
        <f t="shared" si="0"/>
        <v>0</v>
      </c>
      <c r="E28" s="65" t="str">
        <f t="shared" si="1"/>
        <v/>
      </c>
      <c r="G28" s="66" t="b">
        <f t="shared" si="4"/>
        <v>1</v>
      </c>
      <c r="H28" s="67" t="e">
        <f t="shared" si="2"/>
        <v>#N/A</v>
      </c>
      <c r="I28" s="26" t="s">
        <v>72</v>
      </c>
    </row>
    <row r="29" spans="1:9" x14ac:dyDescent="0.25">
      <c r="A29" s="37" t="s">
        <v>108</v>
      </c>
      <c r="B29" s="68" t="s">
        <v>553</v>
      </c>
      <c r="C29" s="63" t="str">
        <f t="shared" si="5"/>
        <v>0</v>
      </c>
      <c r="D29" s="64">
        <f t="shared" si="0"/>
        <v>0</v>
      </c>
      <c r="E29" s="65" t="str">
        <f t="shared" si="1"/>
        <v/>
      </c>
      <c r="G29" s="66" t="b">
        <f t="shared" si="4"/>
        <v>1</v>
      </c>
      <c r="H29" s="67" t="e">
        <f t="shared" si="2"/>
        <v>#N/A</v>
      </c>
      <c r="I29" s="26" t="s">
        <v>73</v>
      </c>
    </row>
    <row r="30" spans="1:9" x14ac:dyDescent="0.25">
      <c r="A30" s="37" t="s">
        <v>116</v>
      </c>
      <c r="B30" s="68" t="s">
        <v>468</v>
      </c>
      <c r="C30" s="63" t="str">
        <f t="shared" si="5"/>
        <v>0</v>
      </c>
      <c r="D30" s="64">
        <f t="shared" si="0"/>
        <v>0</v>
      </c>
      <c r="E30" s="65" t="str">
        <f t="shared" si="1"/>
        <v/>
      </c>
      <c r="G30" s="66" t="b">
        <f t="shared" si="4"/>
        <v>1</v>
      </c>
      <c r="H30" s="67" t="e">
        <f t="shared" si="2"/>
        <v>#N/A</v>
      </c>
      <c r="I30" s="26" t="s">
        <v>74</v>
      </c>
    </row>
    <row r="31" spans="1:9" x14ac:dyDescent="0.25">
      <c r="A31" s="37" t="s">
        <v>124</v>
      </c>
      <c r="B31" s="68" t="s">
        <v>553</v>
      </c>
      <c r="C31" s="63" t="str">
        <f t="shared" si="5"/>
        <v>0</v>
      </c>
      <c r="D31" s="64">
        <f t="shared" si="0"/>
        <v>0</v>
      </c>
      <c r="E31" s="65" t="str">
        <f t="shared" si="1"/>
        <v/>
      </c>
      <c r="G31" s="66" t="b">
        <f t="shared" si="4"/>
        <v>1</v>
      </c>
      <c r="H31" s="67" t="e">
        <f t="shared" si="2"/>
        <v>#N/A</v>
      </c>
      <c r="I31" s="26" t="s">
        <v>75</v>
      </c>
    </row>
    <row r="32" spans="1:9" x14ac:dyDescent="0.25">
      <c r="A32" s="37" t="s">
        <v>130</v>
      </c>
      <c r="B32" s="68" t="s">
        <v>553</v>
      </c>
      <c r="C32" s="63" t="str">
        <f t="shared" si="5"/>
        <v>0</v>
      </c>
      <c r="D32" s="64">
        <f t="shared" si="0"/>
        <v>0</v>
      </c>
      <c r="E32" s="65" t="str">
        <f t="shared" si="1"/>
        <v/>
      </c>
      <c r="G32" s="66" t="b">
        <f t="shared" si="4"/>
        <v>1</v>
      </c>
      <c r="H32" s="67" t="e">
        <f t="shared" si="2"/>
        <v>#N/A</v>
      </c>
      <c r="I32" s="26" t="s">
        <v>76</v>
      </c>
    </row>
    <row r="33" spans="1:9" x14ac:dyDescent="0.25">
      <c r="A33" s="37" t="s">
        <v>156</v>
      </c>
      <c r="B33" s="68" t="s">
        <v>553</v>
      </c>
      <c r="C33" s="63" t="str">
        <f t="shared" si="5"/>
        <v>0</v>
      </c>
      <c r="D33" s="64">
        <f t="shared" si="0"/>
        <v>0</v>
      </c>
      <c r="E33" s="65" t="str">
        <f t="shared" si="1"/>
        <v/>
      </c>
      <c r="G33" s="66" t="b">
        <f t="shared" si="4"/>
        <v>1</v>
      </c>
      <c r="H33" s="67" t="e">
        <f t="shared" si="2"/>
        <v>#N/A</v>
      </c>
      <c r="I33" s="26" t="s">
        <v>77</v>
      </c>
    </row>
    <row r="34" spans="1:9" x14ac:dyDescent="0.25">
      <c r="A34" s="37" t="s">
        <v>70</v>
      </c>
      <c r="B34" s="68" t="s">
        <v>359</v>
      </c>
      <c r="C34" s="63" t="str">
        <f t="shared" si="5"/>
        <v>0</v>
      </c>
      <c r="D34" s="64">
        <f t="shared" ref="D34:D65" si="6">IF(C34=1,0,IF(ISNUMBER(C34+D33),C34+D33,0))</f>
        <v>0</v>
      </c>
      <c r="E34" s="65" t="str">
        <f t="shared" ref="E34:E65" si="7">IF(AND(D33&lt;$K$1,D34&gt;0),"x","")</f>
        <v/>
      </c>
      <c r="G34" s="66" t="b">
        <f t="shared" si="4"/>
        <v>1</v>
      </c>
      <c r="H34" s="67" t="e">
        <f t="shared" ref="H34:H65" si="8">VLOOKUP("National Total",A:B,2,0)</f>
        <v>#N/A</v>
      </c>
      <c r="I34" s="26" t="s">
        <v>78</v>
      </c>
    </row>
    <row r="35" spans="1:9" x14ac:dyDescent="0.25">
      <c r="A35" s="37" t="s">
        <v>80</v>
      </c>
      <c r="B35" s="68" t="s">
        <v>359</v>
      </c>
      <c r="C35" s="63" t="str">
        <f t="shared" si="5"/>
        <v>0</v>
      </c>
      <c r="D35" s="64">
        <f t="shared" si="6"/>
        <v>0</v>
      </c>
      <c r="E35" s="65" t="str">
        <f t="shared" si="7"/>
        <v/>
      </c>
      <c r="G35" s="66" t="b">
        <f t="shared" si="4"/>
        <v>1</v>
      </c>
      <c r="H35" s="67" t="e">
        <f t="shared" si="8"/>
        <v>#N/A</v>
      </c>
      <c r="I35" s="26" t="s">
        <v>79</v>
      </c>
    </row>
    <row r="36" spans="1:9" x14ac:dyDescent="0.25">
      <c r="A36" s="37" t="s">
        <v>82</v>
      </c>
      <c r="B36" s="62" t="s">
        <v>359</v>
      </c>
      <c r="C36" s="63" t="str">
        <f>IF(ISNUMBER('Table 15.PAH'!I13),'Table 15.PAH'!I13/VLOOKUP("National Total",A:B,2,0),"0")</f>
        <v>0</v>
      </c>
      <c r="D36" s="64">
        <f t="shared" si="6"/>
        <v>0</v>
      </c>
      <c r="E36" s="65" t="str">
        <f t="shared" si="7"/>
        <v/>
      </c>
      <c r="G36" s="66" t="b">
        <f t="shared" si="4"/>
        <v>1</v>
      </c>
      <c r="H36" s="67" t="e">
        <f t="shared" si="8"/>
        <v>#N/A</v>
      </c>
      <c r="I36" s="26" t="s">
        <v>80</v>
      </c>
    </row>
    <row r="37" spans="1:9" x14ac:dyDescent="0.25">
      <c r="A37" s="37" t="s">
        <v>83</v>
      </c>
      <c r="B37" s="68" t="s">
        <v>359</v>
      </c>
      <c r="C37" s="63" t="str">
        <f>IF(ISNUMBER(B37),B37/VLOOKUP("National Total",A:B,2,0),"0")</f>
        <v>0</v>
      </c>
      <c r="D37" s="64">
        <f t="shared" si="6"/>
        <v>0</v>
      </c>
      <c r="E37" s="65" t="str">
        <f t="shared" si="7"/>
        <v/>
      </c>
      <c r="G37" s="66" t="b">
        <f t="shared" si="4"/>
        <v>1</v>
      </c>
      <c r="H37" s="67" t="e">
        <f t="shared" si="8"/>
        <v>#N/A</v>
      </c>
      <c r="I37" s="26" t="s">
        <v>81</v>
      </c>
    </row>
    <row r="38" spans="1:9" x14ac:dyDescent="0.25">
      <c r="A38" s="37" t="s">
        <v>84</v>
      </c>
      <c r="B38" s="68" t="s">
        <v>550</v>
      </c>
      <c r="C38" s="63" t="str">
        <f>IF(ISNUMBER(B38),B38/VLOOKUP("National Total",A:B,2,0),"0")</f>
        <v>0</v>
      </c>
      <c r="D38" s="64">
        <f t="shared" si="6"/>
        <v>0</v>
      </c>
      <c r="E38" s="65" t="str">
        <f t="shared" si="7"/>
        <v/>
      </c>
      <c r="G38" s="66" t="b">
        <f t="shared" si="4"/>
        <v>1</v>
      </c>
      <c r="H38" s="67" t="e">
        <f t="shared" si="8"/>
        <v>#N/A</v>
      </c>
      <c r="I38" s="26" t="s">
        <v>82</v>
      </c>
    </row>
    <row r="39" spans="1:9" x14ac:dyDescent="0.25">
      <c r="A39" s="37" t="s">
        <v>85</v>
      </c>
      <c r="B39" s="68" t="s">
        <v>359</v>
      </c>
      <c r="C39" s="63" t="str">
        <f>IF(ISNUMBER(B39),B39/VLOOKUP("National Total",A:B,2,0),"0")</f>
        <v>0</v>
      </c>
      <c r="D39" s="64">
        <f t="shared" si="6"/>
        <v>0</v>
      </c>
      <c r="E39" s="65" t="str">
        <f t="shared" si="7"/>
        <v/>
      </c>
      <c r="G39" s="66" t="b">
        <f t="shared" si="4"/>
        <v>1</v>
      </c>
      <c r="H39" s="67" t="e">
        <f t="shared" si="8"/>
        <v>#N/A</v>
      </c>
      <c r="I39" s="26" t="s">
        <v>83</v>
      </c>
    </row>
    <row r="40" spans="1:9" x14ac:dyDescent="0.25">
      <c r="A40" s="37" t="s">
        <v>86</v>
      </c>
      <c r="B40" s="62" t="s">
        <v>359</v>
      </c>
      <c r="C40" s="63" t="str">
        <f>IF(ISNUMBER('Table 15.PAH'!I8),'Table 15.PAH'!I8/VLOOKUP("National Total",A:B,2,0),"0")</f>
        <v>0</v>
      </c>
      <c r="D40" s="64">
        <f t="shared" si="6"/>
        <v>0</v>
      </c>
      <c r="E40" s="65" t="str">
        <f t="shared" si="7"/>
        <v/>
      </c>
      <c r="G40" s="66" t="b">
        <f t="shared" si="4"/>
        <v>1</v>
      </c>
      <c r="H40" s="67" t="e">
        <f t="shared" si="8"/>
        <v>#N/A</v>
      </c>
      <c r="I40" s="26" t="s">
        <v>84</v>
      </c>
    </row>
    <row r="41" spans="1:9" x14ac:dyDescent="0.25">
      <c r="A41" s="37" t="s">
        <v>88</v>
      </c>
      <c r="B41" s="68" t="s">
        <v>359</v>
      </c>
      <c r="C41" s="63" t="str">
        <f>IF(ISNUMBER(B41),B41/VLOOKUP("National Total",A:B,2,0),"0")</f>
        <v>0</v>
      </c>
      <c r="D41" s="64">
        <f t="shared" si="6"/>
        <v>0</v>
      </c>
      <c r="E41" s="65" t="str">
        <f t="shared" si="7"/>
        <v/>
      </c>
      <c r="G41" s="66" t="b">
        <f t="shared" si="4"/>
        <v>1</v>
      </c>
      <c r="H41" s="67" t="e">
        <f t="shared" si="8"/>
        <v>#N/A</v>
      </c>
      <c r="I41" s="26" t="s">
        <v>85</v>
      </c>
    </row>
    <row r="42" spans="1:9" x14ac:dyDescent="0.25">
      <c r="A42" s="37" t="s">
        <v>90</v>
      </c>
      <c r="B42" s="68" t="s">
        <v>359</v>
      </c>
      <c r="C42" s="63" t="str">
        <f>IF(ISNUMBER(B42),B42/VLOOKUP("National Total",A:B,2,0),"0")</f>
        <v>0</v>
      </c>
      <c r="D42" s="64">
        <f t="shared" si="6"/>
        <v>0</v>
      </c>
      <c r="E42" s="65" t="str">
        <f t="shared" si="7"/>
        <v/>
      </c>
      <c r="G42" s="66" t="b">
        <f t="shared" si="4"/>
        <v>1</v>
      </c>
      <c r="H42" s="67" t="e">
        <f t="shared" si="8"/>
        <v>#N/A</v>
      </c>
      <c r="I42" s="26" t="s">
        <v>86</v>
      </c>
    </row>
    <row r="43" spans="1:9" x14ac:dyDescent="0.25">
      <c r="A43" s="37" t="s">
        <v>92</v>
      </c>
      <c r="B43" s="68" t="s">
        <v>359</v>
      </c>
      <c r="C43" s="63" t="str">
        <f>IF(ISNUMBER(B43),B43/VLOOKUP("National Total",A:B,2,0),"0")</f>
        <v>0</v>
      </c>
      <c r="D43" s="64">
        <f t="shared" si="6"/>
        <v>0</v>
      </c>
      <c r="E43" s="65" t="str">
        <f t="shared" si="7"/>
        <v/>
      </c>
      <c r="G43" s="66" t="b">
        <f t="shared" si="4"/>
        <v>1</v>
      </c>
      <c r="H43" s="67" t="e">
        <f t="shared" si="8"/>
        <v>#N/A</v>
      </c>
      <c r="I43" s="26" t="s">
        <v>87</v>
      </c>
    </row>
    <row r="44" spans="1:9" x14ac:dyDescent="0.25">
      <c r="A44" s="37" t="s">
        <v>93</v>
      </c>
      <c r="B44" s="68" t="s">
        <v>359</v>
      </c>
      <c r="C44" s="63" t="str">
        <f>IF(ISNUMBER(B44),B44/VLOOKUP("National Total",A:B,2,0),"0")</f>
        <v>0</v>
      </c>
      <c r="D44" s="64">
        <f t="shared" si="6"/>
        <v>0</v>
      </c>
      <c r="E44" s="65" t="str">
        <f t="shared" si="7"/>
        <v/>
      </c>
      <c r="G44" s="66" t="b">
        <f t="shared" si="4"/>
        <v>1</v>
      </c>
      <c r="H44" s="67" t="e">
        <f t="shared" si="8"/>
        <v>#N/A</v>
      </c>
      <c r="I44" s="26" t="s">
        <v>88</v>
      </c>
    </row>
    <row r="45" spans="1:9" x14ac:dyDescent="0.25">
      <c r="A45" s="37" t="s">
        <v>94</v>
      </c>
      <c r="B45" s="68" t="s">
        <v>359</v>
      </c>
      <c r="C45" s="63" t="str">
        <f>IF(ISNUMBER(B45),B45/VLOOKUP("National Total",A:B,2,0),"0")</f>
        <v>0</v>
      </c>
      <c r="D45" s="64">
        <f t="shared" si="6"/>
        <v>0</v>
      </c>
      <c r="E45" s="65" t="str">
        <f t="shared" si="7"/>
        <v/>
      </c>
      <c r="G45" s="66" t="b">
        <f t="shared" si="4"/>
        <v>1</v>
      </c>
      <c r="H45" s="67" t="e">
        <f t="shared" si="8"/>
        <v>#N/A</v>
      </c>
      <c r="I45" s="26" t="s">
        <v>89</v>
      </c>
    </row>
    <row r="46" spans="1:9" x14ac:dyDescent="0.25">
      <c r="A46" s="37" t="s">
        <v>96</v>
      </c>
      <c r="B46" s="62" t="s">
        <v>359</v>
      </c>
      <c r="C46" s="63" t="str">
        <f>IF(ISNUMBER('Table 15.PAH'!I15),'Table 15.PAH'!I15/VLOOKUP("National Total",A:B,2,0),"0")</f>
        <v>0</v>
      </c>
      <c r="D46" s="64">
        <f t="shared" si="6"/>
        <v>0</v>
      </c>
      <c r="E46" s="65" t="str">
        <f t="shared" si="7"/>
        <v/>
      </c>
      <c r="G46" s="66" t="b">
        <f t="shared" si="4"/>
        <v>1</v>
      </c>
      <c r="H46" s="67" t="e">
        <f t="shared" si="8"/>
        <v>#N/A</v>
      </c>
      <c r="I46" s="26" t="s">
        <v>90</v>
      </c>
    </row>
    <row r="47" spans="1:9" x14ac:dyDescent="0.25">
      <c r="A47" s="37" t="s">
        <v>97</v>
      </c>
      <c r="B47" s="68" t="s">
        <v>359</v>
      </c>
      <c r="C47" s="63" t="str">
        <f>IF(ISNUMBER(B47),B47/VLOOKUP("National Total",A:B,2,0),"0")</f>
        <v>0</v>
      </c>
      <c r="D47" s="64">
        <f t="shared" si="6"/>
        <v>0</v>
      </c>
      <c r="E47" s="65" t="str">
        <f t="shared" si="7"/>
        <v/>
      </c>
      <c r="G47" s="66" t="b">
        <f t="shared" si="4"/>
        <v>1</v>
      </c>
      <c r="H47" s="67" t="e">
        <f t="shared" si="8"/>
        <v>#N/A</v>
      </c>
      <c r="I47" s="26" t="s">
        <v>91</v>
      </c>
    </row>
    <row r="48" spans="1:9" x14ac:dyDescent="0.25">
      <c r="A48" s="37" t="s">
        <v>98</v>
      </c>
      <c r="B48" s="68" t="s">
        <v>359</v>
      </c>
      <c r="C48" s="63" t="str">
        <f>IF(ISNUMBER(B48),B48/VLOOKUP("National Total",A:B,2,0),"0")</f>
        <v>0</v>
      </c>
      <c r="D48" s="64">
        <f t="shared" si="6"/>
        <v>0</v>
      </c>
      <c r="E48" s="65" t="str">
        <f t="shared" si="7"/>
        <v/>
      </c>
      <c r="G48" s="66" t="b">
        <f t="shared" si="4"/>
        <v>1</v>
      </c>
      <c r="H48" s="67" t="e">
        <f t="shared" si="8"/>
        <v>#N/A</v>
      </c>
      <c r="I48" s="26" t="s">
        <v>92</v>
      </c>
    </row>
    <row r="49" spans="1:9" x14ac:dyDescent="0.25">
      <c r="A49" s="37" t="s">
        <v>100</v>
      </c>
      <c r="B49" s="68" t="s">
        <v>359</v>
      </c>
      <c r="C49" s="63" t="str">
        <f>IF(ISNUMBER(B49),B49/VLOOKUP("National Total",A:B,2,0),"0")</f>
        <v>0</v>
      </c>
      <c r="D49" s="64">
        <f t="shared" si="6"/>
        <v>0</v>
      </c>
      <c r="E49" s="65" t="str">
        <f t="shared" si="7"/>
        <v/>
      </c>
      <c r="G49" s="66" t="b">
        <f t="shared" si="4"/>
        <v>1</v>
      </c>
      <c r="H49" s="67" t="e">
        <f t="shared" si="8"/>
        <v>#N/A</v>
      </c>
      <c r="I49" s="26" t="s">
        <v>93</v>
      </c>
    </row>
    <row r="50" spans="1:9" x14ac:dyDescent="0.25">
      <c r="A50" s="37" t="s">
        <v>101</v>
      </c>
      <c r="B50" s="62" t="s">
        <v>359</v>
      </c>
      <c r="C50" s="63" t="str">
        <f>IF(ISNUMBER('Table 15.PAH'!I28),'Table 15.PAH'!I28/VLOOKUP("National Total",A:B,2,0),"0")</f>
        <v>0</v>
      </c>
      <c r="D50" s="64">
        <f t="shared" si="6"/>
        <v>0</v>
      </c>
      <c r="E50" s="65" t="str">
        <f t="shared" si="7"/>
        <v/>
      </c>
      <c r="G50" s="66" t="b">
        <f t="shared" si="4"/>
        <v>1</v>
      </c>
      <c r="H50" s="67" t="e">
        <f t="shared" si="8"/>
        <v>#N/A</v>
      </c>
      <c r="I50" s="26" t="s">
        <v>94</v>
      </c>
    </row>
    <row r="51" spans="1:9" x14ac:dyDescent="0.25">
      <c r="A51" s="37" t="s">
        <v>114</v>
      </c>
      <c r="B51" s="68" t="s">
        <v>359</v>
      </c>
      <c r="C51" s="63" t="str">
        <f t="shared" ref="C51:C58" si="9">IF(ISNUMBER(B51),B51/VLOOKUP("National Total",A:B,2,0),"0")</f>
        <v>0</v>
      </c>
      <c r="D51" s="64">
        <f t="shared" si="6"/>
        <v>0</v>
      </c>
      <c r="E51" s="65" t="str">
        <f t="shared" si="7"/>
        <v/>
      </c>
      <c r="G51" s="66" t="b">
        <f t="shared" si="4"/>
        <v>1</v>
      </c>
      <c r="H51" s="67" t="e">
        <f t="shared" si="8"/>
        <v>#N/A</v>
      </c>
      <c r="I51" s="26" t="s">
        <v>95</v>
      </c>
    </row>
    <row r="52" spans="1:9" x14ac:dyDescent="0.25">
      <c r="A52" s="37" t="s">
        <v>117</v>
      </c>
      <c r="B52" s="68" t="s">
        <v>359</v>
      </c>
      <c r="C52" s="63" t="str">
        <f t="shared" si="9"/>
        <v>0</v>
      </c>
      <c r="D52" s="64">
        <f t="shared" si="6"/>
        <v>0</v>
      </c>
      <c r="E52" s="65" t="str">
        <f t="shared" si="7"/>
        <v/>
      </c>
      <c r="G52" s="66" t="b">
        <f t="shared" si="4"/>
        <v>1</v>
      </c>
      <c r="H52" s="67" t="e">
        <f t="shared" si="8"/>
        <v>#N/A</v>
      </c>
      <c r="I52" s="26" t="s">
        <v>96</v>
      </c>
    </row>
    <row r="53" spans="1:9" x14ac:dyDescent="0.25">
      <c r="A53" s="37" t="s">
        <v>118</v>
      </c>
      <c r="B53" s="68" t="s">
        <v>359</v>
      </c>
      <c r="C53" s="63" t="str">
        <f t="shared" si="9"/>
        <v>0</v>
      </c>
      <c r="D53" s="64">
        <f t="shared" si="6"/>
        <v>0</v>
      </c>
      <c r="E53" s="65" t="str">
        <f t="shared" si="7"/>
        <v/>
      </c>
      <c r="G53" s="66" t="b">
        <f t="shared" si="4"/>
        <v>1</v>
      </c>
      <c r="H53" s="67" t="e">
        <f t="shared" si="8"/>
        <v>#N/A</v>
      </c>
      <c r="I53" s="26" t="s">
        <v>97</v>
      </c>
    </row>
    <row r="54" spans="1:9" x14ac:dyDescent="0.25">
      <c r="A54" s="37" t="s">
        <v>119</v>
      </c>
      <c r="B54" s="68" t="s">
        <v>359</v>
      </c>
      <c r="C54" s="63" t="str">
        <f t="shared" si="9"/>
        <v>0</v>
      </c>
      <c r="D54" s="64">
        <f t="shared" si="6"/>
        <v>0</v>
      </c>
      <c r="E54" s="65" t="str">
        <f t="shared" si="7"/>
        <v/>
      </c>
      <c r="G54" s="66" t="b">
        <f t="shared" si="4"/>
        <v>1</v>
      </c>
      <c r="H54" s="67" t="e">
        <f t="shared" si="8"/>
        <v>#N/A</v>
      </c>
      <c r="I54" s="26" t="s">
        <v>98</v>
      </c>
    </row>
    <row r="55" spans="1:9" x14ac:dyDescent="0.25">
      <c r="A55" s="37" t="s">
        <v>121</v>
      </c>
      <c r="B55" s="68" t="s">
        <v>359</v>
      </c>
      <c r="C55" s="63" t="str">
        <f t="shared" si="9"/>
        <v>0</v>
      </c>
      <c r="D55" s="64">
        <f t="shared" si="6"/>
        <v>0</v>
      </c>
      <c r="E55" s="65" t="str">
        <f t="shared" si="7"/>
        <v/>
      </c>
      <c r="G55" s="66" t="b">
        <f t="shared" si="4"/>
        <v>1</v>
      </c>
      <c r="H55" s="67" t="e">
        <f t="shared" si="8"/>
        <v>#N/A</v>
      </c>
      <c r="I55" s="26" t="s">
        <v>99</v>
      </c>
    </row>
    <row r="56" spans="1:9" x14ac:dyDescent="0.25">
      <c r="A56" s="37" t="s">
        <v>122</v>
      </c>
      <c r="B56" s="68" t="s">
        <v>359</v>
      </c>
      <c r="C56" s="63" t="str">
        <f t="shared" si="9"/>
        <v>0</v>
      </c>
      <c r="D56" s="64">
        <f t="shared" si="6"/>
        <v>0</v>
      </c>
      <c r="E56" s="65" t="str">
        <f t="shared" si="7"/>
        <v/>
      </c>
      <c r="G56" s="66" t="b">
        <f t="shared" si="4"/>
        <v>1</v>
      </c>
      <c r="H56" s="67" t="e">
        <f t="shared" si="8"/>
        <v>#N/A</v>
      </c>
      <c r="I56" s="26" t="s">
        <v>100</v>
      </c>
    </row>
    <row r="57" spans="1:9" x14ac:dyDescent="0.25">
      <c r="A57" s="37" t="s">
        <v>125</v>
      </c>
      <c r="B57" s="68" t="s">
        <v>359</v>
      </c>
      <c r="C57" s="63" t="str">
        <f t="shared" si="9"/>
        <v>0</v>
      </c>
      <c r="D57" s="64">
        <f t="shared" si="6"/>
        <v>0</v>
      </c>
      <c r="E57" s="65" t="str">
        <f t="shared" si="7"/>
        <v/>
      </c>
      <c r="G57" s="66" t="b">
        <f t="shared" si="4"/>
        <v>1</v>
      </c>
      <c r="H57" s="67" t="e">
        <f t="shared" si="8"/>
        <v>#N/A</v>
      </c>
      <c r="I57" s="26" t="s">
        <v>101</v>
      </c>
    </row>
    <row r="58" spans="1:9" x14ac:dyDescent="0.25">
      <c r="A58" s="37" t="s">
        <v>126</v>
      </c>
      <c r="B58" s="68" t="s">
        <v>359</v>
      </c>
      <c r="C58" s="63" t="str">
        <f t="shared" si="9"/>
        <v>0</v>
      </c>
      <c r="D58" s="64">
        <f t="shared" si="6"/>
        <v>0</v>
      </c>
      <c r="E58" s="65" t="str">
        <f t="shared" si="7"/>
        <v/>
      </c>
      <c r="G58" s="66" t="b">
        <f t="shared" si="4"/>
        <v>1</v>
      </c>
      <c r="H58" s="67" t="e">
        <f t="shared" si="8"/>
        <v>#N/A</v>
      </c>
      <c r="I58" s="69" t="s">
        <v>102</v>
      </c>
    </row>
    <row r="59" spans="1:9" x14ac:dyDescent="0.25">
      <c r="A59" s="37" t="s">
        <v>127</v>
      </c>
      <c r="B59" s="62" t="s">
        <v>359</v>
      </c>
      <c r="C59" s="63" t="str">
        <f>IF(ISNUMBER('Table 15.PAH'!I6),'Table 15.PAH'!I6/VLOOKUP("National Total",A:B,2,0),"0")</f>
        <v>0</v>
      </c>
      <c r="D59" s="64">
        <f t="shared" si="6"/>
        <v>0</v>
      </c>
      <c r="E59" s="65" t="str">
        <f t="shared" si="7"/>
        <v/>
      </c>
      <c r="G59" s="66" t="b">
        <f t="shared" si="4"/>
        <v>1</v>
      </c>
      <c r="H59" s="67" t="e">
        <f t="shared" si="8"/>
        <v>#N/A</v>
      </c>
      <c r="I59" s="69" t="s">
        <v>103</v>
      </c>
    </row>
    <row r="60" spans="1:9" x14ac:dyDescent="0.25">
      <c r="A60" s="37" t="s">
        <v>128</v>
      </c>
      <c r="B60" s="68" t="s">
        <v>359</v>
      </c>
      <c r="C60" s="63" t="str">
        <f t="shared" ref="C60:C66" si="10">IF(ISNUMBER(B60),B60/VLOOKUP("National Total",A:B,2,0),"0")</f>
        <v>0</v>
      </c>
      <c r="D60" s="64">
        <f t="shared" si="6"/>
        <v>0</v>
      </c>
      <c r="E60" s="65" t="str">
        <f t="shared" si="7"/>
        <v/>
      </c>
      <c r="G60" s="66" t="b">
        <f t="shared" si="4"/>
        <v>1</v>
      </c>
      <c r="H60" s="67" t="e">
        <f t="shared" si="8"/>
        <v>#N/A</v>
      </c>
      <c r="I60" s="69" t="s">
        <v>104</v>
      </c>
    </row>
    <row r="61" spans="1:9" x14ac:dyDescent="0.25">
      <c r="A61" s="37" t="s">
        <v>129</v>
      </c>
      <c r="B61" s="68" t="s">
        <v>359</v>
      </c>
      <c r="C61" s="63" t="str">
        <f t="shared" si="10"/>
        <v>0</v>
      </c>
      <c r="D61" s="64">
        <f t="shared" si="6"/>
        <v>0</v>
      </c>
      <c r="E61" s="65" t="str">
        <f t="shared" si="7"/>
        <v/>
      </c>
      <c r="G61" s="66" t="b">
        <f t="shared" si="4"/>
        <v>1</v>
      </c>
      <c r="H61" s="67" t="e">
        <f t="shared" si="8"/>
        <v>#N/A</v>
      </c>
      <c r="I61" s="69" t="s">
        <v>105</v>
      </c>
    </row>
    <row r="62" spans="1:9" x14ac:dyDescent="0.25">
      <c r="A62" s="37" t="s">
        <v>131</v>
      </c>
      <c r="B62" s="68" t="s">
        <v>359</v>
      </c>
      <c r="C62" s="63" t="str">
        <f t="shared" si="10"/>
        <v>0</v>
      </c>
      <c r="D62" s="64">
        <f t="shared" si="6"/>
        <v>0</v>
      </c>
      <c r="E62" s="65" t="str">
        <f t="shared" si="7"/>
        <v/>
      </c>
      <c r="G62" s="66" t="b">
        <f t="shared" si="4"/>
        <v>1</v>
      </c>
      <c r="H62" s="67" t="e">
        <f t="shared" si="8"/>
        <v>#N/A</v>
      </c>
      <c r="I62" s="69" t="s">
        <v>106</v>
      </c>
    </row>
    <row r="63" spans="1:9" x14ac:dyDescent="0.25">
      <c r="A63" s="37" t="s">
        <v>132</v>
      </c>
      <c r="B63" s="68" t="s">
        <v>359</v>
      </c>
      <c r="C63" s="63" t="str">
        <f t="shared" si="10"/>
        <v>0</v>
      </c>
      <c r="D63" s="64">
        <f t="shared" si="6"/>
        <v>0</v>
      </c>
      <c r="E63" s="65" t="str">
        <f t="shared" si="7"/>
        <v/>
      </c>
      <c r="G63" s="66" t="b">
        <f t="shared" si="4"/>
        <v>1</v>
      </c>
      <c r="H63" s="67" t="e">
        <f t="shared" si="8"/>
        <v>#N/A</v>
      </c>
      <c r="I63" s="69" t="s">
        <v>107</v>
      </c>
    </row>
    <row r="64" spans="1:9" x14ac:dyDescent="0.25">
      <c r="A64" s="37" t="s">
        <v>133</v>
      </c>
      <c r="B64" s="68" t="s">
        <v>359</v>
      </c>
      <c r="C64" s="63" t="str">
        <f t="shared" si="10"/>
        <v>0</v>
      </c>
      <c r="D64" s="64">
        <f t="shared" si="6"/>
        <v>0</v>
      </c>
      <c r="E64" s="65" t="str">
        <f t="shared" si="7"/>
        <v/>
      </c>
      <c r="G64" s="66" t="b">
        <f t="shared" si="4"/>
        <v>1</v>
      </c>
      <c r="H64" s="67" t="e">
        <f t="shared" si="8"/>
        <v>#N/A</v>
      </c>
      <c r="I64" s="69" t="s">
        <v>108</v>
      </c>
    </row>
    <row r="65" spans="1:9" x14ac:dyDescent="0.25">
      <c r="A65" s="37" t="s">
        <v>134</v>
      </c>
      <c r="B65" s="68" t="s">
        <v>359</v>
      </c>
      <c r="C65" s="63" t="str">
        <f t="shared" si="10"/>
        <v>0</v>
      </c>
      <c r="D65" s="64">
        <f t="shared" si="6"/>
        <v>0</v>
      </c>
      <c r="E65" s="65" t="str">
        <f t="shared" si="7"/>
        <v/>
      </c>
      <c r="G65" s="66" t="b">
        <f t="shared" si="4"/>
        <v>1</v>
      </c>
      <c r="H65" s="67" t="e">
        <f t="shared" si="8"/>
        <v>#N/A</v>
      </c>
      <c r="I65" s="69" t="s">
        <v>109</v>
      </c>
    </row>
    <row r="66" spans="1:9" x14ac:dyDescent="0.25">
      <c r="A66" s="37" t="s">
        <v>135</v>
      </c>
      <c r="B66" s="68" t="s">
        <v>359</v>
      </c>
      <c r="C66" s="63" t="str">
        <f t="shared" si="10"/>
        <v>0</v>
      </c>
      <c r="D66" s="64">
        <f t="shared" ref="D66:D95" si="11">IF(C66=1,0,IF(ISNUMBER(C66+D65),C66+D65,0))</f>
        <v>0</v>
      </c>
      <c r="E66" s="65" t="str">
        <f t="shared" ref="E66:E95" si="12">IF(AND(D65&lt;$K$1,D66&gt;0),"x","")</f>
        <v/>
      </c>
      <c r="G66" s="66" t="b">
        <f t="shared" si="4"/>
        <v>1</v>
      </c>
      <c r="H66" s="67" t="e">
        <f t="shared" ref="H66:H97" si="13">VLOOKUP("National Total",A:B,2,0)</f>
        <v>#N/A</v>
      </c>
      <c r="I66" s="69" t="s">
        <v>110</v>
      </c>
    </row>
    <row r="67" spans="1:9" x14ac:dyDescent="0.25">
      <c r="A67" s="37" t="s">
        <v>136</v>
      </c>
      <c r="B67" s="62" t="s">
        <v>359</v>
      </c>
      <c r="C67" s="63" t="str">
        <f>IF(ISNUMBER('Table 15.PAH'!I20),'Table 15.PAH'!I20/VLOOKUP("National Total",A:B,2,0),"0")</f>
        <v>0</v>
      </c>
      <c r="D67" s="64">
        <f t="shared" si="11"/>
        <v>0</v>
      </c>
      <c r="E67" s="65" t="str">
        <f t="shared" si="12"/>
        <v/>
      </c>
      <c r="G67" s="66" t="b">
        <f t="shared" ref="G67:G103" si="14">ROW(A67)=ROW(B67)</f>
        <v>1</v>
      </c>
      <c r="H67" s="67" t="e">
        <f t="shared" si="13"/>
        <v>#N/A</v>
      </c>
      <c r="I67" s="69" t="s">
        <v>111</v>
      </c>
    </row>
    <row r="68" spans="1:9" x14ac:dyDescent="0.25">
      <c r="A68" s="37" t="s">
        <v>137</v>
      </c>
      <c r="B68" s="68" t="s">
        <v>359</v>
      </c>
      <c r="C68" s="63" t="str">
        <f>IF(ISNUMBER(B68),B68/VLOOKUP("National Total",A:B,2,0),"0")</f>
        <v>0</v>
      </c>
      <c r="D68" s="64">
        <f t="shared" si="11"/>
        <v>0</v>
      </c>
      <c r="E68" s="65" t="str">
        <f t="shared" si="12"/>
        <v/>
      </c>
      <c r="G68" s="66" t="b">
        <f t="shared" si="14"/>
        <v>1</v>
      </c>
      <c r="H68" s="67" t="e">
        <f t="shared" si="13"/>
        <v>#N/A</v>
      </c>
      <c r="I68" s="69" t="s">
        <v>112</v>
      </c>
    </row>
    <row r="69" spans="1:9" x14ac:dyDescent="0.25">
      <c r="A69" s="37" t="s">
        <v>138</v>
      </c>
      <c r="B69" s="68" t="s">
        <v>359</v>
      </c>
      <c r="C69" s="63" t="str">
        <f>IF(ISNUMBER(B69),B69/VLOOKUP("National Total",A:B,2,0),"0")</f>
        <v>0</v>
      </c>
      <c r="D69" s="64">
        <f t="shared" si="11"/>
        <v>0</v>
      </c>
      <c r="E69" s="65" t="str">
        <f t="shared" si="12"/>
        <v/>
      </c>
      <c r="G69" s="66" t="b">
        <f t="shared" si="14"/>
        <v>1</v>
      </c>
      <c r="H69" s="67" t="e">
        <f t="shared" si="13"/>
        <v>#N/A</v>
      </c>
      <c r="I69" s="69" t="s">
        <v>113</v>
      </c>
    </row>
    <row r="70" spans="1:9" x14ac:dyDescent="0.25">
      <c r="A70" s="37" t="s">
        <v>139</v>
      </c>
      <c r="B70" s="68" t="s">
        <v>359</v>
      </c>
      <c r="C70" s="63" t="str">
        <f>IF(ISNUMBER(B70),B70/VLOOKUP("National Total",A:B,2,0),"0")</f>
        <v>0</v>
      </c>
      <c r="D70" s="64">
        <f t="shared" si="11"/>
        <v>0</v>
      </c>
      <c r="E70" s="65" t="str">
        <f t="shared" si="12"/>
        <v/>
      </c>
      <c r="G70" s="66" t="b">
        <f t="shared" si="14"/>
        <v>1</v>
      </c>
      <c r="H70" s="67" t="e">
        <f t="shared" si="13"/>
        <v>#N/A</v>
      </c>
      <c r="I70" s="69" t="s">
        <v>114</v>
      </c>
    </row>
    <row r="71" spans="1:9" x14ac:dyDescent="0.25">
      <c r="A71" s="37" t="s">
        <v>140</v>
      </c>
      <c r="B71" s="68" t="s">
        <v>359</v>
      </c>
      <c r="C71" s="63" t="str">
        <f>IF(ISNUMBER(B71),B71/VLOOKUP("National Total",A:B,2,0),"0")</f>
        <v>0</v>
      </c>
      <c r="D71" s="64">
        <f t="shared" si="11"/>
        <v>0</v>
      </c>
      <c r="E71" s="65" t="str">
        <f t="shared" si="12"/>
        <v/>
      </c>
      <c r="G71" s="66" t="b">
        <f t="shared" si="14"/>
        <v>1</v>
      </c>
      <c r="H71" s="67" t="e">
        <f t="shared" si="13"/>
        <v>#N/A</v>
      </c>
      <c r="I71" s="69" t="s">
        <v>115</v>
      </c>
    </row>
    <row r="72" spans="1:9" x14ac:dyDescent="0.25">
      <c r="A72" s="37" t="s">
        <v>141</v>
      </c>
      <c r="B72" s="62" t="s">
        <v>359</v>
      </c>
      <c r="C72" s="63" t="str">
        <f>IF(ISNUMBER('Table 15.PAH'!I12),'Table 15.PAH'!I12/VLOOKUP("National Total",A:B,2,0),"0")</f>
        <v>0</v>
      </c>
      <c r="D72" s="64">
        <f t="shared" si="11"/>
        <v>0</v>
      </c>
      <c r="E72" s="65" t="str">
        <f t="shared" si="12"/>
        <v/>
      </c>
      <c r="G72" s="66" t="b">
        <f t="shared" si="14"/>
        <v>1</v>
      </c>
      <c r="H72" s="67" t="e">
        <f t="shared" si="13"/>
        <v>#N/A</v>
      </c>
      <c r="I72" s="69" t="s">
        <v>116</v>
      </c>
    </row>
    <row r="73" spans="1:9" x14ac:dyDescent="0.25">
      <c r="A73" s="37" t="s">
        <v>142</v>
      </c>
      <c r="B73" s="68" t="s">
        <v>359</v>
      </c>
      <c r="C73" s="63" t="str">
        <f>IF(ISNUMBER(B73),B73/VLOOKUP("National Total",A:B,2,0),"0")</f>
        <v>0</v>
      </c>
      <c r="D73" s="64">
        <f t="shared" si="11"/>
        <v>0</v>
      </c>
      <c r="E73" s="65" t="str">
        <f t="shared" si="12"/>
        <v/>
      </c>
      <c r="G73" s="66" t="b">
        <f t="shared" si="14"/>
        <v>1</v>
      </c>
      <c r="H73" s="67" t="e">
        <f t="shared" si="13"/>
        <v>#N/A</v>
      </c>
      <c r="I73" s="69" t="s">
        <v>117</v>
      </c>
    </row>
    <row r="74" spans="1:9" x14ac:dyDescent="0.25">
      <c r="A74" s="37" t="s">
        <v>143</v>
      </c>
      <c r="B74" s="62" t="s">
        <v>359</v>
      </c>
      <c r="C74" s="63" t="str">
        <f>IF(ISNUMBER('Table 15.PAH'!I16),'Table 15.PAH'!I16/VLOOKUP("National Total",A:B,2,0),"0")</f>
        <v>0</v>
      </c>
      <c r="D74" s="64">
        <f t="shared" si="11"/>
        <v>0</v>
      </c>
      <c r="E74" s="65" t="str">
        <f t="shared" si="12"/>
        <v/>
      </c>
      <c r="G74" s="66" t="b">
        <f t="shared" si="14"/>
        <v>1</v>
      </c>
      <c r="H74" s="67" t="e">
        <f t="shared" si="13"/>
        <v>#N/A</v>
      </c>
      <c r="I74" s="69" t="s">
        <v>118</v>
      </c>
    </row>
    <row r="75" spans="1:9" x14ac:dyDescent="0.25">
      <c r="A75" s="37" t="s">
        <v>144</v>
      </c>
      <c r="B75" s="68" t="s">
        <v>359</v>
      </c>
      <c r="C75" s="63" t="str">
        <f>IF(ISNUMBER(B75),B75/VLOOKUP("National Total",A:B,2,0),"0")</f>
        <v>0</v>
      </c>
      <c r="D75" s="64">
        <f t="shared" si="11"/>
        <v>0</v>
      </c>
      <c r="E75" s="65" t="str">
        <f t="shared" si="12"/>
        <v/>
      </c>
      <c r="G75" s="66" t="b">
        <f t="shared" si="14"/>
        <v>1</v>
      </c>
      <c r="H75" s="67" t="e">
        <f t="shared" si="13"/>
        <v>#N/A</v>
      </c>
      <c r="I75" s="69" t="s">
        <v>119</v>
      </c>
    </row>
    <row r="76" spans="1:9" x14ac:dyDescent="0.25">
      <c r="A76" s="37" t="s">
        <v>145</v>
      </c>
      <c r="B76" s="68" t="s">
        <v>359</v>
      </c>
      <c r="C76" s="63" t="str">
        <f>IF(ISNUMBER(B76),B76/VLOOKUP("National Total",A:B,2,0),"0")</f>
        <v>0</v>
      </c>
      <c r="D76" s="64">
        <f t="shared" si="11"/>
        <v>0</v>
      </c>
      <c r="E76" s="65" t="str">
        <f t="shared" si="12"/>
        <v/>
      </c>
      <c r="G76" s="66" t="b">
        <f t="shared" si="14"/>
        <v>1</v>
      </c>
      <c r="H76" s="67" t="e">
        <f t="shared" si="13"/>
        <v>#N/A</v>
      </c>
      <c r="I76" s="69" t="s">
        <v>120</v>
      </c>
    </row>
    <row r="77" spans="1:9" x14ac:dyDescent="0.25">
      <c r="A77" s="37" t="s">
        <v>146</v>
      </c>
      <c r="B77" s="68" t="s">
        <v>359</v>
      </c>
      <c r="C77" s="63" t="str">
        <f>IF(ISNUMBER(B77),B77/VLOOKUP("National Total",A:B,2,0),"0")</f>
        <v>0</v>
      </c>
      <c r="D77" s="64">
        <f t="shared" si="11"/>
        <v>0</v>
      </c>
      <c r="E77" s="65" t="str">
        <f t="shared" si="12"/>
        <v/>
      </c>
      <c r="G77" s="66" t="b">
        <f t="shared" si="14"/>
        <v>1</v>
      </c>
      <c r="H77" s="67" t="e">
        <f t="shared" si="13"/>
        <v>#N/A</v>
      </c>
      <c r="I77" s="69" t="s">
        <v>121</v>
      </c>
    </row>
    <row r="78" spans="1:9" x14ac:dyDescent="0.25">
      <c r="A78" s="37" t="s">
        <v>147</v>
      </c>
      <c r="B78" s="68" t="s">
        <v>359</v>
      </c>
      <c r="C78" s="63" t="str">
        <f>IF(ISNUMBER(B78),B78/VLOOKUP("National Total",A:B,2,0),"0")</f>
        <v>0</v>
      </c>
      <c r="D78" s="64">
        <f t="shared" si="11"/>
        <v>0</v>
      </c>
      <c r="E78" s="65" t="str">
        <f t="shared" si="12"/>
        <v/>
      </c>
      <c r="G78" s="66" t="b">
        <f t="shared" si="14"/>
        <v>1</v>
      </c>
      <c r="H78" s="67" t="e">
        <f t="shared" si="13"/>
        <v>#N/A</v>
      </c>
      <c r="I78" s="69" t="s">
        <v>122</v>
      </c>
    </row>
    <row r="79" spans="1:9" x14ac:dyDescent="0.25">
      <c r="A79" s="37" t="s">
        <v>148</v>
      </c>
      <c r="B79" s="62" t="s">
        <v>359</v>
      </c>
      <c r="C79" s="63" t="str">
        <f>IF(ISNUMBER('Table 15.PAH'!I27),'Table 15.PAH'!I27/VLOOKUP("National Total",A:B,2,0),"0")</f>
        <v>0</v>
      </c>
      <c r="D79" s="64">
        <f t="shared" si="11"/>
        <v>0</v>
      </c>
      <c r="E79" s="65" t="str">
        <f t="shared" si="12"/>
        <v/>
      </c>
      <c r="G79" s="66" t="b">
        <f t="shared" si="14"/>
        <v>1</v>
      </c>
      <c r="H79" s="67" t="e">
        <f t="shared" si="13"/>
        <v>#N/A</v>
      </c>
      <c r="I79" s="69" t="s">
        <v>123</v>
      </c>
    </row>
    <row r="80" spans="1:9" x14ac:dyDescent="0.25">
      <c r="A80" s="37" t="s">
        <v>149</v>
      </c>
      <c r="B80" s="68" t="s">
        <v>359</v>
      </c>
      <c r="C80" s="63" t="str">
        <f>IF(ISNUMBER(B80),B80/VLOOKUP("National Total",A:B,2,0),"0")</f>
        <v>0</v>
      </c>
      <c r="D80" s="64">
        <f t="shared" si="11"/>
        <v>0</v>
      </c>
      <c r="E80" s="65" t="str">
        <f t="shared" si="12"/>
        <v/>
      </c>
      <c r="G80" s="66" t="b">
        <f t="shared" si="14"/>
        <v>1</v>
      </c>
      <c r="H80" s="67" t="e">
        <f t="shared" si="13"/>
        <v>#N/A</v>
      </c>
      <c r="I80" s="69" t="s">
        <v>124</v>
      </c>
    </row>
    <row r="81" spans="1:9" x14ac:dyDescent="0.25">
      <c r="A81" s="37" t="s">
        <v>150</v>
      </c>
      <c r="B81" s="62" t="s">
        <v>359</v>
      </c>
      <c r="C81" s="63" t="str">
        <f>IF(ISNUMBER('Table 15.PAH'!I19),'Table 15.PAH'!I19/VLOOKUP("National Total",A:B,2,0),"0")</f>
        <v>0</v>
      </c>
      <c r="D81" s="64">
        <f t="shared" si="11"/>
        <v>0</v>
      </c>
      <c r="E81" s="65" t="str">
        <f t="shared" si="12"/>
        <v/>
      </c>
      <c r="G81" s="66" t="b">
        <f t="shared" si="14"/>
        <v>1</v>
      </c>
      <c r="H81" s="67" t="e">
        <f t="shared" si="13"/>
        <v>#N/A</v>
      </c>
      <c r="I81" s="69" t="s">
        <v>125</v>
      </c>
    </row>
    <row r="82" spans="1:9" x14ac:dyDescent="0.25">
      <c r="A82" s="37" t="s">
        <v>151</v>
      </c>
      <c r="B82" s="62" t="s">
        <v>359</v>
      </c>
      <c r="C82" s="63" t="str">
        <f>IF(ISNUMBER('Table 15.PAH'!I10),'Table 15.PAH'!I10/VLOOKUP("National Total",A:B,2,0),"0")</f>
        <v>0</v>
      </c>
      <c r="D82" s="64">
        <f t="shared" si="11"/>
        <v>0</v>
      </c>
      <c r="E82" s="65" t="str">
        <f t="shared" si="12"/>
        <v/>
      </c>
      <c r="G82" s="66" t="b">
        <f t="shared" si="14"/>
        <v>1</v>
      </c>
      <c r="H82" s="67" t="e">
        <f t="shared" si="13"/>
        <v>#N/A</v>
      </c>
      <c r="I82" s="69" t="s">
        <v>126</v>
      </c>
    </row>
    <row r="83" spans="1:9" x14ac:dyDescent="0.25">
      <c r="A83" s="37" t="s">
        <v>152</v>
      </c>
      <c r="B83" s="62" t="s">
        <v>359</v>
      </c>
      <c r="C83" s="63" t="str">
        <f>IF(ISNUMBER('Table 15.PAH'!I18),'Table 15.PAH'!I18/VLOOKUP("National Total",A:B,2,0),"0")</f>
        <v>0</v>
      </c>
      <c r="D83" s="64">
        <f t="shared" si="11"/>
        <v>0</v>
      </c>
      <c r="E83" s="65" t="str">
        <f t="shared" si="12"/>
        <v/>
      </c>
      <c r="G83" s="66" t="b">
        <f t="shared" si="14"/>
        <v>1</v>
      </c>
      <c r="H83" s="67" t="e">
        <f t="shared" si="13"/>
        <v>#N/A</v>
      </c>
      <c r="I83" s="69" t="s">
        <v>127</v>
      </c>
    </row>
    <row r="84" spans="1:9" x14ac:dyDescent="0.25">
      <c r="A84" s="37" t="s">
        <v>153</v>
      </c>
      <c r="B84" s="68" t="s">
        <v>359</v>
      </c>
      <c r="C84" s="63" t="str">
        <f>IF(ISNUMBER(B84),B84/VLOOKUP("National Total",A:B,2,0),"0")</f>
        <v>0</v>
      </c>
      <c r="D84" s="64">
        <f t="shared" si="11"/>
        <v>0</v>
      </c>
      <c r="E84" s="65" t="str">
        <f t="shared" si="12"/>
        <v/>
      </c>
      <c r="G84" s="66" t="b">
        <f t="shared" si="14"/>
        <v>1</v>
      </c>
      <c r="H84" s="67" t="e">
        <f t="shared" si="13"/>
        <v>#N/A</v>
      </c>
      <c r="I84" s="69" t="s">
        <v>128</v>
      </c>
    </row>
    <row r="85" spans="1:9" x14ac:dyDescent="0.25">
      <c r="A85" s="37" t="s">
        <v>154</v>
      </c>
      <c r="B85" s="68" t="s">
        <v>359</v>
      </c>
      <c r="C85" s="63" t="str">
        <f>IF(ISNUMBER(B85),B85/VLOOKUP("National Total",A:B,2,0),"0")</f>
        <v>0</v>
      </c>
      <c r="D85" s="64">
        <f t="shared" si="11"/>
        <v>0</v>
      </c>
      <c r="E85" s="65" t="str">
        <f t="shared" si="12"/>
        <v/>
      </c>
      <c r="G85" s="66" t="b">
        <f t="shared" si="14"/>
        <v>1</v>
      </c>
      <c r="H85" s="67" t="e">
        <f t="shared" si="13"/>
        <v>#N/A</v>
      </c>
      <c r="I85" s="69" t="s">
        <v>129</v>
      </c>
    </row>
    <row r="86" spans="1:9" x14ac:dyDescent="0.25">
      <c r="A86" s="37" t="s">
        <v>157</v>
      </c>
      <c r="B86" s="68" t="s">
        <v>359</v>
      </c>
      <c r="C86" s="63" t="str">
        <f>IF(ISNUMBER(B86),B86/VLOOKUP("National Total",A:B,2,0),"0")</f>
        <v>0</v>
      </c>
      <c r="D86" s="64">
        <f t="shared" si="11"/>
        <v>0</v>
      </c>
      <c r="E86" s="65" t="str">
        <f t="shared" si="12"/>
        <v/>
      </c>
      <c r="G86" s="66" t="b">
        <f t="shared" si="14"/>
        <v>1</v>
      </c>
      <c r="H86" s="67" t="e">
        <f t="shared" si="13"/>
        <v>#N/A</v>
      </c>
      <c r="I86" s="69" t="s">
        <v>130</v>
      </c>
    </row>
    <row r="87" spans="1:9" x14ac:dyDescent="0.25">
      <c r="A87" s="37" t="s">
        <v>158</v>
      </c>
      <c r="B87" s="68" t="s">
        <v>359</v>
      </c>
      <c r="C87" s="63" t="str">
        <f>IF(ISNUMBER(B87),B87/VLOOKUP("National Total",A:B,2,0),"0")</f>
        <v>0</v>
      </c>
      <c r="D87" s="64">
        <f t="shared" si="11"/>
        <v>0</v>
      </c>
      <c r="E87" s="65" t="str">
        <f t="shared" si="12"/>
        <v/>
      </c>
      <c r="G87" s="66" t="b">
        <f t="shared" si="14"/>
        <v>1</v>
      </c>
      <c r="H87" s="67" t="e">
        <f t="shared" si="13"/>
        <v>#N/A</v>
      </c>
      <c r="I87" s="69" t="s">
        <v>131</v>
      </c>
    </row>
    <row r="88" spans="1:9" x14ac:dyDescent="0.25">
      <c r="A88" s="37" t="s">
        <v>159</v>
      </c>
      <c r="B88" s="62" t="s">
        <v>359</v>
      </c>
      <c r="C88" s="63" t="str">
        <f>IF(ISNUMBER('Table 15.PAH'!I23),'Table 15.PAH'!I23/VLOOKUP("National Total",A:B,2,0),"0")</f>
        <v>0</v>
      </c>
      <c r="D88" s="64">
        <f t="shared" si="11"/>
        <v>0</v>
      </c>
      <c r="E88" s="65" t="str">
        <f t="shared" si="12"/>
        <v/>
      </c>
      <c r="G88" s="66" t="b">
        <f t="shared" si="14"/>
        <v>1</v>
      </c>
      <c r="H88" s="67" t="e">
        <f t="shared" si="13"/>
        <v>#N/A</v>
      </c>
      <c r="I88" s="69" t="s">
        <v>132</v>
      </c>
    </row>
    <row r="89" spans="1:9" x14ac:dyDescent="0.25">
      <c r="A89" s="37" t="s">
        <v>168</v>
      </c>
      <c r="B89" s="62" t="s">
        <v>359</v>
      </c>
      <c r="C89" s="63" t="str">
        <f>IF(ISNUMBER('Table 15.PAH'!I17),'Table 15.PAH'!I17/VLOOKUP("National Total",A:B,2,0),"0")</f>
        <v>0</v>
      </c>
      <c r="D89" s="64">
        <f t="shared" si="11"/>
        <v>0</v>
      </c>
      <c r="E89" s="65" t="str">
        <f t="shared" si="12"/>
        <v/>
      </c>
      <c r="G89" s="66" t="b">
        <f t="shared" si="14"/>
        <v>1</v>
      </c>
      <c r="H89" s="67" t="e">
        <f t="shared" si="13"/>
        <v>#N/A</v>
      </c>
      <c r="I89" s="69" t="s">
        <v>133</v>
      </c>
    </row>
    <row r="90" spans="1:9" x14ac:dyDescent="0.25">
      <c r="A90" s="37" t="s">
        <v>169</v>
      </c>
      <c r="B90" s="68" t="s">
        <v>359</v>
      </c>
      <c r="C90" s="63" t="str">
        <f>IF(ISNUMBER(B90),B90/VLOOKUP("National Total",A:B,2,0),"0")</f>
        <v>0</v>
      </c>
      <c r="D90" s="64">
        <f t="shared" si="11"/>
        <v>0</v>
      </c>
      <c r="E90" s="65" t="str">
        <f t="shared" si="12"/>
        <v/>
      </c>
      <c r="G90" s="66" t="b">
        <f t="shared" si="14"/>
        <v>1</v>
      </c>
      <c r="H90" s="67" t="e">
        <f t="shared" si="13"/>
        <v>#N/A</v>
      </c>
      <c r="I90" s="69" t="s">
        <v>134</v>
      </c>
    </row>
    <row r="91" spans="1:9" x14ac:dyDescent="0.25">
      <c r="A91" s="37" t="s">
        <v>170</v>
      </c>
      <c r="B91" s="68" t="s">
        <v>359</v>
      </c>
      <c r="C91" s="63" t="str">
        <f>IF(ISNUMBER(B91),B91/VLOOKUP("National Total",A:B,2,0),"0")</f>
        <v>0</v>
      </c>
      <c r="D91" s="64">
        <f t="shared" si="11"/>
        <v>0</v>
      </c>
      <c r="E91" s="65" t="str">
        <f t="shared" si="12"/>
        <v/>
      </c>
      <c r="G91" s="66" t="b">
        <f t="shared" si="14"/>
        <v>1</v>
      </c>
      <c r="H91" s="67" t="e">
        <f t="shared" si="13"/>
        <v>#N/A</v>
      </c>
      <c r="I91" s="69" t="s">
        <v>135</v>
      </c>
    </row>
    <row r="92" spans="1:9" x14ac:dyDescent="0.25">
      <c r="A92" s="37" t="s">
        <v>56</v>
      </c>
      <c r="B92" s="68" t="s">
        <v>550</v>
      </c>
      <c r="C92" s="63" t="str">
        <f>IF(ISNUMBER(B92),B92/VLOOKUP("National Total",A:B,2,0),"0")</f>
        <v>0</v>
      </c>
      <c r="D92" s="64">
        <f t="shared" si="11"/>
        <v>0</v>
      </c>
      <c r="E92" s="65" t="str">
        <f t="shared" si="12"/>
        <v/>
      </c>
      <c r="G92" s="66" t="b">
        <f t="shared" si="14"/>
        <v>1</v>
      </c>
      <c r="H92" s="67" t="e">
        <f t="shared" si="13"/>
        <v>#N/A</v>
      </c>
      <c r="I92" s="69" t="s">
        <v>136</v>
      </c>
    </row>
    <row r="93" spans="1:9" x14ac:dyDescent="0.25">
      <c r="A93" s="37" t="s">
        <v>72</v>
      </c>
      <c r="B93" s="62" t="s">
        <v>550</v>
      </c>
      <c r="C93" s="63" t="str">
        <f>IF(ISNUMBER('Table 15.PAH'!I26),'Table 15.PAH'!I26/VLOOKUP("National Total",A:B,2,0),"0")</f>
        <v>0</v>
      </c>
      <c r="D93" s="64">
        <f t="shared" si="11"/>
        <v>0</v>
      </c>
      <c r="E93" s="65" t="str">
        <f t="shared" si="12"/>
        <v/>
      </c>
      <c r="G93" s="66" t="b">
        <f t="shared" si="14"/>
        <v>1</v>
      </c>
      <c r="H93" s="67" t="e">
        <f t="shared" si="13"/>
        <v>#N/A</v>
      </c>
      <c r="I93" s="69" t="s">
        <v>137</v>
      </c>
    </row>
    <row r="94" spans="1:9" x14ac:dyDescent="0.25">
      <c r="A94" s="37" t="s">
        <v>74</v>
      </c>
      <c r="B94" s="68" t="s">
        <v>550</v>
      </c>
      <c r="C94" s="63" t="str">
        <f>IF(ISNUMBER(B94),B94/VLOOKUP("National Total",A:B,2,0),"0")</f>
        <v>0</v>
      </c>
      <c r="D94" s="64">
        <f t="shared" si="11"/>
        <v>0</v>
      </c>
      <c r="E94" s="65" t="str">
        <f t="shared" si="12"/>
        <v/>
      </c>
      <c r="G94" s="66" t="b">
        <f t="shared" si="14"/>
        <v>1</v>
      </c>
      <c r="H94" s="67" t="e">
        <f t="shared" si="13"/>
        <v>#N/A</v>
      </c>
      <c r="I94" s="69" t="s">
        <v>138</v>
      </c>
    </row>
    <row r="95" spans="1:9" x14ac:dyDescent="0.25">
      <c r="A95" s="37" t="s">
        <v>78</v>
      </c>
      <c r="B95" s="68" t="s">
        <v>550</v>
      </c>
      <c r="C95" s="63" t="str">
        <f>IF(ISNUMBER(B95),B95/VLOOKUP("National Total",A:B,2,0),"0")</f>
        <v>0</v>
      </c>
      <c r="D95" s="64">
        <f t="shared" si="11"/>
        <v>0</v>
      </c>
      <c r="E95" s="65" t="str">
        <f t="shared" si="12"/>
        <v/>
      </c>
      <c r="G95" s="66" t="b">
        <f t="shared" si="14"/>
        <v>1</v>
      </c>
      <c r="H95" s="67" t="e">
        <f t="shared" si="13"/>
        <v>#N/A</v>
      </c>
      <c r="I95" s="69" t="s">
        <v>139</v>
      </c>
    </row>
    <row r="96" spans="1:9" x14ac:dyDescent="0.25">
      <c r="A96" s="37" t="s">
        <v>79</v>
      </c>
      <c r="B96" s="62" t="s">
        <v>550</v>
      </c>
      <c r="G96" s="66" t="b">
        <f t="shared" si="14"/>
        <v>1</v>
      </c>
      <c r="H96" s="67" t="e">
        <f t="shared" si="13"/>
        <v>#N/A</v>
      </c>
      <c r="I96" s="69" t="s">
        <v>140</v>
      </c>
    </row>
    <row r="97" spans="1:9" x14ac:dyDescent="0.25">
      <c r="A97" s="37" t="s">
        <v>89</v>
      </c>
      <c r="B97" s="68" t="s">
        <v>359</v>
      </c>
      <c r="C97" s="63" t="str">
        <f>IF(ISNUMBER(B97),B97/VLOOKUP("National Total",A:B,2,0),"0")</f>
        <v>0</v>
      </c>
      <c r="D97" s="64">
        <f t="shared" ref="D97:D130" si="15">IF(C97=1,0,IF(ISNUMBER(C97+D96),C97+D96,0))</f>
        <v>0</v>
      </c>
      <c r="E97" s="65" t="str">
        <f t="shared" ref="E97:E130" si="16">IF(AND(D96&lt;$K$1,D97&gt;0),"x","")</f>
        <v/>
      </c>
      <c r="G97" s="66" t="b">
        <f t="shared" si="14"/>
        <v>1</v>
      </c>
      <c r="H97" s="67" t="e">
        <f t="shared" si="13"/>
        <v>#N/A</v>
      </c>
      <c r="I97" s="69" t="s">
        <v>141</v>
      </c>
    </row>
    <row r="98" spans="1:9" x14ac:dyDescent="0.25">
      <c r="A98" s="37" t="s">
        <v>105</v>
      </c>
      <c r="B98" s="62" t="s">
        <v>550</v>
      </c>
      <c r="C98" s="63" t="str">
        <f>IF(ISNUMBER('Table 15.PAH'!I24),'Table 15.PAH'!I24/VLOOKUP("National Total",A:B,2,0),"0")</f>
        <v>0</v>
      </c>
      <c r="D98" s="64">
        <f t="shared" si="15"/>
        <v>0</v>
      </c>
      <c r="E98" s="65" t="str">
        <f t="shared" si="16"/>
        <v/>
      </c>
      <c r="G98" s="66" t="b">
        <f t="shared" si="14"/>
        <v>1</v>
      </c>
      <c r="H98" s="67" t="e">
        <f t="shared" ref="H98:H129" si="17">VLOOKUP("National Total",A:B,2,0)</f>
        <v>#N/A</v>
      </c>
      <c r="I98" s="69" t="s">
        <v>142</v>
      </c>
    </row>
    <row r="99" spans="1:9" x14ac:dyDescent="0.25">
      <c r="A99" s="37" t="s">
        <v>112</v>
      </c>
      <c r="B99" s="62" t="s">
        <v>550</v>
      </c>
      <c r="C99" s="63" t="str">
        <f>IF(ISNUMBER('Table 15.PAH'!I5),'Table 15.PAH'!I5/VLOOKUP("National Total",A:B,2,0),"0")</f>
        <v>0</v>
      </c>
      <c r="D99" s="64">
        <f t="shared" si="15"/>
        <v>0</v>
      </c>
      <c r="E99" s="65" t="str">
        <f t="shared" si="16"/>
        <v/>
      </c>
      <c r="G99" s="66" t="b">
        <f t="shared" si="14"/>
        <v>1</v>
      </c>
      <c r="H99" s="67" t="e">
        <f t="shared" si="17"/>
        <v>#N/A</v>
      </c>
      <c r="I99" s="69" t="s">
        <v>143</v>
      </c>
    </row>
    <row r="100" spans="1:9" x14ac:dyDescent="0.25">
      <c r="A100" s="37" t="s">
        <v>113</v>
      </c>
      <c r="B100" s="62" t="s">
        <v>550</v>
      </c>
      <c r="C100" s="63" t="str">
        <f>IF(ISNUMBER('Table 15.PAH'!I11),'Table 15.PAH'!I11/VLOOKUP("National Total",A:B,2,0),"0")</f>
        <v>0</v>
      </c>
      <c r="D100" s="64">
        <f t="shared" si="15"/>
        <v>0</v>
      </c>
      <c r="E100" s="65" t="str">
        <f t="shared" si="16"/>
        <v/>
      </c>
      <c r="G100" s="66" t="b">
        <f t="shared" si="14"/>
        <v>1</v>
      </c>
      <c r="H100" s="67" t="e">
        <f t="shared" si="17"/>
        <v>#N/A</v>
      </c>
      <c r="I100" s="69" t="s">
        <v>144</v>
      </c>
    </row>
    <row r="101" spans="1:9" x14ac:dyDescent="0.25">
      <c r="A101" s="37" t="s">
        <v>115</v>
      </c>
      <c r="B101" s="68" t="s">
        <v>550</v>
      </c>
      <c r="C101" s="63" t="str">
        <f t="shared" ref="C101:C119" si="18">IF(ISNUMBER(B101),B101/VLOOKUP("National Total",A:B,2,0),"0")</f>
        <v>0</v>
      </c>
      <c r="D101" s="64">
        <f t="shared" si="15"/>
        <v>0</v>
      </c>
      <c r="E101" s="65" t="str">
        <f t="shared" si="16"/>
        <v/>
      </c>
      <c r="G101" s="66" t="b">
        <f t="shared" si="14"/>
        <v>1</v>
      </c>
      <c r="H101" s="67" t="e">
        <f t="shared" si="17"/>
        <v>#N/A</v>
      </c>
      <c r="I101" s="69" t="s">
        <v>145</v>
      </c>
    </row>
    <row r="102" spans="1:9" x14ac:dyDescent="0.25">
      <c r="A102" s="37" t="s">
        <v>162</v>
      </c>
      <c r="B102" s="68" t="s">
        <v>550</v>
      </c>
      <c r="C102" s="63" t="str">
        <f t="shared" si="18"/>
        <v>0</v>
      </c>
      <c r="D102" s="64">
        <f t="shared" si="15"/>
        <v>0</v>
      </c>
      <c r="E102" s="65" t="str">
        <f t="shared" si="16"/>
        <v/>
      </c>
      <c r="G102" s="66" t="b">
        <f t="shared" si="14"/>
        <v>1</v>
      </c>
      <c r="H102" s="67" t="e">
        <f t="shared" si="17"/>
        <v>#N/A</v>
      </c>
      <c r="I102" s="69" t="s">
        <v>146</v>
      </c>
    </row>
    <row r="103" spans="1:9" x14ac:dyDescent="0.25">
      <c r="A103" s="37" t="s">
        <v>164</v>
      </c>
      <c r="B103" s="68" t="s">
        <v>468</v>
      </c>
      <c r="C103" s="63" t="str">
        <f t="shared" si="18"/>
        <v>0</v>
      </c>
      <c r="D103" s="64">
        <f t="shared" si="15"/>
        <v>0</v>
      </c>
      <c r="E103" s="65" t="str">
        <f t="shared" si="16"/>
        <v/>
      </c>
      <c r="G103" s="66" t="b">
        <f t="shared" si="14"/>
        <v>1</v>
      </c>
      <c r="H103" s="67" t="e">
        <f t="shared" si="17"/>
        <v>#N/A</v>
      </c>
      <c r="I103" s="69" t="s">
        <v>147</v>
      </c>
    </row>
    <row r="104" spans="1:9" x14ac:dyDescent="0.25">
      <c r="B104" s="68"/>
      <c r="C104" s="63" t="str">
        <f t="shared" si="18"/>
        <v>0</v>
      </c>
      <c r="D104" s="64">
        <f t="shared" si="15"/>
        <v>0</v>
      </c>
      <c r="E104" s="65" t="str">
        <f t="shared" si="16"/>
        <v/>
      </c>
      <c r="G104" s="66" t="b">
        <f>ROW('Table 15.PAH'!H5)=ROW('Table 15.PAH'!I5)</f>
        <v>1</v>
      </c>
      <c r="H104" s="67" t="e">
        <f t="shared" si="17"/>
        <v>#N/A</v>
      </c>
      <c r="I104" s="69" t="s">
        <v>148</v>
      </c>
    </row>
    <row r="105" spans="1:9" x14ac:dyDescent="0.25">
      <c r="B105" s="68"/>
      <c r="C105" s="63" t="str">
        <f t="shared" si="18"/>
        <v>0</v>
      </c>
      <c r="D105" s="64">
        <f t="shared" si="15"/>
        <v>0</v>
      </c>
      <c r="E105" s="65" t="str">
        <f t="shared" si="16"/>
        <v/>
      </c>
      <c r="G105" s="66" t="b">
        <f>ROW('Table 15.PAH'!H6)=ROW('Table 15.PAH'!I6)</f>
        <v>1</v>
      </c>
      <c r="H105" s="67" t="e">
        <f t="shared" si="17"/>
        <v>#N/A</v>
      </c>
      <c r="I105" s="69" t="s">
        <v>149</v>
      </c>
    </row>
    <row r="106" spans="1:9" x14ac:dyDescent="0.25">
      <c r="B106" s="68"/>
      <c r="C106" s="63" t="str">
        <f t="shared" si="18"/>
        <v>0</v>
      </c>
      <c r="D106" s="64">
        <f t="shared" si="15"/>
        <v>0</v>
      </c>
      <c r="E106" s="65" t="str">
        <f t="shared" si="16"/>
        <v/>
      </c>
      <c r="G106" s="66" t="b">
        <f>ROW('Table 15.PAH'!H7)=ROW('Table 15.PAH'!I7)</f>
        <v>1</v>
      </c>
      <c r="H106" s="67" t="e">
        <f t="shared" si="17"/>
        <v>#N/A</v>
      </c>
      <c r="I106" s="69" t="s">
        <v>150</v>
      </c>
    </row>
    <row r="107" spans="1:9" x14ac:dyDescent="0.25">
      <c r="B107" s="68"/>
      <c r="C107" s="63" t="str">
        <f t="shared" si="18"/>
        <v>0</v>
      </c>
      <c r="D107" s="64">
        <f t="shared" si="15"/>
        <v>0</v>
      </c>
      <c r="E107" s="65" t="str">
        <f t="shared" si="16"/>
        <v/>
      </c>
      <c r="G107" s="66" t="b">
        <f>ROW('Table 15.PAH'!H8)=ROW('Table 15.PAH'!I8)</f>
        <v>1</v>
      </c>
      <c r="H107" s="67" t="e">
        <f t="shared" si="17"/>
        <v>#N/A</v>
      </c>
      <c r="I107" s="69" t="s">
        <v>151</v>
      </c>
    </row>
    <row r="108" spans="1:9" x14ac:dyDescent="0.25">
      <c r="B108" s="68"/>
      <c r="C108" s="63" t="str">
        <f t="shared" si="18"/>
        <v>0</v>
      </c>
      <c r="D108" s="64">
        <f t="shared" si="15"/>
        <v>0</v>
      </c>
      <c r="E108" s="65" t="str">
        <f t="shared" si="16"/>
        <v/>
      </c>
      <c r="G108" s="66" t="b">
        <f>ROW('Table 15.PAH'!H9)=ROW('Table 15.PAH'!I9)</f>
        <v>1</v>
      </c>
      <c r="H108" s="67" t="e">
        <f t="shared" si="17"/>
        <v>#N/A</v>
      </c>
      <c r="I108" s="69" t="s">
        <v>152</v>
      </c>
    </row>
    <row r="109" spans="1:9" x14ac:dyDescent="0.25">
      <c r="B109" s="68"/>
      <c r="C109" s="63" t="str">
        <f t="shared" si="18"/>
        <v>0</v>
      </c>
      <c r="D109" s="64">
        <f t="shared" si="15"/>
        <v>0</v>
      </c>
      <c r="E109" s="65" t="str">
        <f t="shared" si="16"/>
        <v/>
      </c>
      <c r="G109" s="66" t="b">
        <f>ROW('Table 15.PAH'!H10)=ROW('Table 15.PAH'!I10)</f>
        <v>1</v>
      </c>
      <c r="H109" s="67" t="e">
        <f t="shared" si="17"/>
        <v>#N/A</v>
      </c>
      <c r="I109" s="69" t="s">
        <v>153</v>
      </c>
    </row>
    <row r="110" spans="1:9" x14ac:dyDescent="0.25">
      <c r="B110" s="68"/>
      <c r="C110" s="63" t="str">
        <f t="shared" si="18"/>
        <v>0</v>
      </c>
      <c r="D110" s="64">
        <f t="shared" si="15"/>
        <v>0</v>
      </c>
      <c r="E110" s="65" t="str">
        <f t="shared" si="16"/>
        <v/>
      </c>
      <c r="G110" s="66" t="b">
        <f>ROW('Table 15.PAH'!H11)=ROW('Table 15.PAH'!I11)</f>
        <v>1</v>
      </c>
      <c r="H110" s="67" t="e">
        <f t="shared" si="17"/>
        <v>#N/A</v>
      </c>
      <c r="I110" s="69" t="s">
        <v>154</v>
      </c>
    </row>
    <row r="111" spans="1:9" x14ac:dyDescent="0.25">
      <c r="B111" s="68"/>
      <c r="C111" s="63" t="str">
        <f t="shared" si="18"/>
        <v>0</v>
      </c>
      <c r="D111" s="64">
        <f t="shared" si="15"/>
        <v>0</v>
      </c>
      <c r="E111" s="65" t="str">
        <f t="shared" si="16"/>
        <v/>
      </c>
      <c r="G111" s="66" t="b">
        <f>ROW('Table 15.PAH'!H12)=ROW('Table 15.PAH'!I12)</f>
        <v>1</v>
      </c>
      <c r="H111" s="67" t="e">
        <f t="shared" si="17"/>
        <v>#N/A</v>
      </c>
      <c r="I111" s="69" t="s">
        <v>155</v>
      </c>
    </row>
    <row r="112" spans="1:9" x14ac:dyDescent="0.25">
      <c r="B112" s="68"/>
      <c r="C112" s="63" t="str">
        <f t="shared" si="18"/>
        <v>0</v>
      </c>
      <c r="D112" s="64">
        <f t="shared" si="15"/>
        <v>0</v>
      </c>
      <c r="E112" s="65" t="str">
        <f t="shared" si="16"/>
        <v/>
      </c>
      <c r="G112" s="66" t="b">
        <f>ROW('Table 15.PAH'!H13)=ROW('Table 15.PAH'!I13)</f>
        <v>1</v>
      </c>
      <c r="H112" s="67" t="e">
        <f t="shared" si="17"/>
        <v>#N/A</v>
      </c>
      <c r="I112" s="37" t="s">
        <v>156</v>
      </c>
    </row>
    <row r="113" spans="2:9" x14ac:dyDescent="0.25">
      <c r="B113" s="68"/>
      <c r="C113" s="63" t="str">
        <f t="shared" si="18"/>
        <v>0</v>
      </c>
      <c r="D113" s="64">
        <f t="shared" si="15"/>
        <v>0</v>
      </c>
      <c r="E113" s="65" t="str">
        <f t="shared" si="16"/>
        <v/>
      </c>
      <c r="G113" s="66" t="b">
        <f>ROW('Table 15.PAH'!H14)=ROW('Table 15.PAH'!I14)</f>
        <v>1</v>
      </c>
      <c r="H113" s="67" t="e">
        <f t="shared" si="17"/>
        <v>#N/A</v>
      </c>
      <c r="I113" s="37" t="s">
        <v>157</v>
      </c>
    </row>
    <row r="114" spans="2:9" x14ac:dyDescent="0.25">
      <c r="B114" s="68"/>
      <c r="C114" s="63" t="str">
        <f t="shared" si="18"/>
        <v>0</v>
      </c>
      <c r="D114" s="64">
        <f t="shared" si="15"/>
        <v>0</v>
      </c>
      <c r="E114" s="65" t="str">
        <f t="shared" si="16"/>
        <v/>
      </c>
      <c r="G114" s="66" t="b">
        <f>ROW('Table 15.PAH'!H15)=ROW('Table 15.PAH'!I15)</f>
        <v>1</v>
      </c>
      <c r="H114" s="67" t="e">
        <f t="shared" si="17"/>
        <v>#N/A</v>
      </c>
      <c r="I114" s="37" t="s">
        <v>158</v>
      </c>
    </row>
    <row r="115" spans="2:9" x14ac:dyDescent="0.25">
      <c r="B115" s="68"/>
      <c r="C115" s="63" t="str">
        <f t="shared" si="18"/>
        <v>0</v>
      </c>
      <c r="D115" s="64">
        <f t="shared" si="15"/>
        <v>0</v>
      </c>
      <c r="E115" s="65" t="str">
        <f t="shared" si="16"/>
        <v/>
      </c>
      <c r="G115" s="66" t="b">
        <f>ROW('Table 15.PAH'!H16)=ROW('Table 15.PAH'!I16)</f>
        <v>1</v>
      </c>
      <c r="H115" s="67" t="e">
        <f t="shared" si="17"/>
        <v>#N/A</v>
      </c>
      <c r="I115" s="37" t="s">
        <v>159</v>
      </c>
    </row>
    <row r="116" spans="2:9" x14ac:dyDescent="0.25">
      <c r="B116" s="68"/>
      <c r="C116" s="63" t="str">
        <f t="shared" si="18"/>
        <v>0</v>
      </c>
      <c r="D116" s="64">
        <f t="shared" si="15"/>
        <v>0</v>
      </c>
      <c r="E116" s="65" t="str">
        <f t="shared" si="16"/>
        <v/>
      </c>
      <c r="G116" s="66" t="b">
        <f>ROW('Table 15.PAH'!H17)=ROW('Table 15.PAH'!I17)</f>
        <v>1</v>
      </c>
      <c r="H116" s="67" t="e">
        <f t="shared" si="17"/>
        <v>#N/A</v>
      </c>
      <c r="I116" s="37" t="s">
        <v>160</v>
      </c>
    </row>
    <row r="117" spans="2:9" x14ac:dyDescent="0.25">
      <c r="B117" s="68"/>
      <c r="C117" s="63" t="str">
        <f t="shared" si="18"/>
        <v>0</v>
      </c>
      <c r="D117" s="64">
        <f t="shared" si="15"/>
        <v>0</v>
      </c>
      <c r="E117" s="65" t="str">
        <f t="shared" si="16"/>
        <v/>
      </c>
      <c r="G117" s="66" t="b">
        <f>ROW('Table 15.PAH'!H18)=ROW('Table 15.PAH'!I18)</f>
        <v>1</v>
      </c>
      <c r="H117" s="67" t="e">
        <f t="shared" si="17"/>
        <v>#N/A</v>
      </c>
      <c r="I117" s="37" t="s">
        <v>161</v>
      </c>
    </row>
    <row r="118" spans="2:9" x14ac:dyDescent="0.25">
      <c r="B118" s="68"/>
      <c r="C118" s="63" t="str">
        <f t="shared" si="18"/>
        <v>0</v>
      </c>
      <c r="D118" s="64">
        <f t="shared" si="15"/>
        <v>0</v>
      </c>
      <c r="E118" s="65" t="str">
        <f t="shared" si="16"/>
        <v/>
      </c>
      <c r="G118" s="66" t="b">
        <f>ROW('Table 15.PAH'!H19)=ROW('Table 15.PAH'!I19)</f>
        <v>1</v>
      </c>
      <c r="H118" s="67" t="e">
        <f t="shared" si="17"/>
        <v>#N/A</v>
      </c>
      <c r="I118" s="37" t="s">
        <v>162</v>
      </c>
    </row>
    <row r="119" spans="2:9" x14ac:dyDescent="0.25">
      <c r="B119" s="68"/>
      <c r="C119" s="63" t="str">
        <f t="shared" si="18"/>
        <v>0</v>
      </c>
      <c r="D119" s="64">
        <f t="shared" si="15"/>
        <v>0</v>
      </c>
      <c r="E119" s="65" t="str">
        <f t="shared" si="16"/>
        <v/>
      </c>
      <c r="G119" s="66" t="b">
        <f>ROW('Table 15.PAH'!H20)=ROW('Table 15.PAH'!I20)</f>
        <v>1</v>
      </c>
      <c r="H119" s="67" t="e">
        <f t="shared" si="17"/>
        <v>#N/A</v>
      </c>
      <c r="I119" s="37" t="s">
        <v>163</v>
      </c>
    </row>
    <row r="120" spans="2:9" x14ac:dyDescent="0.25">
      <c r="C120" s="63" t="str">
        <f>IF(ISNUMBER('Table 15.PAH'!I7),'Table 15.PAH'!I7/VLOOKUP("National Total",A:B,2,0),"0")</f>
        <v>0</v>
      </c>
      <c r="D120" s="64">
        <f t="shared" si="15"/>
        <v>0</v>
      </c>
      <c r="E120" s="65" t="str">
        <f t="shared" si="16"/>
        <v/>
      </c>
      <c r="G120" s="66" t="b">
        <f>ROW('Table 15.PAH'!H21)=ROW('Table 15.PAH'!I21)</f>
        <v>1</v>
      </c>
      <c r="H120" s="67" t="e">
        <f t="shared" si="17"/>
        <v>#N/A</v>
      </c>
      <c r="I120" s="37" t="s">
        <v>164</v>
      </c>
    </row>
    <row r="121" spans="2:9" x14ac:dyDescent="0.25">
      <c r="B121" s="68"/>
      <c r="C121" s="63" t="str">
        <f>IF(ISNUMBER(B121),B121/VLOOKUP("National Total",A:B,2,0),"0")</f>
        <v>0</v>
      </c>
      <c r="D121" s="64">
        <f t="shared" si="15"/>
        <v>0</v>
      </c>
      <c r="E121" s="65" t="str">
        <f t="shared" si="16"/>
        <v/>
      </c>
      <c r="G121" s="66" t="b">
        <f>ROW('Table 15.PAH'!H22)=ROW('Table 15.PAH'!I22)</f>
        <v>1</v>
      </c>
      <c r="H121" s="67" t="e">
        <f t="shared" si="17"/>
        <v>#N/A</v>
      </c>
      <c r="I121" s="37" t="s">
        <v>165</v>
      </c>
    </row>
    <row r="122" spans="2:9" x14ac:dyDescent="0.25">
      <c r="B122" s="68"/>
      <c r="C122" s="63" t="str">
        <f>IF(ISNUMBER(B122),B122/VLOOKUP("National Total",A:B,2,0),"0")</f>
        <v>0</v>
      </c>
      <c r="D122" s="64">
        <f t="shared" si="15"/>
        <v>0</v>
      </c>
      <c r="E122" s="65" t="str">
        <f t="shared" si="16"/>
        <v/>
      </c>
      <c r="G122" s="66" t="b">
        <f>ROW('Table 15.PAH'!H23)=ROW('Table 15.PAH'!I23)</f>
        <v>1</v>
      </c>
      <c r="H122" s="67" t="e">
        <f t="shared" si="17"/>
        <v>#N/A</v>
      </c>
      <c r="I122" s="37" t="s">
        <v>166</v>
      </c>
    </row>
    <row r="123" spans="2:9" x14ac:dyDescent="0.25">
      <c r="B123" s="68"/>
      <c r="C123" s="63" t="str">
        <f>IF(ISNUMBER(B123),B123/VLOOKUP("National Total",A:B,2,0),"0")</f>
        <v>0</v>
      </c>
      <c r="D123" s="64">
        <f t="shared" si="15"/>
        <v>0</v>
      </c>
      <c r="E123" s="65" t="str">
        <f t="shared" si="16"/>
        <v/>
      </c>
      <c r="G123" s="66" t="b">
        <f>ROW('Table 15.PAH'!H24)=ROW('Table 15.PAH'!I24)</f>
        <v>1</v>
      </c>
      <c r="H123" s="67" t="e">
        <f t="shared" si="17"/>
        <v>#N/A</v>
      </c>
      <c r="I123" s="37" t="s">
        <v>167</v>
      </c>
    </row>
    <row r="124" spans="2:9" x14ac:dyDescent="0.25">
      <c r="B124" s="68"/>
      <c r="C124" s="63" t="str">
        <f>IF(ISNUMBER(B124),B124/VLOOKUP("National Total",A:B,2,0),"0")</f>
        <v>0</v>
      </c>
      <c r="D124" s="64">
        <f t="shared" si="15"/>
        <v>0</v>
      </c>
      <c r="E124" s="65" t="str">
        <f t="shared" si="16"/>
        <v/>
      </c>
      <c r="G124" s="66" t="b">
        <f>ROW('Table 15.PAH'!H25)=ROW('Table 15.PAH'!I25)</f>
        <v>1</v>
      </c>
      <c r="H124" s="67" t="e">
        <f t="shared" si="17"/>
        <v>#N/A</v>
      </c>
      <c r="I124" s="37" t="s">
        <v>168</v>
      </c>
    </row>
    <row r="125" spans="2:9" x14ac:dyDescent="0.25">
      <c r="B125" s="68"/>
      <c r="C125" s="63" t="str">
        <f>IF(ISNUMBER(B125),B125/VLOOKUP("National Total",A:B,2,0),"0")</f>
        <v>0</v>
      </c>
      <c r="D125" s="64">
        <f t="shared" si="15"/>
        <v>0</v>
      </c>
      <c r="E125" s="65" t="str">
        <f t="shared" si="16"/>
        <v/>
      </c>
      <c r="G125" s="66" t="b">
        <f>ROW('Table 15.PAH'!H26)=ROW('Table 15.PAH'!I26)</f>
        <v>1</v>
      </c>
      <c r="H125" s="67" t="e">
        <f t="shared" si="17"/>
        <v>#N/A</v>
      </c>
      <c r="I125" s="37" t="s">
        <v>169</v>
      </c>
    </row>
    <row r="126" spans="2:9" x14ac:dyDescent="0.25">
      <c r="C126" s="63" t="str">
        <f>IF(ISNUMBER('Table 15.PAH'!I21),'Table 15.PAH'!I21/VLOOKUP("National Total",A:B,2,0),"0")</f>
        <v>0</v>
      </c>
      <c r="D126" s="64">
        <f t="shared" si="15"/>
        <v>0</v>
      </c>
      <c r="E126" s="65" t="str">
        <f t="shared" si="16"/>
        <v/>
      </c>
      <c r="G126" s="66" t="b">
        <f>ROW('Table 15.PAH'!H27)=ROW('Table 15.PAH'!I27)</f>
        <v>1</v>
      </c>
      <c r="H126" s="67" t="e">
        <f t="shared" si="17"/>
        <v>#N/A</v>
      </c>
      <c r="I126" s="37" t="s">
        <v>170</v>
      </c>
    </row>
    <row r="127" spans="2:9" x14ac:dyDescent="0.25">
      <c r="B127" s="68"/>
      <c r="C127" s="63" t="str">
        <f>IF(ISNUMBER(B127),B127/VLOOKUP("National Total",A:B,2,0),"0")</f>
        <v>0</v>
      </c>
      <c r="D127" s="64">
        <f t="shared" si="15"/>
        <v>0</v>
      </c>
      <c r="E127" s="65" t="str">
        <f t="shared" si="16"/>
        <v/>
      </c>
      <c r="G127" s="66" t="b">
        <f>ROW('Table 15.PAH'!H28)=ROW('Table 15.PAH'!I28)</f>
        <v>1</v>
      </c>
      <c r="H127" s="67" t="e">
        <f t="shared" si="17"/>
        <v>#N/A</v>
      </c>
      <c r="I127" s="37" t="s">
        <v>171</v>
      </c>
    </row>
    <row r="128" spans="2:9" x14ac:dyDescent="0.25">
      <c r="B128" s="68"/>
      <c r="C128" s="63" t="str">
        <f>IF(ISNUMBER(B128),B128/VLOOKUP("National Total",A:B,2,0),"0")</f>
        <v>0</v>
      </c>
      <c r="D128" s="64">
        <f t="shared" si="15"/>
        <v>0</v>
      </c>
      <c r="E128" s="65" t="str">
        <f t="shared" si="16"/>
        <v/>
      </c>
      <c r="G128" s="66" t="b">
        <f>ROW('Table 15.PAH'!H29)=ROW('Table 15.PAH'!I29)</f>
        <v>1</v>
      </c>
      <c r="H128" s="67" t="e">
        <f t="shared" si="17"/>
        <v>#N/A</v>
      </c>
      <c r="I128" s="37" t="s">
        <v>45</v>
      </c>
    </row>
    <row r="129" spans="1:9" x14ac:dyDescent="0.25">
      <c r="B129" s="68"/>
      <c r="C129" s="63" t="str">
        <f>IF(ISNUMBER(B129),B129/VLOOKUP("National Total",A:B,2,0),"0")</f>
        <v>0</v>
      </c>
      <c r="D129" s="64">
        <f t="shared" si="15"/>
        <v>0</v>
      </c>
      <c r="E129" s="65" t="str">
        <f t="shared" si="16"/>
        <v/>
      </c>
      <c r="G129" s="66" t="b">
        <f>ROW('Table 15.PAH'!H30)=ROW('Table 15.PAH'!I30)</f>
        <v>1</v>
      </c>
      <c r="H129" s="67" t="e">
        <f t="shared" si="17"/>
        <v>#N/A</v>
      </c>
      <c r="I129" s="37" t="s">
        <v>172</v>
      </c>
    </row>
    <row r="130" spans="1:9" x14ac:dyDescent="0.25">
      <c r="A130" s="26"/>
      <c r="B130" s="68"/>
      <c r="C130" s="63" t="str">
        <f>IF(ISNUMBER(B130),B130/VLOOKUP("National Total",A:B,2,0),"0")</f>
        <v>0</v>
      </c>
      <c r="D130" s="64">
        <f t="shared" si="15"/>
        <v>0</v>
      </c>
      <c r="E130" s="65" t="str">
        <f t="shared" si="16"/>
        <v/>
      </c>
    </row>
    <row r="136" spans="1:9" x14ac:dyDescent="0.25">
      <c r="B136" s="70"/>
      <c r="C136" s="70" t="e">
        <f>'A.2 Table 3.NMVOC'!#REF!</f>
        <v>#REF!</v>
      </c>
    </row>
    <row r="139" spans="1:9" x14ac:dyDescent="0.25">
      <c r="C139" s="70" t="e">
        <f>C136-B136</f>
        <v>#REF!</v>
      </c>
    </row>
    <row r="140" spans="1:9" x14ac:dyDescent="0.25">
      <c r="C140" s="71" t="e">
        <f>C136/B136</f>
        <v>#REF!</v>
      </c>
    </row>
  </sheetData>
  <autoFilter ref="A1:E129" xr:uid="{00000000-0009-0000-0000-000001000000}">
    <sortState ref="A2:E130">
      <sortCondition descending="1" ref="B1:B129"/>
    </sortState>
  </autoFilter>
  <conditionalFormatting sqref="F1:F103 F130:F1048576">
    <cfRule type="expression" dxfId="13" priority="1">
      <formula>OR($A1="National Total",AND($D1&gt;0,$C1&gt;0))</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91" id="{00000000-000E-0000-0100-000001000000}">
            <xm:f>OR('Table 15.PAH'!$H5="National Total",AND($D104&gt;0,$C104&gt;0))</xm:f>
            <x14:dxf>
              <fill>
                <patternFill>
                  <bgColor theme="9"/>
                </patternFill>
              </fill>
            </x14:dxf>
          </x14:cfRule>
          <xm:sqref>F104:F129</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theme="4"/>
  </sheetPr>
  <dimension ref="B1:L71"/>
  <sheetViews>
    <sheetView showGridLines="0" zoomScale="75" zoomScaleNormal="75" workbookViewId="0">
      <selection activeCell="P40" sqref="P40"/>
    </sheetView>
  </sheetViews>
  <sheetFormatPr defaultRowHeight="15" x14ac:dyDescent="0.25"/>
  <cols>
    <col min="1" max="1" width="6.5703125" style="37" bestFit="1" customWidth="1"/>
    <col min="2" max="2" width="16.28515625" style="37" bestFit="1" customWidth="1"/>
    <col min="3" max="3" width="9.7109375" style="37" customWidth="1"/>
    <col min="4" max="4" width="14.28515625" style="37" bestFit="1" customWidth="1"/>
    <col min="5" max="5" width="11.28515625" style="37" bestFit="1" customWidth="1"/>
    <col min="6" max="6" width="9.140625" style="103" bestFit="1" customWidth="1"/>
    <col min="7" max="7" width="2.28515625" style="37" customWidth="1"/>
    <col min="8" max="8" width="16.28515625" style="37" customWidth="1"/>
    <col min="9" max="9" width="7.85546875" style="37" customWidth="1"/>
    <col min="10" max="10" width="14.28515625" style="37" customWidth="1"/>
    <col min="11" max="11" width="11.28515625" style="37" customWidth="1"/>
    <col min="12" max="16384" width="9.140625" style="37"/>
  </cols>
  <sheetData>
    <row r="1" spans="2:12" x14ac:dyDescent="0.25">
      <c r="B1" s="72" t="s">
        <v>497</v>
      </c>
    </row>
    <row r="3" spans="2:12" ht="15.75" thickBot="1" x14ac:dyDescent="0.3">
      <c r="B3" s="37" t="s">
        <v>32</v>
      </c>
      <c r="H3" s="37" t="s">
        <v>32</v>
      </c>
      <c r="L3" s="103"/>
    </row>
    <row r="4" spans="2:12" ht="45.75" thickBot="1" x14ac:dyDescent="0.3">
      <c r="B4" s="110" t="s">
        <v>0</v>
      </c>
      <c r="C4" s="111" t="s">
        <v>396</v>
      </c>
      <c r="D4" s="76" t="s">
        <v>1</v>
      </c>
      <c r="E4" s="76" t="s">
        <v>2</v>
      </c>
      <c r="F4" s="77" t="s">
        <v>3</v>
      </c>
      <c r="H4" s="110" t="s">
        <v>0</v>
      </c>
      <c r="I4" s="111" t="s">
        <v>397</v>
      </c>
      <c r="J4" s="76" t="s">
        <v>1</v>
      </c>
      <c r="K4" s="76" t="s">
        <v>2</v>
      </c>
      <c r="L4" s="77" t="s">
        <v>3</v>
      </c>
    </row>
    <row r="5" spans="2:12" s="34" customFormat="1" x14ac:dyDescent="0.25">
      <c r="B5" s="78"/>
      <c r="C5" s="79"/>
      <c r="D5" s="79"/>
      <c r="E5" s="80"/>
      <c r="F5" s="99" t="str">
        <f>IF(AND('A.2 Table 12.Dioxin,PCB,HCB'!E7&lt;'Calculation sheet_level'!$K$1,E5&gt;0),"x","")</f>
        <v/>
      </c>
      <c r="H5" s="78"/>
      <c r="I5" s="79"/>
      <c r="J5" s="80"/>
      <c r="K5" s="80"/>
      <c r="L5" s="99" t="str">
        <f>IF(AND('A.2 Table 12.Dioxin,PCB,HCB'!E8&lt;'Calculation sheet_level'!$K$1,K5&gt;0),"x","")</f>
        <v/>
      </c>
    </row>
    <row r="6" spans="2:12" x14ac:dyDescent="0.25">
      <c r="B6" s="83" t="s">
        <v>73</v>
      </c>
      <c r="C6" s="84">
        <v>1.9464203270474001</v>
      </c>
      <c r="D6" s="84">
        <v>0.38140976629279999</v>
      </c>
      <c r="E6" s="85">
        <f t="shared" ref="E6:E31" si="0">IF(D6=1,0,IF(ISNUMBER(D6+E5),D6+E5,0))</f>
        <v>0.38140976629279999</v>
      </c>
      <c r="F6" s="100" t="str">
        <f>IF(AND(E5&lt;'Calculation sheet_level'!$K$1,E6&gt;0),"x","")</f>
        <v>x</v>
      </c>
      <c r="H6" s="83" t="s">
        <v>56</v>
      </c>
      <c r="I6" s="84">
        <v>7.1249915725382001E-2</v>
      </c>
      <c r="J6" s="84">
        <v>0.25554796546603897</v>
      </c>
      <c r="K6" s="85">
        <f t="shared" ref="K6" si="1">IF(J6=1,0,IF(ISNUMBER(J6+K5),J6+K5,0))</f>
        <v>0.25554796546603897</v>
      </c>
      <c r="L6" s="100" t="str">
        <f>IF(AND(K5&lt;'Calculation sheet_level'!$K$1,K6&gt;0),"x","")</f>
        <v>x</v>
      </c>
    </row>
    <row r="7" spans="2:12" x14ac:dyDescent="0.25">
      <c r="B7" s="83" t="s">
        <v>64</v>
      </c>
      <c r="C7" s="84">
        <v>1.4483002955345501</v>
      </c>
      <c r="D7" s="84">
        <v>0.28380091882803898</v>
      </c>
      <c r="E7" s="85">
        <f t="shared" si="0"/>
        <v>0.66521068512083903</v>
      </c>
      <c r="F7" s="100" t="str">
        <f>IF(AND(E6&lt;'Calculation sheet_level'!$K$1,E7&gt;0),"x","")</f>
        <v>x</v>
      </c>
      <c r="H7" s="83" t="s">
        <v>46</v>
      </c>
      <c r="I7" s="84">
        <v>4.1816794733905399E-2</v>
      </c>
      <c r="J7" s="84">
        <v>0.14998188710493701</v>
      </c>
      <c r="K7" s="85">
        <f t="shared" ref="K7:K33" si="2">IF(J7=1,0,IF(ISNUMBER(J7+K6),J7+K6,0))</f>
        <v>0.40552985257097596</v>
      </c>
      <c r="L7" s="100" t="str">
        <f>IF(AND(K6&lt;'Calculation sheet_level'!$K$1,K7&gt;0),"x","")</f>
        <v>x</v>
      </c>
    </row>
    <row r="8" spans="2:12" x14ac:dyDescent="0.25">
      <c r="B8" s="83" t="s">
        <v>54</v>
      </c>
      <c r="C8" s="84">
        <v>0.664674546881731</v>
      </c>
      <c r="D8" s="84">
        <v>0.130245949481784</v>
      </c>
      <c r="E8" s="85">
        <f t="shared" si="0"/>
        <v>0.79545663460262306</v>
      </c>
      <c r="F8" s="100" t="str">
        <f>IF(AND(E7&lt;'Calculation sheet_level'!$K$1,E8&gt;0),"x","")</f>
        <v>x</v>
      </c>
      <c r="H8" s="83" t="s">
        <v>122</v>
      </c>
      <c r="I8" s="84">
        <v>3.9185808888409203E-2</v>
      </c>
      <c r="J8" s="84">
        <v>0.14054548183846699</v>
      </c>
      <c r="K8" s="85">
        <f t="shared" si="2"/>
        <v>0.54607533440944289</v>
      </c>
      <c r="L8" s="100" t="str">
        <f>IF(AND(K7&lt;'Calculation sheet_level'!$K$1,K8&gt;0),"x","")</f>
        <v>x</v>
      </c>
    </row>
    <row r="9" spans="2:12" x14ac:dyDescent="0.25">
      <c r="B9" s="83" t="s">
        <v>46</v>
      </c>
      <c r="C9" s="84">
        <v>0.34653420880427299</v>
      </c>
      <c r="D9" s="84">
        <v>6.7904927705411802E-2</v>
      </c>
      <c r="E9" s="85">
        <f t="shared" si="0"/>
        <v>0.86336156230803485</v>
      </c>
      <c r="F9" s="100" t="str">
        <f>IF(AND(E8&lt;'Calculation sheet_level'!$K$1,E9&gt;0),"x","")</f>
        <v>x</v>
      </c>
      <c r="H9" s="83" t="s">
        <v>73</v>
      </c>
      <c r="I9" s="84">
        <v>3.7300751922780297E-2</v>
      </c>
      <c r="J9" s="84">
        <v>0.13378445668566899</v>
      </c>
      <c r="K9" s="85">
        <f t="shared" si="2"/>
        <v>0.67985979109511185</v>
      </c>
      <c r="L9" s="100" t="str">
        <f>IF(AND(K8&lt;'Calculation sheet_level'!$K$1,K9&gt;0),"x","")</f>
        <v>x</v>
      </c>
    </row>
    <row r="10" spans="2:12" x14ac:dyDescent="0.25">
      <c r="B10" s="83" t="s">
        <v>53</v>
      </c>
      <c r="C10" s="84">
        <v>0.19806256937320499</v>
      </c>
      <c r="D10" s="84">
        <v>3.8811246084025301E-2</v>
      </c>
      <c r="E10" s="85">
        <f t="shared" si="0"/>
        <v>0.90217280839206015</v>
      </c>
      <c r="F10" s="100" t="str">
        <f>IF(AND(E9&lt;'Calculation sheet_level'!$K$1,E10&gt;0),"x","")</f>
        <v/>
      </c>
      <c r="H10" s="83" t="s">
        <v>54</v>
      </c>
      <c r="I10" s="84">
        <v>3.2320592228539002E-2</v>
      </c>
      <c r="J10" s="84">
        <v>0.115922404996169</v>
      </c>
      <c r="K10" s="85">
        <f t="shared" si="2"/>
        <v>0.79578219609128087</v>
      </c>
      <c r="L10" s="100" t="str">
        <f>IF(AND(K9&lt;'Calculation sheet_level'!$K$1,K10&gt;0),"x","")</f>
        <v>x</v>
      </c>
    </row>
    <row r="11" spans="2:12" x14ac:dyDescent="0.25">
      <c r="B11" s="83" t="s">
        <v>71</v>
      </c>
      <c r="C11" s="84">
        <v>0.19363070451511799</v>
      </c>
      <c r="D11" s="84">
        <v>3.7942802348478903E-2</v>
      </c>
      <c r="E11" s="85">
        <f t="shared" si="0"/>
        <v>0.94011561074053906</v>
      </c>
      <c r="F11" s="100" t="str">
        <f>IF(AND(E10&lt;'Calculation sheet_level'!$K$1,E11&gt;0),"x","")</f>
        <v/>
      </c>
      <c r="H11" s="83" t="s">
        <v>53</v>
      </c>
      <c r="I11" s="84">
        <v>1.5632099207143899E-2</v>
      </c>
      <c r="J11" s="84">
        <v>5.6066749099687903E-2</v>
      </c>
      <c r="K11" s="85">
        <f t="shared" si="2"/>
        <v>0.85184894519096876</v>
      </c>
      <c r="L11" s="100" t="str">
        <f>IF(AND(K10&lt;'Calculation sheet_level'!$K$1,K11&gt;0),"x","")</f>
        <v>x</v>
      </c>
    </row>
    <row r="12" spans="2:12" x14ac:dyDescent="0.25">
      <c r="B12" s="83" t="s">
        <v>56</v>
      </c>
      <c r="C12" s="84">
        <v>0.19040783030287201</v>
      </c>
      <c r="D12" s="84">
        <v>3.7311265735856101E-2</v>
      </c>
      <c r="E12" s="85">
        <f t="shared" si="0"/>
        <v>0.97742687647639515</v>
      </c>
      <c r="F12" s="100" t="str">
        <f>IF(AND(E11&lt;'Calculation sheet_level'!$K$1,E12&gt;0),"x","")</f>
        <v/>
      </c>
      <c r="H12" s="83" t="s">
        <v>71</v>
      </c>
      <c r="I12" s="84">
        <v>1.31027331792883E-2</v>
      </c>
      <c r="J12" s="84">
        <v>4.6994817775183301E-2</v>
      </c>
      <c r="K12" s="85">
        <f t="shared" si="2"/>
        <v>0.89884376296615209</v>
      </c>
      <c r="L12" s="100" t="str">
        <f>IF(AND(K11&lt;'Calculation sheet_level'!$K$1,K12&gt;0),"x","")</f>
        <v/>
      </c>
    </row>
    <row r="13" spans="2:12" x14ac:dyDescent="0.25">
      <c r="B13" s="83" t="s">
        <v>411</v>
      </c>
      <c r="C13" s="84">
        <v>2.7589743999999999E-2</v>
      </c>
      <c r="D13" s="84">
        <v>5.4063337013546802E-3</v>
      </c>
      <c r="E13" s="85">
        <f t="shared" si="0"/>
        <v>0.98283321017774983</v>
      </c>
      <c r="F13" s="100" t="str">
        <f>IF(AND(E12&lt;'Calculation sheet_level'!$K$1,E13&gt;0),"x","")</f>
        <v/>
      </c>
      <c r="H13" s="83" t="s">
        <v>411</v>
      </c>
      <c r="I13" s="84">
        <v>1.2499793752000001E-2</v>
      </c>
      <c r="J13" s="84">
        <v>4.4832289688320003E-2</v>
      </c>
      <c r="K13" s="85">
        <f t="shared" si="2"/>
        <v>0.94367605265447208</v>
      </c>
      <c r="L13" s="100" t="str">
        <f>IF(AND(K12&lt;'Calculation sheet_level'!$K$1,K13&gt;0),"x","")</f>
        <v/>
      </c>
    </row>
    <row r="14" spans="2:12" x14ac:dyDescent="0.25">
      <c r="B14" s="83" t="s">
        <v>48</v>
      </c>
      <c r="C14" s="84">
        <v>1.9204330039318099E-2</v>
      </c>
      <c r="D14" s="84">
        <v>3.7631743412879599E-3</v>
      </c>
      <c r="E14" s="85">
        <f t="shared" si="0"/>
        <v>0.98659638451903775</v>
      </c>
      <c r="F14" s="100" t="str">
        <f>IF(AND(E13&lt;'Calculation sheet_level'!$K$1,E14&gt;0),"x","")</f>
        <v/>
      </c>
      <c r="H14" s="83" t="s">
        <v>64</v>
      </c>
      <c r="I14" s="84">
        <v>6.8131332679920702E-3</v>
      </c>
      <c r="J14" s="84">
        <v>2.4436272343043901E-2</v>
      </c>
      <c r="K14" s="85">
        <f t="shared" si="2"/>
        <v>0.96811232499751598</v>
      </c>
      <c r="L14" s="100" t="str">
        <f>IF(AND(K13&lt;'Calculation sheet_level'!$K$1,K14&gt;0),"x","")</f>
        <v/>
      </c>
    </row>
    <row r="15" spans="2:12" x14ac:dyDescent="0.25">
      <c r="B15" s="83" t="s">
        <v>51</v>
      </c>
      <c r="C15" s="84">
        <v>1.6834087717730501E-2</v>
      </c>
      <c r="D15" s="84">
        <v>3.29871476009083E-3</v>
      </c>
      <c r="E15" s="85">
        <f t="shared" si="0"/>
        <v>0.98989509927912855</v>
      </c>
      <c r="F15" s="100" t="str">
        <f>IF(AND(E14&lt;'Calculation sheet_level'!$K$1,E15&gt;0),"x","")</f>
        <v/>
      </c>
      <c r="H15" s="83" t="s">
        <v>47</v>
      </c>
      <c r="I15" s="84">
        <v>2.8573996242117002E-3</v>
      </c>
      <c r="J15" s="84">
        <v>1.0248470514760201E-2</v>
      </c>
      <c r="K15" s="85">
        <f t="shared" si="2"/>
        <v>0.97836079551227617</v>
      </c>
      <c r="L15" s="100" t="str">
        <f>IF(AND(K14&lt;'Calculation sheet_level'!$K$1,K15&gt;0),"x","")</f>
        <v/>
      </c>
    </row>
    <row r="16" spans="2:12" x14ac:dyDescent="0.25">
      <c r="B16" s="83" t="s">
        <v>75</v>
      </c>
      <c r="C16" s="84">
        <v>1.17542227227516E-2</v>
      </c>
      <c r="D16" s="84">
        <v>2.3032925002580999E-3</v>
      </c>
      <c r="E16" s="85">
        <f t="shared" si="0"/>
        <v>0.99219839177938662</v>
      </c>
      <c r="F16" s="100" t="str">
        <f>IF(AND(E15&lt;'Calculation sheet_level'!$K$1,E16&gt;0),"x","")</f>
        <v/>
      </c>
      <c r="H16" s="83" t="s">
        <v>76</v>
      </c>
      <c r="I16" s="84">
        <v>1.52667191055044E-3</v>
      </c>
      <c r="J16" s="84">
        <v>5.4756261351806002E-3</v>
      </c>
      <c r="K16" s="85">
        <f t="shared" si="2"/>
        <v>0.98383642164745677</v>
      </c>
      <c r="L16" s="100" t="str">
        <f>IF(AND(K15&lt;'Calculation sheet_level'!$K$1,K16&gt;0),"x","")</f>
        <v/>
      </c>
    </row>
    <row r="17" spans="2:12" x14ac:dyDescent="0.25">
      <c r="B17" s="83" t="s">
        <v>161</v>
      </c>
      <c r="C17" s="84">
        <v>1.0712195000000001E-2</v>
      </c>
      <c r="D17" s="84">
        <v>2.09910250867072E-3</v>
      </c>
      <c r="E17" s="85">
        <f t="shared" si="0"/>
        <v>0.99429749428805736</v>
      </c>
      <c r="F17" s="100" t="str">
        <f>IF(AND(E16&lt;'Calculation sheet_level'!$K$1,E17&gt;0),"x","")</f>
        <v/>
      </c>
      <c r="H17" s="83" t="s">
        <v>48</v>
      </c>
      <c r="I17" s="84">
        <v>1.0849392451855E-3</v>
      </c>
      <c r="J17" s="84">
        <v>3.8912890483973799E-3</v>
      </c>
      <c r="K17" s="85">
        <f t="shared" si="2"/>
        <v>0.98772771069585419</v>
      </c>
      <c r="L17" s="100" t="str">
        <f>IF(AND(K16&lt;'Calculation sheet_level'!$K$1,K17&gt;0),"x","")</f>
        <v/>
      </c>
    </row>
    <row r="18" spans="2:12" x14ac:dyDescent="0.25">
      <c r="B18" s="83" t="s">
        <v>68</v>
      </c>
      <c r="C18" s="84">
        <v>1.05460016997082E-2</v>
      </c>
      <c r="D18" s="84">
        <v>2.06653618836319E-3</v>
      </c>
      <c r="E18" s="85">
        <f t="shared" si="0"/>
        <v>0.99636403047642053</v>
      </c>
      <c r="F18" s="100" t="str">
        <f>IF(AND(E17&lt;'Calculation sheet_level'!$K$1,E18&gt;0),"x","")</f>
        <v/>
      </c>
      <c r="H18" s="83" t="s">
        <v>161</v>
      </c>
      <c r="I18" s="84">
        <v>8.2401499999999999E-4</v>
      </c>
      <c r="J18" s="84">
        <v>2.95544709940595E-3</v>
      </c>
      <c r="K18" s="85">
        <f t="shared" si="2"/>
        <v>0.99068315779526017</v>
      </c>
      <c r="L18" s="100" t="str">
        <f>IF(AND(K17&lt;'Calculation sheet_level'!$K$1,K18&gt;0),"x","")</f>
        <v/>
      </c>
    </row>
    <row r="19" spans="2:12" x14ac:dyDescent="0.25">
      <c r="B19" s="83" t="s">
        <v>47</v>
      </c>
      <c r="C19" s="84">
        <v>7.2574069682917004E-3</v>
      </c>
      <c r="D19" s="84">
        <v>1.4221213461466601E-3</v>
      </c>
      <c r="E19" s="85">
        <f t="shared" si="0"/>
        <v>0.99778615182256714</v>
      </c>
      <c r="F19" s="100" t="str">
        <f>IF(AND(E18&lt;'Calculation sheet_level'!$K$1,E19&gt;0),"x","")</f>
        <v/>
      </c>
      <c r="H19" s="83" t="s">
        <v>68</v>
      </c>
      <c r="I19" s="84">
        <v>8.1123089997755301E-4</v>
      </c>
      <c r="J19" s="84">
        <v>2.9095951048065099E-3</v>
      </c>
      <c r="K19" s="85">
        <f t="shared" si="2"/>
        <v>0.99359275290006666</v>
      </c>
      <c r="L19" s="100" t="str">
        <f>IF(AND(K18&lt;'Calculation sheet_level'!$K$1,K19&gt;0),"x","")</f>
        <v/>
      </c>
    </row>
    <row r="20" spans="2:12" x14ac:dyDescent="0.25">
      <c r="B20" s="83" t="s">
        <v>77</v>
      </c>
      <c r="C20" s="84">
        <v>3.4246737677652802E-3</v>
      </c>
      <c r="D20" s="84">
        <v>6.7108013785175898E-4</v>
      </c>
      <c r="E20" s="85">
        <f t="shared" si="0"/>
        <v>0.99845723196041891</v>
      </c>
      <c r="F20" s="100" t="str">
        <f>IF(AND(E19&lt;'Calculation sheet_level'!$K$1,E20&gt;0),"x","")</f>
        <v/>
      </c>
      <c r="H20" s="83" t="s">
        <v>66</v>
      </c>
      <c r="I20" s="84">
        <v>3.6778056635671999E-4</v>
      </c>
      <c r="J20" s="84">
        <v>1.3190973563064301E-3</v>
      </c>
      <c r="K20" s="85">
        <f t="shared" si="2"/>
        <v>0.99491185025637308</v>
      </c>
      <c r="L20" s="100" t="str">
        <f>IF(AND(K19&lt;'Calculation sheet_level'!$K$1,K20&gt;0),"x","")</f>
        <v/>
      </c>
    </row>
    <row r="21" spans="2:12" x14ac:dyDescent="0.25">
      <c r="B21" s="83" t="s">
        <v>50</v>
      </c>
      <c r="C21" s="84">
        <v>2.3640254235714501E-3</v>
      </c>
      <c r="D21" s="84">
        <v>4.63241352232685E-4</v>
      </c>
      <c r="E21" s="85">
        <f t="shared" si="0"/>
        <v>0.99892047331265155</v>
      </c>
      <c r="F21" s="100" t="str">
        <f>IF(AND(E20&lt;'Calculation sheet_level'!$K$1,E21&gt;0),"x","")</f>
        <v/>
      </c>
      <c r="H21" s="83" t="s">
        <v>51</v>
      </c>
      <c r="I21" s="84">
        <v>3.1830970680603001E-4</v>
      </c>
      <c r="J21" s="84">
        <v>1.1416630761486601E-3</v>
      </c>
      <c r="K21" s="85">
        <f t="shared" si="2"/>
        <v>0.99605351333252179</v>
      </c>
      <c r="L21" s="100" t="str">
        <f>IF(AND(K20&lt;'Calculation sheet_level'!$K$1,K21&gt;0),"x","")</f>
        <v/>
      </c>
    </row>
    <row r="22" spans="2:12" x14ac:dyDescent="0.25">
      <c r="B22" s="83" t="s">
        <v>59</v>
      </c>
      <c r="C22" s="84">
        <v>2.0648553012037199E-3</v>
      </c>
      <c r="D22" s="84">
        <v>4.0461762904790097E-4</v>
      </c>
      <c r="E22" s="85">
        <f t="shared" si="0"/>
        <v>0.99932509094169941</v>
      </c>
      <c r="F22" s="100" t="str">
        <f>IF(AND(E21&lt;'Calculation sheet_level'!$K$1,E22&gt;0),"x","")</f>
        <v/>
      </c>
      <c r="H22" s="83" t="s">
        <v>77</v>
      </c>
      <c r="I22" s="84">
        <v>2.6343644367425199E-4</v>
      </c>
      <c r="J22" s="84">
        <v>9.4485230649307098E-4</v>
      </c>
      <c r="K22" s="85">
        <f t="shared" si="2"/>
        <v>0.99699836563901489</v>
      </c>
      <c r="L22" s="100" t="str">
        <f>IF(AND(K21&lt;'Calculation sheet_level'!$K$1,K22&gt;0),"x","")</f>
        <v/>
      </c>
    </row>
    <row r="23" spans="2:12" x14ac:dyDescent="0.25">
      <c r="B23" s="83" t="s">
        <v>52</v>
      </c>
      <c r="C23" s="84">
        <v>1.76970370913858E-3</v>
      </c>
      <c r="D23" s="84">
        <v>3.46781354844331E-4</v>
      </c>
      <c r="E23" s="85">
        <f t="shared" si="0"/>
        <v>0.99967187229654375</v>
      </c>
      <c r="F23" s="100" t="str">
        <f>IF(AND(E22&lt;'Calculation sheet_level'!$K$1,E23&gt;0),"x","")</f>
        <v/>
      </c>
      <c r="H23" s="83" t="s">
        <v>59</v>
      </c>
      <c r="I23" s="84">
        <v>2.4257809929023101E-4</v>
      </c>
      <c r="J23" s="84">
        <v>8.7004088508913402E-4</v>
      </c>
      <c r="K23" s="85">
        <f t="shared" si="2"/>
        <v>0.99786840652410402</v>
      </c>
      <c r="L23" s="100" t="str">
        <f>IF(AND(K22&lt;'Calculation sheet_level'!$K$1,K23&gt;0),"x","")</f>
        <v/>
      </c>
    </row>
    <row r="24" spans="2:12" x14ac:dyDescent="0.25">
      <c r="B24" s="83" t="s">
        <v>57</v>
      </c>
      <c r="C24" s="84">
        <v>4.0532565678936698E-4</v>
      </c>
      <c r="D24" s="84">
        <v>7.9425374817688598E-5</v>
      </c>
      <c r="E24" s="85">
        <f t="shared" si="0"/>
        <v>0.99975129767136139</v>
      </c>
      <c r="F24" s="100" t="str">
        <f>IF(AND(E23&lt;'Calculation sheet_level'!$K$1,E24&gt;0),"x","")</f>
        <v/>
      </c>
      <c r="H24" s="83" t="s">
        <v>75</v>
      </c>
      <c r="I24" s="84">
        <v>2.20391676051592E-4</v>
      </c>
      <c r="J24" s="84">
        <v>7.9046611981565195E-4</v>
      </c>
      <c r="K24" s="85">
        <f t="shared" si="2"/>
        <v>0.99865887264391973</v>
      </c>
      <c r="L24" s="100" t="str">
        <f>IF(AND(K23&lt;'Calculation sheet_level'!$K$1,K24&gt;0),"x","")</f>
        <v/>
      </c>
    </row>
    <row r="25" spans="2:12" x14ac:dyDescent="0.25">
      <c r="B25" s="83" t="s">
        <v>61</v>
      </c>
      <c r="C25" s="84">
        <v>3.5761594293011499E-4</v>
      </c>
      <c r="D25" s="84">
        <v>7.00764430581454E-5</v>
      </c>
      <c r="E25" s="85">
        <f t="shared" si="0"/>
        <v>0.99982137411441951</v>
      </c>
      <c r="F25" s="100" t="str">
        <f>IF(AND(E24&lt;'Calculation sheet_level'!$K$1,E25&gt;0),"x","")</f>
        <v/>
      </c>
      <c r="H25" s="83" t="s">
        <v>112</v>
      </c>
      <c r="I25" s="84">
        <v>1E-4</v>
      </c>
      <c r="J25" s="84">
        <v>3.5866423540905799E-4</v>
      </c>
      <c r="K25" s="85">
        <f t="shared" si="2"/>
        <v>0.99901753687932882</v>
      </c>
      <c r="L25" s="100" t="str">
        <f>IF(AND(K24&lt;'Calculation sheet_level'!$K$1,K25&gt;0),"x","")</f>
        <v/>
      </c>
    </row>
    <row r="26" spans="2:12" x14ac:dyDescent="0.25">
      <c r="B26" s="83" t="s">
        <v>60</v>
      </c>
      <c r="C26" s="84">
        <v>3.05940846935476E-4</v>
      </c>
      <c r="D26" s="84">
        <v>5.9950476938396302E-5</v>
      </c>
      <c r="E26" s="85">
        <f t="shared" si="0"/>
        <v>0.99988132459135792</v>
      </c>
      <c r="F26" s="100" t="str">
        <f>IF(AND(E25&lt;'Calculation sheet_level'!$K$1,E26&gt;0),"x","")</f>
        <v/>
      </c>
      <c r="H26" s="83" t="s">
        <v>62</v>
      </c>
      <c r="I26" s="84">
        <v>6.1241224451101306E-5</v>
      </c>
      <c r="J26" s="84">
        <v>2.19650369432687E-4</v>
      </c>
      <c r="K26" s="85">
        <f t="shared" si="2"/>
        <v>0.99923718724876154</v>
      </c>
      <c r="L26" s="100" t="str">
        <f>IF(AND(K25&lt;'Calculation sheet_level'!$K$1,K26&gt;0),"x","")</f>
        <v/>
      </c>
    </row>
    <row r="27" spans="2:12" x14ac:dyDescent="0.25">
      <c r="B27" s="83" t="s">
        <v>58</v>
      </c>
      <c r="C27" s="84">
        <v>2.2857464924288601E-4</v>
      </c>
      <c r="D27" s="84">
        <v>4.4790224565952398E-5</v>
      </c>
      <c r="E27" s="85">
        <f t="shared" si="0"/>
        <v>0.99992611481592386</v>
      </c>
      <c r="F27" s="100" t="str">
        <f>IF(AND(E26&lt;'Calculation sheet_level'!$K$1,E27&gt;0),"x","")</f>
        <v/>
      </c>
      <c r="H27" s="83" t="s">
        <v>50</v>
      </c>
      <c r="I27" s="84">
        <v>4.4325493833475401E-5</v>
      </c>
      <c r="J27" s="84">
        <v>1.5897969354912401E-4</v>
      </c>
      <c r="K27" s="85">
        <f t="shared" si="2"/>
        <v>0.9993961669423107</v>
      </c>
      <c r="L27" s="100" t="str">
        <f>IF(AND(K26&lt;'Calculation sheet_level'!$K$1,K27&gt;0),"x","")</f>
        <v/>
      </c>
    </row>
    <row r="28" spans="2:12" x14ac:dyDescent="0.25">
      <c r="B28" s="83" t="s">
        <v>165</v>
      </c>
      <c r="C28" s="84">
        <v>1.9453434E-4</v>
      </c>
      <c r="D28" s="84">
        <v>3.8119873762249801E-5</v>
      </c>
      <c r="E28" s="85">
        <f t="shared" si="0"/>
        <v>0.99996423468968609</v>
      </c>
      <c r="F28" s="100" t="str">
        <f>IF(AND(E27&lt;'Calculation sheet_level'!$K$1,E28&gt;0),"x","")</f>
        <v/>
      </c>
      <c r="H28" s="83" t="s">
        <v>61</v>
      </c>
      <c r="I28" s="84">
        <v>3.75391856382431E-5</v>
      </c>
      <c r="J28" s="84">
        <v>1.3463963314819201E-4</v>
      </c>
      <c r="K28" s="85">
        <f t="shared" si="2"/>
        <v>0.9995308065754589</v>
      </c>
      <c r="L28" s="100" t="str">
        <f>IF(AND(K27&lt;'Calculation sheet_level'!$K$1,K28&gt;0),"x","")</f>
        <v/>
      </c>
    </row>
    <row r="29" spans="2:12" x14ac:dyDescent="0.25">
      <c r="B29" s="83" t="s">
        <v>112</v>
      </c>
      <c r="C29" s="84">
        <v>1.7000000000000001E-4</v>
      </c>
      <c r="D29" s="84">
        <v>3.3312260136603497E-5</v>
      </c>
      <c r="E29" s="85">
        <f t="shared" si="0"/>
        <v>0.99999754694982268</v>
      </c>
      <c r="F29" s="100" t="str">
        <f>IF(AND(E28&lt;'Calculation sheet_level'!$K$1,E29&gt;0),"x","")</f>
        <v/>
      </c>
      <c r="H29" s="83" t="s">
        <v>52</v>
      </c>
      <c r="I29" s="84">
        <v>3.3293904587919098E-5</v>
      </c>
      <c r="J29" s="84">
        <v>1.1941332832808099E-4</v>
      </c>
      <c r="K29" s="85">
        <f t="shared" si="2"/>
        <v>0.999650219903787</v>
      </c>
      <c r="L29" s="100" t="str">
        <f>IF(AND(K28&lt;'Calculation sheet_level'!$K$1,K29&gt;0),"x","")</f>
        <v/>
      </c>
    </row>
    <row r="30" spans="2:12" x14ac:dyDescent="0.25">
      <c r="B30" s="83" t="s">
        <v>62</v>
      </c>
      <c r="C30" s="84">
        <v>8.3053658504552308E-6</v>
      </c>
      <c r="D30" s="84">
        <v>1.6274735749413401E-6</v>
      </c>
      <c r="E30" s="85">
        <f t="shared" si="0"/>
        <v>0.99999917442339759</v>
      </c>
      <c r="F30" s="100" t="str">
        <f>IF(AND(E29&lt;'Calculation sheet_level'!$K$1,E30&gt;0),"x","")</f>
        <v/>
      </c>
      <c r="H30" s="83" t="s">
        <v>165</v>
      </c>
      <c r="I30" s="84">
        <v>3.2584340000000002E-5</v>
      </c>
      <c r="J30" s="84">
        <v>1.16868373924088E-4</v>
      </c>
      <c r="K30" s="85">
        <f t="shared" si="2"/>
        <v>0.9997670882777111</v>
      </c>
      <c r="L30" s="100" t="str">
        <f>IF(AND(K29&lt;'Calculation sheet_level'!$K$1,K30&gt;0),"x","")</f>
        <v/>
      </c>
    </row>
    <row r="31" spans="2:12" x14ac:dyDescent="0.25">
      <c r="B31" s="83" t="s">
        <v>69</v>
      </c>
      <c r="C31" s="84">
        <v>3.7525561792050102E-6</v>
      </c>
      <c r="D31" s="84">
        <v>7.3533016246409498E-7</v>
      </c>
      <c r="E31" s="85">
        <f t="shared" si="0"/>
        <v>0.99999990975356001</v>
      </c>
      <c r="F31" s="100" t="str">
        <f>IF(AND(E30&lt;'Calculation sheet_level'!$K$1,E31&gt;0),"x","")</f>
        <v/>
      </c>
      <c r="H31" s="83" t="s">
        <v>60</v>
      </c>
      <c r="I31" s="84">
        <v>3.2148398305133597E-5</v>
      </c>
      <c r="J31" s="84">
        <v>1.15304806977366E-4</v>
      </c>
      <c r="K31" s="85">
        <f t="shared" si="2"/>
        <v>0.99988239308468851</v>
      </c>
      <c r="L31" s="100" t="str">
        <f>IF(AND(K30&lt;'Calculation sheet_level'!$K$1,K31&gt;0),"x","")</f>
        <v/>
      </c>
    </row>
    <row r="32" spans="2:12" x14ac:dyDescent="0.25">
      <c r="B32" s="83" t="s">
        <v>49</v>
      </c>
      <c r="C32" s="84">
        <v>4.6054799999999998E-7</v>
      </c>
      <c r="D32" s="84">
        <v>9.0246439890543895E-8</v>
      </c>
      <c r="E32" s="85">
        <f t="shared" ref="E32" si="3">IF(D32=1,0,IF(ISNUMBER(D32+E31),D32+E31,0))</f>
        <v>0.99999999999999989</v>
      </c>
      <c r="F32" s="100"/>
      <c r="H32" s="83" t="s">
        <v>57</v>
      </c>
      <c r="I32" s="84">
        <v>3.0399424259202498E-5</v>
      </c>
      <c r="J32" s="84">
        <v>1.0903186258802401E-4</v>
      </c>
      <c r="K32" s="85">
        <f t="shared" si="2"/>
        <v>0.99999142494727655</v>
      </c>
      <c r="L32" s="100" t="str">
        <f>IF(AND(K31&lt;'Calculation sheet_level'!$K$1,K32&gt;0),"x","")</f>
        <v/>
      </c>
    </row>
    <row r="33" spans="2:12" x14ac:dyDescent="0.25">
      <c r="B33" s="83" t="s">
        <v>105</v>
      </c>
      <c r="C33" s="84">
        <v>0</v>
      </c>
      <c r="D33" s="84">
        <v>0</v>
      </c>
      <c r="E33" s="85">
        <f t="shared" ref="E33:E34" si="4">IF(D33=1,0,IF(ISNUMBER(D33+E32),D33+E32,0))</f>
        <v>0.99999999999999989</v>
      </c>
      <c r="F33" s="100"/>
      <c r="H33" s="83" t="s">
        <v>58</v>
      </c>
      <c r="I33" s="84">
        <v>1.7277229327612399E-6</v>
      </c>
      <c r="J33" s="84">
        <v>6.1967242467750601E-6</v>
      </c>
      <c r="K33" s="85">
        <f t="shared" si="2"/>
        <v>0.99999762167152328</v>
      </c>
      <c r="L33" s="100" t="str">
        <f>IF(AND(K32&lt;'Calculation sheet_level'!$K$1,K33&gt;0),"x","")</f>
        <v/>
      </c>
    </row>
    <row r="34" spans="2:12" ht="15.75" thickBot="1" x14ac:dyDescent="0.3">
      <c r="B34" s="88" t="s">
        <v>122</v>
      </c>
      <c r="C34" s="89">
        <v>0</v>
      </c>
      <c r="D34" s="89">
        <v>0</v>
      </c>
      <c r="E34" s="90">
        <f t="shared" si="4"/>
        <v>0.99999999999999989</v>
      </c>
      <c r="F34" s="101"/>
      <c r="H34" s="83" t="s">
        <v>69</v>
      </c>
      <c r="I34" s="84">
        <v>6.2542602986750198E-7</v>
      </c>
      <c r="J34" s="84">
        <v>2.2431794880735001E-6</v>
      </c>
      <c r="K34" s="85">
        <f t="shared" ref="K34:K36" si="5">IF(J34=1,0,IF(ISNUMBER(J34+K33),J34+K33,0))</f>
        <v>0.99999986485101133</v>
      </c>
      <c r="L34" s="100"/>
    </row>
    <row r="35" spans="2:12" x14ac:dyDescent="0.25">
      <c r="B35" s="112"/>
      <c r="C35" s="113"/>
      <c r="D35" s="85"/>
      <c r="E35" s="85"/>
      <c r="F35" s="98"/>
      <c r="H35" s="83" t="s">
        <v>49</v>
      </c>
      <c r="I35" s="84">
        <v>3.7681200000000003E-8</v>
      </c>
      <c r="J35" s="84">
        <v>1.35148987872958E-7</v>
      </c>
      <c r="K35" s="85">
        <f t="shared" si="5"/>
        <v>0.99999999999999922</v>
      </c>
      <c r="L35" s="100"/>
    </row>
    <row r="36" spans="2:12" ht="15.75" thickBot="1" x14ac:dyDescent="0.3">
      <c r="B36" s="112"/>
      <c r="C36" s="114"/>
      <c r="D36" s="85"/>
      <c r="E36" s="85"/>
      <c r="F36" s="98"/>
      <c r="H36" s="88" t="s">
        <v>105</v>
      </c>
      <c r="I36" s="89">
        <v>0</v>
      </c>
      <c r="J36" s="89">
        <v>0</v>
      </c>
      <c r="K36" s="90">
        <f t="shared" si="5"/>
        <v>0.99999999999999922</v>
      </c>
      <c r="L36" s="101"/>
    </row>
    <row r="37" spans="2:12" x14ac:dyDescent="0.25">
      <c r="B37" s="112"/>
      <c r="C37" s="115"/>
      <c r="D37" s="85"/>
      <c r="E37" s="85"/>
      <c r="F37" s="98"/>
      <c r="I37" s="109"/>
    </row>
    <row r="38" spans="2:12" x14ac:dyDescent="0.25">
      <c r="F38" s="37"/>
    </row>
    <row r="39" spans="2:12" x14ac:dyDescent="0.25">
      <c r="F39" s="37"/>
    </row>
    <row r="40" spans="2:12" x14ac:dyDescent="0.25">
      <c r="F40" s="37"/>
    </row>
    <row r="41" spans="2:12" x14ac:dyDescent="0.25">
      <c r="F41" s="37"/>
    </row>
    <row r="42" spans="2:12" x14ac:dyDescent="0.25">
      <c r="F42" s="37"/>
    </row>
    <row r="43" spans="2:12" x14ac:dyDescent="0.25">
      <c r="F43" s="37"/>
    </row>
    <row r="44" spans="2:12" x14ac:dyDescent="0.25">
      <c r="F44" s="37"/>
    </row>
    <row r="45" spans="2:12" x14ac:dyDescent="0.25">
      <c r="F45" s="37"/>
    </row>
    <row r="46" spans="2:12" x14ac:dyDescent="0.25">
      <c r="F46" s="37"/>
    </row>
    <row r="47" spans="2:12" x14ac:dyDescent="0.25">
      <c r="F47" s="37"/>
    </row>
    <row r="48" spans="2:12" x14ac:dyDescent="0.25">
      <c r="F48" s="37"/>
    </row>
    <row r="49" s="37" customFormat="1" x14ac:dyDescent="0.25"/>
    <row r="50" s="37" customFormat="1" x14ac:dyDescent="0.25"/>
    <row r="51" s="37" customFormat="1" x14ac:dyDescent="0.25"/>
    <row r="52" s="37" customFormat="1" x14ac:dyDescent="0.25"/>
    <row r="53" s="37" customFormat="1" x14ac:dyDescent="0.25"/>
    <row r="54" s="37" customFormat="1" x14ac:dyDescent="0.25"/>
    <row r="55" s="37" customFormat="1" x14ac:dyDescent="0.25"/>
    <row r="56" s="37" customFormat="1" x14ac:dyDescent="0.25"/>
    <row r="57" s="37" customFormat="1" x14ac:dyDescent="0.25"/>
    <row r="58" s="37" customFormat="1" x14ac:dyDescent="0.25"/>
    <row r="59" s="37" customFormat="1" x14ac:dyDescent="0.25"/>
    <row r="60" s="37" customFormat="1" x14ac:dyDescent="0.25"/>
    <row r="61" s="37" customFormat="1" x14ac:dyDescent="0.25"/>
    <row r="62" s="37" customFormat="1" x14ac:dyDescent="0.25"/>
    <row r="63" s="37" customFormat="1" x14ac:dyDescent="0.25"/>
    <row r="64" s="37" customFormat="1" x14ac:dyDescent="0.25"/>
    <row r="65" s="37" customFormat="1" x14ac:dyDescent="0.25"/>
    <row r="66" s="37" customFormat="1" x14ac:dyDescent="0.25"/>
    <row r="67" s="37" customFormat="1" x14ac:dyDescent="0.25"/>
    <row r="68" s="37" customFormat="1" x14ac:dyDescent="0.25"/>
    <row r="69" s="37" customFormat="1" x14ac:dyDescent="0.25"/>
    <row r="70" s="37" customFormat="1" x14ac:dyDescent="0.25"/>
    <row r="71" s="37" customFormat="1" x14ac:dyDescent="0.25"/>
  </sheetData>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tabColor theme="4"/>
  </sheetPr>
  <dimension ref="B1:L119"/>
  <sheetViews>
    <sheetView showGridLines="0" zoomScale="75" zoomScaleNormal="75" workbookViewId="0">
      <selection activeCell="P40" sqref="P40"/>
    </sheetView>
  </sheetViews>
  <sheetFormatPr defaultRowHeight="15" x14ac:dyDescent="0.25"/>
  <cols>
    <col min="1" max="1" width="9.140625" style="37"/>
    <col min="2" max="2" width="16.28515625" style="37" bestFit="1" customWidth="1"/>
    <col min="3" max="3" width="7.85546875" style="37" bestFit="1" customWidth="1"/>
    <col min="4" max="4" width="14.28515625" style="37" bestFit="1" customWidth="1"/>
    <col min="5" max="5" width="11.28515625" style="37" bestFit="1" customWidth="1"/>
    <col min="6" max="6" width="9.140625" style="103" bestFit="1" customWidth="1"/>
    <col min="7" max="7" width="2.28515625" style="37" customWidth="1"/>
    <col min="8" max="8" width="16.28515625" style="37" customWidth="1"/>
    <col min="9" max="9" width="7.5703125" style="37" customWidth="1"/>
    <col min="10" max="10" width="14.28515625" style="37" customWidth="1"/>
    <col min="11" max="11" width="11.28515625" style="37" customWidth="1"/>
    <col min="12" max="16384" width="9.140625" style="37"/>
  </cols>
  <sheetData>
    <row r="1" spans="2:12" x14ac:dyDescent="0.25">
      <c r="B1" s="72" t="s">
        <v>498</v>
      </c>
    </row>
    <row r="3" spans="2:12" ht="15.75" thickBot="1" x14ac:dyDescent="0.3">
      <c r="B3" s="37" t="s">
        <v>32</v>
      </c>
      <c r="H3" s="37" t="s">
        <v>32</v>
      </c>
      <c r="L3" s="103"/>
    </row>
    <row r="4" spans="2:12" ht="45.75" thickBot="1" x14ac:dyDescent="0.3">
      <c r="B4" s="75" t="s">
        <v>0</v>
      </c>
      <c r="C4" s="76" t="s">
        <v>398</v>
      </c>
      <c r="D4" s="76" t="s">
        <v>1</v>
      </c>
      <c r="E4" s="76" t="s">
        <v>2</v>
      </c>
      <c r="F4" s="77" t="s">
        <v>3</v>
      </c>
      <c r="H4" s="75" t="s">
        <v>0</v>
      </c>
      <c r="I4" s="76" t="s">
        <v>399</v>
      </c>
      <c r="J4" s="76" t="s">
        <v>1</v>
      </c>
      <c r="K4" s="76" t="s">
        <v>2</v>
      </c>
      <c r="L4" s="77" t="s">
        <v>3</v>
      </c>
    </row>
    <row r="5" spans="2:12" x14ac:dyDescent="0.25">
      <c r="B5" s="78"/>
      <c r="C5" s="79"/>
      <c r="D5" s="79"/>
      <c r="E5" s="80"/>
      <c r="F5" s="81" t="str">
        <f>IF(AND('A.2 Table 9.Cr,Cu'!E8&lt;'Calculation sheet_level'!$K$1,E5&gt;0),"x","")</f>
        <v/>
      </c>
      <c r="H5" s="78"/>
      <c r="I5" s="79"/>
      <c r="J5" s="79"/>
      <c r="K5" s="80"/>
      <c r="L5" s="99" t="str">
        <f>IF(AND('A.2 Table 9.Cr,Cu'!E9&lt;'Calculation sheet_level'!$K$1,K5&gt;0),"x","")</f>
        <v/>
      </c>
    </row>
    <row r="6" spans="2:12" x14ac:dyDescent="0.25">
      <c r="B6" s="83" t="s">
        <v>73</v>
      </c>
      <c r="C6" s="84">
        <v>8.3569266892470906E-2</v>
      </c>
      <c r="D6" s="84">
        <v>0.276206730180513</v>
      </c>
      <c r="E6" s="85">
        <f t="shared" ref="E6:E15" si="0">IF(D6=1,0,IF(ISNUMBER(D6+E5),D6+E5,0))</f>
        <v>0.276206730180513</v>
      </c>
      <c r="F6" s="86" t="str">
        <f>IF(AND(E5&lt;'Calculation sheet_level'!$K$1,E6&gt;0),"x","")</f>
        <v>x</v>
      </c>
      <c r="H6" s="83" t="s">
        <v>161</v>
      </c>
      <c r="I6" s="84">
        <v>0.65137170476295003</v>
      </c>
      <c r="J6" s="84">
        <v>0.60749885668957404</v>
      </c>
      <c r="K6" s="85">
        <f t="shared" ref="K6:K11" si="1">IF(J6=1,0,IF(ISNUMBER(J6+K5),J6+K5,0))</f>
        <v>0.60749885668957404</v>
      </c>
      <c r="L6" s="100" t="str">
        <f>IF(AND(K5&lt;'Calculation sheet_level'!$K$1,K6&gt;0),"x","")</f>
        <v>x</v>
      </c>
    </row>
    <row r="7" spans="2:12" x14ac:dyDescent="0.25">
      <c r="B7" s="83" t="s">
        <v>46</v>
      </c>
      <c r="C7" s="84">
        <v>6.8384737166251694E-2</v>
      </c>
      <c r="D7" s="84">
        <v>0.22601998736267301</v>
      </c>
      <c r="E7" s="85">
        <f t="shared" si="0"/>
        <v>0.50222671754318604</v>
      </c>
      <c r="F7" s="86" t="str">
        <f>IF(AND(E6&lt;'Calculation sheet_level'!$K$1,E7&gt;0),"x","")</f>
        <v>x</v>
      </c>
      <c r="H7" s="83" t="s">
        <v>46</v>
      </c>
      <c r="I7" s="84">
        <v>0.31369866571829502</v>
      </c>
      <c r="J7" s="84">
        <v>0.292569633245372</v>
      </c>
      <c r="K7" s="85">
        <f t="shared" si="1"/>
        <v>0.90006848993494604</v>
      </c>
      <c r="L7" s="100" t="str">
        <f>IF(AND(K6&lt;'Calculation sheet_level'!$K$1,K7&gt;0),"x","")</f>
        <v>x</v>
      </c>
    </row>
    <row r="8" spans="2:12" x14ac:dyDescent="0.25">
      <c r="B8" s="83" t="s">
        <v>54</v>
      </c>
      <c r="C8" s="84">
        <v>3.0996636065553401E-2</v>
      </c>
      <c r="D8" s="84">
        <v>0.10244770371478699</v>
      </c>
      <c r="E8" s="85">
        <f t="shared" si="0"/>
        <v>0.60467442125797299</v>
      </c>
      <c r="F8" s="86" t="str">
        <f>IF(AND(E7&lt;'Calculation sheet_level'!$K$1,E8&gt;0),"x","")</f>
        <v>x</v>
      </c>
      <c r="H8" s="83" t="s">
        <v>73</v>
      </c>
      <c r="I8" s="84">
        <v>4.03758218008149E-2</v>
      </c>
      <c r="J8" s="84">
        <v>3.7656326491528398E-2</v>
      </c>
      <c r="K8" s="85">
        <f t="shared" si="1"/>
        <v>0.93772481642647443</v>
      </c>
      <c r="L8" s="100" t="str">
        <f>IF(AND(K7&lt;'Calculation sheet_level'!$K$1,K8&gt;0),"x","")</f>
        <v/>
      </c>
    </row>
    <row r="9" spans="2:12" x14ac:dyDescent="0.25">
      <c r="B9" s="83" t="s">
        <v>157</v>
      </c>
      <c r="C9" s="84">
        <v>2.08500001438554E-2</v>
      </c>
      <c r="D9" s="84">
        <v>6.8911821033532994E-2</v>
      </c>
      <c r="E9" s="85">
        <f t="shared" si="0"/>
        <v>0.67358624229150599</v>
      </c>
      <c r="F9" s="86" t="str">
        <f>IF(AND(E8&lt;'Calculation sheet_level'!$K$1,E9&gt;0),"x","")</f>
        <v>x</v>
      </c>
      <c r="H9" s="83" t="s">
        <v>54</v>
      </c>
      <c r="I9" s="84">
        <v>2.3010663923773E-2</v>
      </c>
      <c r="J9" s="84">
        <v>2.1460791009409001E-2</v>
      </c>
      <c r="K9" s="85">
        <f t="shared" si="1"/>
        <v>0.95918560743588344</v>
      </c>
      <c r="L9" s="100" t="str">
        <f>IF(AND(K8&lt;'Calculation sheet_level'!$K$1,K9&gt;0),"x","")</f>
        <v/>
      </c>
    </row>
    <row r="10" spans="2:12" x14ac:dyDescent="0.25">
      <c r="B10" s="83" t="s">
        <v>48</v>
      </c>
      <c r="C10" s="84">
        <v>2.0256207733231901E-2</v>
      </c>
      <c r="D10" s="84">
        <v>6.6949263908850504E-2</v>
      </c>
      <c r="E10" s="85">
        <f t="shared" si="0"/>
        <v>0.74053550620035646</v>
      </c>
      <c r="F10" s="86" t="str">
        <f>IF(AND(E9&lt;'Calculation sheet_level'!$K$1,E10&gt;0),"x","")</f>
        <v>x</v>
      </c>
      <c r="H10" s="83" t="s">
        <v>71</v>
      </c>
      <c r="I10" s="84">
        <v>1.33396127802657E-2</v>
      </c>
      <c r="J10" s="84">
        <v>1.2441129163942201E-2</v>
      </c>
      <c r="K10" s="85">
        <f t="shared" si="1"/>
        <v>0.97162673659982568</v>
      </c>
      <c r="L10" s="100" t="str">
        <f>IF(AND(K9&lt;'Calculation sheet_level'!$K$1,K10&gt;0),"x","")</f>
        <v/>
      </c>
    </row>
    <row r="11" spans="2:12" x14ac:dyDescent="0.25">
      <c r="B11" s="83" t="s">
        <v>59</v>
      </c>
      <c r="C11" s="84">
        <v>1.56366361285903E-2</v>
      </c>
      <c r="D11" s="84">
        <v>5.1681010217040801E-2</v>
      </c>
      <c r="E11" s="85">
        <f t="shared" si="0"/>
        <v>0.79221651641739732</v>
      </c>
      <c r="F11" s="86" t="str">
        <f>IF(AND(E10&lt;'Calculation sheet_level'!$K$1,E11&gt;0),"x","")</f>
        <v>x</v>
      </c>
      <c r="H11" s="83" t="s">
        <v>53</v>
      </c>
      <c r="I11" s="84">
        <v>8.3977020711272794E-3</v>
      </c>
      <c r="J11" s="84">
        <v>7.8320786268818495E-3</v>
      </c>
      <c r="K11" s="85">
        <f t="shared" si="1"/>
        <v>0.97945881522670752</v>
      </c>
      <c r="L11" s="100" t="str">
        <f>IF(AND(K10&lt;'Calculation sheet_level'!$K$1,K11&gt;0),"x","")</f>
        <v/>
      </c>
    </row>
    <row r="12" spans="2:12" x14ac:dyDescent="0.25">
      <c r="B12" s="83" t="s">
        <v>50</v>
      </c>
      <c r="C12" s="84">
        <v>1.33825463530609E-2</v>
      </c>
      <c r="D12" s="84">
        <v>4.4230965606342099E-2</v>
      </c>
      <c r="E12" s="85">
        <f t="shared" si="0"/>
        <v>0.83644748202373942</v>
      </c>
      <c r="F12" s="86" t="str">
        <f>IF(AND(E11&lt;'Calculation sheet_level'!$K$1,E12&gt;0),"x","")</f>
        <v>x</v>
      </c>
      <c r="H12" s="83" t="s">
        <v>48</v>
      </c>
      <c r="I12" s="84">
        <v>7.4423413271895002E-3</v>
      </c>
      <c r="J12" s="84">
        <v>6.9410657759636204E-3</v>
      </c>
      <c r="K12" s="85">
        <f t="shared" ref="K12:K25" si="2">IF(J12=1,0,IF(ISNUMBER(J12+K11),J12+K11,0))</f>
        <v>0.98639988100267117</v>
      </c>
      <c r="L12" s="100" t="str">
        <f>IF(AND(K11&lt;'Calculation sheet_level'!$K$1,K12&gt;0),"x","")</f>
        <v/>
      </c>
    </row>
    <row r="13" spans="2:12" x14ac:dyDescent="0.25">
      <c r="B13" s="83" t="s">
        <v>53</v>
      </c>
      <c r="C13" s="84">
        <v>1.2006456961531501E-2</v>
      </c>
      <c r="D13" s="84">
        <v>3.9682820511812301E-2</v>
      </c>
      <c r="E13" s="85">
        <f t="shared" si="0"/>
        <v>0.87613030253555169</v>
      </c>
      <c r="F13" s="86" t="str">
        <f>IF(AND(E12&lt;'Calculation sheet_level'!$K$1,E13&gt;0),"x","")</f>
        <v/>
      </c>
      <c r="H13" s="83" t="s">
        <v>56</v>
      </c>
      <c r="I13" s="84">
        <v>4.8198281302902803E-3</v>
      </c>
      <c r="J13" s="84">
        <v>4.4951907753763704E-3</v>
      </c>
      <c r="K13" s="85">
        <f t="shared" si="2"/>
        <v>0.99089507177804759</v>
      </c>
      <c r="L13" s="100" t="str">
        <f>IF(AND(K12&lt;'Calculation sheet_level'!$K$1,K13&gt;0),"x","")</f>
        <v/>
      </c>
    </row>
    <row r="14" spans="2:12" x14ac:dyDescent="0.25">
      <c r="B14" s="83" t="s">
        <v>165</v>
      </c>
      <c r="C14" s="84">
        <v>9.6522199999999996E-3</v>
      </c>
      <c r="D14" s="84">
        <v>3.1901777104414698E-2</v>
      </c>
      <c r="E14" s="85">
        <f t="shared" si="0"/>
        <v>0.90803207963996635</v>
      </c>
      <c r="F14" s="86" t="str">
        <f>IF(AND(E13&lt;'Calculation sheet_level'!$K$1,E14&gt;0),"x","")</f>
        <v/>
      </c>
      <c r="H14" s="83" t="s">
        <v>68</v>
      </c>
      <c r="I14" s="84">
        <v>3.2449235999102099E-3</v>
      </c>
      <c r="J14" s="84">
        <v>3.02636323097251E-3</v>
      </c>
      <c r="K14" s="85">
        <f t="shared" si="2"/>
        <v>0.99392143500902008</v>
      </c>
      <c r="L14" s="100" t="str">
        <f>IF(AND(K13&lt;'Calculation sheet_level'!$K$1,K14&gt;0),"x","")</f>
        <v/>
      </c>
    </row>
    <row r="15" spans="2:12" x14ac:dyDescent="0.25">
      <c r="B15" s="83" t="s">
        <v>56</v>
      </c>
      <c r="C15" s="84">
        <v>8.9121396442894008E-3</v>
      </c>
      <c r="D15" s="84">
        <v>2.9455720285648E-2</v>
      </c>
      <c r="E15" s="85">
        <f t="shared" si="0"/>
        <v>0.93748779992561437</v>
      </c>
      <c r="F15" s="86" t="str">
        <f>IF(AND(E14&lt;'Calculation sheet_level'!$K$1,E15&gt;0),"x","")</f>
        <v/>
      </c>
      <c r="H15" s="83" t="s">
        <v>47</v>
      </c>
      <c r="I15" s="84">
        <v>1.8811638124600601E-3</v>
      </c>
      <c r="J15" s="84">
        <v>1.75445887034836E-3</v>
      </c>
      <c r="K15" s="85">
        <f t="shared" si="2"/>
        <v>0.99567589387936839</v>
      </c>
      <c r="L15" s="100" t="str">
        <f>IF(AND(K14&lt;'Calculation sheet_level'!$K$1,K15&gt;0),"x","")</f>
        <v/>
      </c>
    </row>
    <row r="16" spans="2:12" x14ac:dyDescent="0.25">
      <c r="B16" s="83" t="s">
        <v>61</v>
      </c>
      <c r="C16" s="84">
        <v>3.9782215541618402E-3</v>
      </c>
      <c r="D16" s="84">
        <v>1.3148512704108399E-2</v>
      </c>
      <c r="E16" s="85">
        <f t="shared" ref="E16:E26" si="3">IF(D16=1,0,IF(ISNUMBER(D16+E15),D16+E15,0))</f>
        <v>0.95063631262972281</v>
      </c>
      <c r="F16" s="86" t="str">
        <f>IF(AND(E15&lt;'Calculation sheet_level'!$K$1,E16&gt;0),"x","")</f>
        <v/>
      </c>
      <c r="H16" s="83" t="s">
        <v>51</v>
      </c>
      <c r="I16" s="84">
        <v>1.43442986746151E-3</v>
      </c>
      <c r="J16" s="84">
        <v>1.3378144891961099E-3</v>
      </c>
      <c r="K16" s="85">
        <f t="shared" si="2"/>
        <v>0.99701370836856451</v>
      </c>
      <c r="L16" s="100" t="str">
        <f>IF(AND(K15&lt;'Calculation sheet_level'!$K$1,K16&gt;0),"x","")</f>
        <v/>
      </c>
    </row>
    <row r="17" spans="2:12" x14ac:dyDescent="0.25">
      <c r="B17" s="83" t="s">
        <v>71</v>
      </c>
      <c r="C17" s="84">
        <v>3.8921130825432201E-3</v>
      </c>
      <c r="D17" s="84">
        <v>1.28639135892541E-2</v>
      </c>
      <c r="E17" s="85">
        <f t="shared" si="3"/>
        <v>0.96350022621897691</v>
      </c>
      <c r="F17" s="86" t="str">
        <f>IF(AND(E16&lt;'Calculation sheet_level'!$K$1,E17&gt;0),"x","")</f>
        <v/>
      </c>
      <c r="H17" s="83" t="s">
        <v>77</v>
      </c>
      <c r="I17" s="84">
        <v>1.0537457746970099E-3</v>
      </c>
      <c r="J17" s="84">
        <v>9.8277120220146706E-4</v>
      </c>
      <c r="K17" s="85">
        <f t="shared" si="2"/>
        <v>0.99799647957076598</v>
      </c>
      <c r="L17" s="100" t="str">
        <f>IF(AND(K16&lt;'Calculation sheet_level'!$K$1,K17&gt;0),"x","")</f>
        <v/>
      </c>
    </row>
    <row r="18" spans="2:12" x14ac:dyDescent="0.25">
      <c r="B18" s="83" t="s">
        <v>60</v>
      </c>
      <c r="C18" s="84">
        <v>3.3938383237845102E-3</v>
      </c>
      <c r="D18" s="84">
        <v>1.12170540801799E-2</v>
      </c>
      <c r="E18" s="85">
        <f t="shared" si="3"/>
        <v>0.97471728029915683</v>
      </c>
      <c r="F18" s="86" t="str">
        <f>IF(AND(E17&lt;'Calculation sheet_level'!$K$1,E18&gt;0),"x","")</f>
        <v/>
      </c>
      <c r="H18" s="83" t="s">
        <v>75</v>
      </c>
      <c r="I18" s="84">
        <v>7.3463892017197499E-4</v>
      </c>
      <c r="J18" s="84">
        <v>6.8515764627288301E-4</v>
      </c>
      <c r="K18" s="85">
        <f t="shared" si="2"/>
        <v>0.99868163721703884</v>
      </c>
      <c r="L18" s="100" t="str">
        <f>IF(AND(K17&lt;'Calculation sheet_level'!$K$1,K18&gt;0),"x","")</f>
        <v/>
      </c>
    </row>
    <row r="19" spans="2:12" x14ac:dyDescent="0.25">
      <c r="B19" s="83" t="s">
        <v>68</v>
      </c>
      <c r="C19" s="84">
        <v>2.4336926999326599E-3</v>
      </c>
      <c r="D19" s="84">
        <v>8.0436544187650894E-3</v>
      </c>
      <c r="E19" s="85">
        <f t="shared" si="3"/>
        <v>0.98276093471792192</v>
      </c>
      <c r="F19" s="86" t="str">
        <f>IF(AND(E18&lt;'Calculation sheet_level'!$K$1,E19&gt;0),"x","")</f>
        <v/>
      </c>
      <c r="H19" s="83" t="s">
        <v>59</v>
      </c>
      <c r="I19" s="84">
        <v>4.0454305941106899E-4</v>
      </c>
      <c r="J19" s="84">
        <v>3.7729524367866902E-4</v>
      </c>
      <c r="K19" s="85">
        <f t="shared" si="2"/>
        <v>0.99905893246071753</v>
      </c>
      <c r="L19" s="100" t="str">
        <f>IF(AND(K18&lt;'Calculation sheet_level'!$K$1,K19&gt;0),"x","")</f>
        <v/>
      </c>
    </row>
    <row r="20" spans="2:12" x14ac:dyDescent="0.25">
      <c r="B20" s="83" t="s">
        <v>51</v>
      </c>
      <c r="C20" s="84">
        <v>2.18365619359097E-3</v>
      </c>
      <c r="D20" s="84">
        <v>7.21725293876576E-3</v>
      </c>
      <c r="E20" s="85">
        <f t="shared" si="3"/>
        <v>0.98997818765668766</v>
      </c>
      <c r="F20" s="86" t="str">
        <f>IF(AND(E19&lt;'Calculation sheet_level'!$K$1,E20&gt;0),"x","")</f>
        <v/>
      </c>
      <c r="H20" s="83" t="s">
        <v>69</v>
      </c>
      <c r="I20" s="84">
        <v>3.0020449433640101E-4</v>
      </c>
      <c r="J20" s="84">
        <v>2.7998435570486698E-4</v>
      </c>
      <c r="K20" s="85">
        <f t="shared" si="2"/>
        <v>0.9993389168164224</v>
      </c>
      <c r="L20" s="100" t="str">
        <f>IF(AND(K19&lt;'Calculation sheet_level'!$K$1,K20&gt;0),"x","")</f>
        <v/>
      </c>
    </row>
    <row r="21" spans="2:12" x14ac:dyDescent="0.25">
      <c r="B21" s="83" t="s">
        <v>77</v>
      </c>
      <c r="C21" s="84">
        <v>7.9030933102275695E-4</v>
      </c>
      <c r="D21" s="84">
        <v>2.6120697748110901E-3</v>
      </c>
      <c r="E21" s="85">
        <f t="shared" si="3"/>
        <v>0.99259025743149876</v>
      </c>
      <c r="F21" s="86" t="str">
        <f>IF(AND(E20&lt;'Calculation sheet_level'!$K$1,E21&gt;0),"x","")</f>
        <v/>
      </c>
      <c r="H21" s="83" t="s">
        <v>57</v>
      </c>
      <c r="I21" s="84">
        <v>1.5199712129601299E-4</v>
      </c>
      <c r="J21" s="84">
        <v>1.4175942358601301E-4</v>
      </c>
      <c r="K21" s="85">
        <f t="shared" si="2"/>
        <v>0.99948067624000836</v>
      </c>
      <c r="L21" s="100" t="str">
        <f>IF(AND(K20&lt;'Calculation sheet_level'!$K$1,K21&gt;0),"x","")</f>
        <v/>
      </c>
    </row>
    <row r="22" spans="2:12" x14ac:dyDescent="0.25">
      <c r="B22" s="83" t="s">
        <v>47</v>
      </c>
      <c r="C22" s="84">
        <v>6.6832184674478501E-4</v>
      </c>
      <c r="D22" s="84">
        <v>2.2088860996602802E-3</v>
      </c>
      <c r="E22" s="85">
        <f t="shared" si="3"/>
        <v>0.99479914353115906</v>
      </c>
      <c r="F22" s="86" t="str">
        <f>IF(AND(E21&lt;'Calculation sheet_level'!$K$1,E22&gt;0),"x","")</f>
        <v/>
      </c>
      <c r="H22" s="83" t="s">
        <v>50</v>
      </c>
      <c r="I22" s="84">
        <v>1.4775404283451401E-4</v>
      </c>
      <c r="J22" s="84">
        <v>1.3780213576500901E-4</v>
      </c>
      <c r="K22" s="85">
        <f t="shared" si="2"/>
        <v>0.99961847837577333</v>
      </c>
      <c r="L22" s="100" t="str">
        <f>IF(AND(K21&lt;'Calculation sheet_level'!$K$1,K22&gt;0),"x","")</f>
        <v/>
      </c>
    </row>
    <row r="23" spans="2:12" x14ac:dyDescent="0.25">
      <c r="B23" s="83" t="s">
        <v>57</v>
      </c>
      <c r="C23" s="84">
        <v>6.0798848518405098E-4</v>
      </c>
      <c r="D23" s="84">
        <v>2.0094769013131002E-3</v>
      </c>
      <c r="E23" s="85">
        <f t="shared" si="3"/>
        <v>0.9968086204324722</v>
      </c>
      <c r="F23" s="86" t="str">
        <f>IF(AND(E22&lt;'Calculation sheet_level'!$K$1,E23&gt;0),"x","")</f>
        <v/>
      </c>
      <c r="H23" s="83" t="s">
        <v>52</v>
      </c>
      <c r="I23" s="84">
        <v>1.26633914799171E-4</v>
      </c>
      <c r="J23" s="84">
        <v>1.18104544449959E-4</v>
      </c>
      <c r="K23" s="85">
        <f t="shared" si="2"/>
        <v>0.99973658292022327</v>
      </c>
      <c r="L23" s="100" t="str">
        <f>IF(AND(K22&lt;'Calculation sheet_level'!$K$1,K23&gt;0),"x","")</f>
        <v/>
      </c>
    </row>
    <row r="24" spans="2:12" x14ac:dyDescent="0.25">
      <c r="B24" s="83" t="s">
        <v>161</v>
      </c>
      <c r="C24" s="84">
        <v>4.6144840000000002E-4</v>
      </c>
      <c r="D24" s="84">
        <v>1.52514385312278E-3</v>
      </c>
      <c r="E24" s="85">
        <f t="shared" si="3"/>
        <v>0.99833376428559495</v>
      </c>
      <c r="F24" s="86" t="str">
        <f>IF(AND(E23&lt;'Calculation sheet_level'!$K$1,E24&gt;0),"x","")</f>
        <v/>
      </c>
      <c r="H24" s="83" t="s">
        <v>165</v>
      </c>
      <c r="I24" s="84">
        <v>8.8165579999999994E-5</v>
      </c>
      <c r="J24" s="84">
        <v>8.2227227031400106E-5</v>
      </c>
      <c r="K24" s="85">
        <f t="shared" si="2"/>
        <v>0.99981881014725471</v>
      </c>
      <c r="L24" s="100" t="str">
        <f>IF(AND(K23&lt;'Calculation sheet_level'!$K$1,K24&gt;0),"x","")</f>
        <v/>
      </c>
    </row>
    <row r="25" spans="2:12" x14ac:dyDescent="0.25">
      <c r="B25" s="83" t="s">
        <v>69</v>
      </c>
      <c r="C25" s="84">
        <v>2.5017041194700101E-4</v>
      </c>
      <c r="D25" s="84">
        <v>8.2684405453386004E-4</v>
      </c>
      <c r="E25" s="85">
        <f t="shared" si="3"/>
        <v>0.99916060834012876</v>
      </c>
      <c r="F25" s="86" t="str">
        <f>IF(AND(E24&lt;'Calculation sheet_level'!$K$1,E25&gt;0),"x","")</f>
        <v/>
      </c>
      <c r="H25" s="83" t="s">
        <v>61</v>
      </c>
      <c r="I25" s="84">
        <v>7.5070914288550804E-5</v>
      </c>
      <c r="J25" s="84">
        <v>7.00145466366744E-5</v>
      </c>
      <c r="K25" s="85">
        <f t="shared" si="2"/>
        <v>0.9998888246938914</v>
      </c>
      <c r="L25" s="86" t="str">
        <f>IF(AND(K24&lt;'Calculation sheet_level'!$K$1,K25&gt;0),"x","")</f>
        <v/>
      </c>
    </row>
    <row r="26" spans="2:12" x14ac:dyDescent="0.25">
      <c r="B26" s="83" t="s">
        <v>52</v>
      </c>
      <c r="C26" s="84">
        <v>9.8196828643869904E-5</v>
      </c>
      <c r="D26" s="84">
        <v>3.24552625174016E-4</v>
      </c>
      <c r="E26" s="85">
        <f t="shared" si="3"/>
        <v>0.99948516096530282</v>
      </c>
      <c r="F26" s="86" t="str">
        <f>IF(AND(E25&lt;'Calculation sheet_level'!$K$1,E26&gt;0),"x","")</f>
        <v/>
      </c>
      <c r="H26" s="83" t="s">
        <v>60</v>
      </c>
      <c r="I26" s="84">
        <v>6.4185661437790006E-5</v>
      </c>
      <c r="J26" s="84">
        <v>5.98624650935858E-5</v>
      </c>
      <c r="K26" s="85">
        <f t="shared" ref="K26" si="4">IF(J26=1,0,IF(ISNUMBER(J26+K25),J26+K25,0))</f>
        <v>0.99994868715898499</v>
      </c>
      <c r="L26" s="86"/>
    </row>
    <row r="27" spans="2:12" x14ac:dyDescent="0.25">
      <c r="B27" s="83" t="s">
        <v>75</v>
      </c>
      <c r="C27" s="84">
        <v>7.3463892017197504E-5</v>
      </c>
      <c r="D27" s="84">
        <v>2.4280722034469E-4</v>
      </c>
      <c r="E27" s="85">
        <f t="shared" ref="E27" si="5">IF(D27=1,0,IF(ISNUMBER(D27+E26),D27+E26,0))</f>
        <v>0.99972796818564746</v>
      </c>
      <c r="F27" s="86"/>
      <c r="H27" s="83" t="s">
        <v>411</v>
      </c>
      <c r="I27" s="84">
        <v>4.6804030000000003E-5</v>
      </c>
      <c r="J27" s="84">
        <v>4.3651565619989803E-5</v>
      </c>
      <c r="K27" s="85">
        <f t="shared" ref="K27" si="6">IF(J27=1,0,IF(ISNUMBER(J27+K26),J27+K26,0))</f>
        <v>0.99999233872460502</v>
      </c>
      <c r="L27" s="86"/>
    </row>
    <row r="28" spans="2:12" x14ac:dyDescent="0.25">
      <c r="B28" s="83" t="s">
        <v>62</v>
      </c>
      <c r="C28" s="84">
        <v>4.2774888158741499E-5</v>
      </c>
      <c r="D28" s="84">
        <v>1.41376279001767E-4</v>
      </c>
      <c r="E28" s="85">
        <f t="shared" ref="E28" si="7">IF(D28=1,0,IF(ISNUMBER(D28+E27),D28+E27,0))</f>
        <v>0.99986934446464926</v>
      </c>
      <c r="F28" s="86"/>
      <c r="H28" s="83" t="s">
        <v>49</v>
      </c>
      <c r="I28" s="84">
        <v>4.1868000000000003E-6</v>
      </c>
      <c r="J28" s="84">
        <v>3.9047999699550098E-6</v>
      </c>
      <c r="K28" s="85">
        <f t="shared" ref="K28:K31" si="8">IF(J28=1,0,IF(ISNUMBER(J28+K27),J28+K27,0))</f>
        <v>0.99999624352457495</v>
      </c>
      <c r="L28" s="86"/>
    </row>
    <row r="29" spans="2:12" x14ac:dyDescent="0.25">
      <c r="B29" s="83" t="s">
        <v>49</v>
      </c>
      <c r="C29" s="84">
        <v>2.2608720000000001E-5</v>
      </c>
      <c r="D29" s="84">
        <v>7.4724606987420705E-5</v>
      </c>
      <c r="E29" s="85">
        <f t="shared" ref="E29:E31" si="9">IF(D29=1,0,IF(ISNUMBER(D29+E28),D29+E28,0))</f>
        <v>0.99994406907163669</v>
      </c>
      <c r="F29" s="86"/>
      <c r="H29" s="83" t="s">
        <v>58</v>
      </c>
      <c r="I29" s="84">
        <v>2.5527628119543701E-6</v>
      </c>
      <c r="J29" s="84">
        <v>2.38082262143443E-6</v>
      </c>
      <c r="K29" s="85">
        <f t="shared" si="8"/>
        <v>0.99999862434719633</v>
      </c>
      <c r="L29" s="86"/>
    </row>
    <row r="30" spans="2:12" x14ac:dyDescent="0.25">
      <c r="B30" s="83" t="s">
        <v>58</v>
      </c>
      <c r="C30" s="84">
        <v>1.4916606803373E-5</v>
      </c>
      <c r="D30" s="84">
        <v>4.93012245261092E-5</v>
      </c>
      <c r="E30" s="85">
        <f t="shared" si="9"/>
        <v>0.99999337029616275</v>
      </c>
      <c r="F30" s="86"/>
      <c r="H30" s="83" t="s">
        <v>62</v>
      </c>
      <c r="I30" s="84">
        <v>1.47499614340488E-6</v>
      </c>
      <c r="J30" s="84">
        <v>1.3756484418771201E-6</v>
      </c>
      <c r="K30" s="85">
        <f t="shared" si="8"/>
        <v>0.99999999999563816</v>
      </c>
      <c r="L30" s="86"/>
    </row>
    <row r="31" spans="2:12" ht="15.75" thickBot="1" x14ac:dyDescent="0.3">
      <c r="B31" s="83" t="s">
        <v>411</v>
      </c>
      <c r="C31" s="84">
        <v>2.005887E-6</v>
      </c>
      <c r="D31" s="84">
        <v>6.6297038371113599E-6</v>
      </c>
      <c r="E31" s="85">
        <f t="shared" si="9"/>
        <v>0.99999999999999989</v>
      </c>
      <c r="F31" s="86"/>
      <c r="H31" s="88" t="s">
        <v>64</v>
      </c>
      <c r="I31" s="89">
        <v>4.6763932986707102E-12</v>
      </c>
      <c r="J31" s="89">
        <v>4.3614169322984598E-12</v>
      </c>
      <c r="K31" s="90">
        <f t="shared" si="8"/>
        <v>0.99999999999999956</v>
      </c>
      <c r="L31" s="91"/>
    </row>
    <row r="32" spans="2:12" ht="15.75" thickBot="1" x14ac:dyDescent="0.3">
      <c r="B32" s="88"/>
      <c r="C32" s="89"/>
      <c r="D32" s="89"/>
      <c r="E32" s="90"/>
      <c r="F32" s="91"/>
      <c r="I32" s="108"/>
    </row>
    <row r="33" spans="2:9" x14ac:dyDescent="0.25">
      <c r="B33" s="34"/>
      <c r="C33" s="109"/>
      <c r="D33" s="63"/>
      <c r="E33" s="63"/>
      <c r="I33" s="108"/>
    </row>
    <row r="34" spans="2:9" x14ac:dyDescent="0.25">
      <c r="F34" s="37"/>
    </row>
    <row r="35" spans="2:9" x14ac:dyDescent="0.25">
      <c r="F35" s="37"/>
    </row>
    <row r="36" spans="2:9" x14ac:dyDescent="0.25">
      <c r="F36" s="37"/>
    </row>
    <row r="37" spans="2:9" x14ac:dyDescent="0.25">
      <c r="F37" s="37"/>
    </row>
    <row r="38" spans="2:9" x14ac:dyDescent="0.25">
      <c r="F38" s="37"/>
    </row>
    <row r="39" spans="2:9" x14ac:dyDescent="0.25">
      <c r="F39" s="37"/>
    </row>
    <row r="40" spans="2:9" x14ac:dyDescent="0.25">
      <c r="F40" s="37"/>
    </row>
    <row r="41" spans="2:9" x14ac:dyDescent="0.25">
      <c r="F41" s="37"/>
    </row>
    <row r="42" spans="2:9" x14ac:dyDescent="0.25">
      <c r="F42" s="37"/>
    </row>
    <row r="43" spans="2:9" x14ac:dyDescent="0.25">
      <c r="F43" s="37"/>
    </row>
    <row r="44" spans="2:9" x14ac:dyDescent="0.25">
      <c r="F44" s="37"/>
    </row>
    <row r="45" spans="2:9" x14ac:dyDescent="0.25">
      <c r="F45" s="37"/>
    </row>
    <row r="46" spans="2:9" x14ac:dyDescent="0.25">
      <c r="F46" s="37"/>
    </row>
    <row r="47" spans="2:9" x14ac:dyDescent="0.25">
      <c r="F47" s="37"/>
    </row>
    <row r="48" spans="2:9" x14ac:dyDescent="0.25">
      <c r="F48" s="37"/>
    </row>
    <row r="49" s="37" customFormat="1" x14ac:dyDescent="0.25"/>
    <row r="50" s="37" customFormat="1" x14ac:dyDescent="0.25"/>
    <row r="51" s="37" customFormat="1" x14ac:dyDescent="0.25"/>
    <row r="52" s="37" customFormat="1" x14ac:dyDescent="0.25"/>
    <row r="53" s="37" customFormat="1" x14ac:dyDescent="0.25"/>
    <row r="54" s="37" customFormat="1" x14ac:dyDescent="0.25"/>
    <row r="55" s="37" customFormat="1" x14ac:dyDescent="0.25"/>
    <row r="56" s="37" customFormat="1" x14ac:dyDescent="0.25"/>
    <row r="57" s="37" customFormat="1" x14ac:dyDescent="0.25"/>
    <row r="58" s="37" customFormat="1" x14ac:dyDescent="0.25"/>
    <row r="59" s="37" customFormat="1" x14ac:dyDescent="0.25"/>
    <row r="60" s="37" customFormat="1" x14ac:dyDescent="0.25"/>
    <row r="61" s="37" customFormat="1" x14ac:dyDescent="0.25"/>
    <row r="62" s="37" customFormat="1" x14ac:dyDescent="0.25"/>
    <row r="63" s="37" customFormat="1" x14ac:dyDescent="0.25"/>
    <row r="102" spans="4:4" x14ac:dyDescent="0.25">
      <c r="D102" s="65"/>
    </row>
    <row r="103" spans="4:4" x14ac:dyDescent="0.25">
      <c r="D103" s="65"/>
    </row>
    <row r="104" spans="4:4" x14ac:dyDescent="0.25">
      <c r="D104" s="65"/>
    </row>
    <row r="105" spans="4:4" x14ac:dyDescent="0.25">
      <c r="D105" s="65"/>
    </row>
    <row r="106" spans="4:4" x14ac:dyDescent="0.25">
      <c r="D106" s="65"/>
    </row>
    <row r="107" spans="4:4" x14ac:dyDescent="0.25">
      <c r="D107" s="65"/>
    </row>
    <row r="108" spans="4:4" x14ac:dyDescent="0.25">
      <c r="D108" s="65"/>
    </row>
    <row r="109" spans="4:4" x14ac:dyDescent="0.25">
      <c r="D109" s="65"/>
    </row>
    <row r="110" spans="4:4" x14ac:dyDescent="0.25">
      <c r="D110" s="65"/>
    </row>
    <row r="111" spans="4:4" x14ac:dyDescent="0.25">
      <c r="D111" s="65"/>
    </row>
    <row r="112" spans="4:4" x14ac:dyDescent="0.25">
      <c r="D112" s="65"/>
    </row>
    <row r="113" spans="4:4" x14ac:dyDescent="0.25">
      <c r="D113" s="65"/>
    </row>
    <row r="114" spans="4:4" x14ac:dyDescent="0.25">
      <c r="D114" s="65"/>
    </row>
    <row r="115" spans="4:4" x14ac:dyDescent="0.25">
      <c r="D115" s="65"/>
    </row>
    <row r="116" spans="4:4" x14ac:dyDescent="0.25">
      <c r="D116" s="65"/>
    </row>
    <row r="117" spans="4:4" x14ac:dyDescent="0.25">
      <c r="D117" s="65"/>
    </row>
    <row r="118" spans="4:4" x14ac:dyDescent="0.25">
      <c r="D118" s="65"/>
    </row>
    <row r="119" spans="4:4" x14ac:dyDescent="0.25">
      <c r="D119" s="65"/>
    </row>
  </sheetData>
  <sortState ref="B35:C58">
    <sortCondition descending="1" ref="C35:C58"/>
  </sortState>
  <phoneticPr fontId="0"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tabColor theme="4"/>
  </sheetPr>
  <dimension ref="B1:L69"/>
  <sheetViews>
    <sheetView showGridLines="0" zoomScale="75" zoomScaleNormal="75" workbookViewId="0">
      <selection activeCell="H16" sqref="H16"/>
    </sheetView>
  </sheetViews>
  <sheetFormatPr defaultRowHeight="15" x14ac:dyDescent="0.25"/>
  <cols>
    <col min="1" max="1" width="6.5703125" style="37" bestFit="1" customWidth="1"/>
    <col min="2" max="2" width="16.28515625" style="37" bestFit="1" customWidth="1"/>
    <col min="3" max="3" width="7.5703125" style="37" bestFit="1" customWidth="1"/>
    <col min="4" max="4" width="14.42578125" style="37" bestFit="1" customWidth="1"/>
    <col min="5" max="5" width="11.42578125" style="37" bestFit="1" customWidth="1"/>
    <col min="6" max="6" width="13.28515625" style="103" bestFit="1" customWidth="1"/>
    <col min="7" max="7" width="2" style="37" customWidth="1"/>
    <col min="8" max="8" width="16.28515625" style="37" bestFit="1" customWidth="1"/>
    <col min="9" max="9" width="8.7109375" style="37" bestFit="1" customWidth="1"/>
    <col min="10" max="10" width="14.28515625" style="37" bestFit="1" customWidth="1"/>
    <col min="11" max="11" width="11.28515625" style="37" bestFit="1" customWidth="1"/>
    <col min="12" max="12" width="13.28515625" style="37" bestFit="1" customWidth="1"/>
    <col min="13" max="16384" width="9.140625" style="37"/>
  </cols>
  <sheetData>
    <row r="1" spans="2:12" x14ac:dyDescent="0.25">
      <c r="B1" s="72" t="s">
        <v>499</v>
      </c>
    </row>
    <row r="3" spans="2:12" ht="15.75" thickBot="1" x14ac:dyDescent="0.3">
      <c r="B3" s="37" t="s">
        <v>32</v>
      </c>
      <c r="H3" s="37" t="s">
        <v>32</v>
      </c>
      <c r="L3" s="103"/>
    </row>
    <row r="4" spans="2:12" s="104" customFormat="1" ht="45.75" thickBot="1" x14ac:dyDescent="0.3">
      <c r="B4" s="75" t="s">
        <v>0</v>
      </c>
      <c r="C4" s="76" t="s">
        <v>400</v>
      </c>
      <c r="D4" s="76" t="s">
        <v>1</v>
      </c>
      <c r="E4" s="76" t="s">
        <v>2</v>
      </c>
      <c r="F4" s="77" t="s">
        <v>3</v>
      </c>
      <c r="H4" s="75" t="s">
        <v>0</v>
      </c>
      <c r="I4" s="76" t="s">
        <v>401</v>
      </c>
      <c r="J4" s="76" t="s">
        <v>1</v>
      </c>
      <c r="K4" s="76" t="s">
        <v>2</v>
      </c>
      <c r="L4" s="77" t="s">
        <v>3</v>
      </c>
    </row>
    <row r="5" spans="2:12" x14ac:dyDescent="0.25">
      <c r="B5" s="78"/>
      <c r="C5" s="79"/>
      <c r="D5" s="80"/>
      <c r="E5" s="80"/>
      <c r="F5" s="81" t="str">
        <f>IF(AND('A.2 Table 12.Dioxin,PCB,HCB'!E8&lt;'Calculation sheet_level'!$K$1,E5&gt;0),"x","")</f>
        <v/>
      </c>
      <c r="G5" s="105"/>
      <c r="H5" s="78"/>
      <c r="I5" s="79"/>
      <c r="J5" s="80"/>
      <c r="K5" s="80"/>
      <c r="L5" s="99" t="str">
        <f>IF(AND('A.2 Table 12.Dioxin,PCB,HCB'!E8&lt;'Calculation sheet_level'!$K$1,K5&gt;0),"x","")</f>
        <v/>
      </c>
    </row>
    <row r="6" spans="2:12" x14ac:dyDescent="0.25">
      <c r="B6" s="83" t="s">
        <v>161</v>
      </c>
      <c r="C6" s="84">
        <v>0.62953186695085195</v>
      </c>
      <c r="D6" s="84">
        <v>0.28014984029531498</v>
      </c>
      <c r="E6" s="85">
        <f t="shared" ref="E6:E30" si="0">IF(D6=1,0,IF(ISNUMBER(D6+E5),D6+E5,0))</f>
        <v>0.28014984029531498</v>
      </c>
      <c r="F6" s="86" t="str">
        <f>IF(AND(E5&lt;'Calculation sheet_level'!$K$1,E6&gt;0),"x","")</f>
        <v>x</v>
      </c>
      <c r="G6" s="105"/>
      <c r="H6" s="83" t="s">
        <v>64</v>
      </c>
      <c r="I6" s="84">
        <v>11.716716224272799</v>
      </c>
      <c r="J6" s="84">
        <v>0.57735241134509097</v>
      </c>
      <c r="K6" s="85">
        <f t="shared" ref="K6" si="1">IF(J6=1,0,IF(ISNUMBER(J6+K5),J6+K5,0))</f>
        <v>0.57735241134509097</v>
      </c>
      <c r="L6" s="100" t="str">
        <f>IF(AND(K5&lt;'Calculation sheet_level'!$K$1,K6&gt;0),"x","")</f>
        <v>x</v>
      </c>
    </row>
    <row r="7" spans="2:12" x14ac:dyDescent="0.25">
      <c r="B7" s="83" t="s">
        <v>64</v>
      </c>
      <c r="C7" s="84">
        <v>0.53554762194663796</v>
      </c>
      <c r="D7" s="84">
        <v>0.23832563311779001</v>
      </c>
      <c r="E7" s="85">
        <f t="shared" si="0"/>
        <v>0.51847547341310496</v>
      </c>
      <c r="F7" s="86" t="str">
        <f>IF(AND(E6&lt;'Calculation sheet_level'!$K$1,E7&gt;0),"x","")</f>
        <v>x</v>
      </c>
      <c r="G7" s="105"/>
      <c r="H7" s="83" t="s">
        <v>122</v>
      </c>
      <c r="I7" s="84">
        <v>6.7244389157730602</v>
      </c>
      <c r="J7" s="84">
        <v>0.33135316659128999</v>
      </c>
      <c r="K7" s="85">
        <f t="shared" ref="K7:K31" si="2">IF(J7=1,0,IF(ISNUMBER(J7+K6),J7+K6,0))</f>
        <v>0.90870557793638096</v>
      </c>
      <c r="L7" s="100" t="str">
        <f>IF(AND(K6&lt;'Calculation sheet_level'!$K$1,K7&gt;0),"x","")</f>
        <v>x</v>
      </c>
    </row>
    <row r="8" spans="2:12" x14ac:dyDescent="0.25">
      <c r="B8" s="83" t="s">
        <v>73</v>
      </c>
      <c r="C8" s="84">
        <v>0.200280466071658</v>
      </c>
      <c r="D8" s="84">
        <v>8.9127403281439505E-2</v>
      </c>
      <c r="E8" s="85">
        <f t="shared" si="0"/>
        <v>0.60760287669454449</v>
      </c>
      <c r="F8" s="86" t="str">
        <f>IF(AND(E7&lt;'Calculation sheet_level'!$K$1,E8&gt;0),"x","")</f>
        <v>x</v>
      </c>
      <c r="G8" s="105"/>
      <c r="H8" s="83" t="s">
        <v>161</v>
      </c>
      <c r="I8" s="84">
        <v>0.34732792659357298</v>
      </c>
      <c r="J8" s="84">
        <v>1.71149161683085E-2</v>
      </c>
      <c r="K8" s="85">
        <f t="shared" si="2"/>
        <v>0.92582049410468947</v>
      </c>
      <c r="L8" s="100" t="str">
        <f>IF(AND(K7&lt;'Calculation sheet_level'!$K$1,K8&gt;0),"x","")</f>
        <v/>
      </c>
    </row>
    <row r="9" spans="2:12" x14ac:dyDescent="0.25">
      <c r="B9" s="83" t="s">
        <v>46</v>
      </c>
      <c r="C9" s="84">
        <v>0.196926786571019</v>
      </c>
      <c r="D9" s="84">
        <v>8.7634972435871303E-2</v>
      </c>
      <c r="E9" s="85">
        <f t="shared" si="0"/>
        <v>0.69523784913041575</v>
      </c>
      <c r="F9" s="86" t="str">
        <f>IF(AND(E8&lt;'Calculation sheet_level'!$K$1,E9&gt;0),"x","")</f>
        <v>x</v>
      </c>
      <c r="G9" s="105"/>
      <c r="H9" s="83" t="s">
        <v>73</v>
      </c>
      <c r="I9" s="84">
        <v>0.34091649281355602</v>
      </c>
      <c r="J9" s="84">
        <v>1.6798986629501099E-2</v>
      </c>
      <c r="K9" s="85">
        <f t="shared" si="2"/>
        <v>0.94261948073419055</v>
      </c>
      <c r="L9" s="100" t="str">
        <f>IF(AND(K8&lt;'Calculation sheet_level'!$K$1,K9&gt;0),"x","")</f>
        <v/>
      </c>
    </row>
    <row r="10" spans="2:12" x14ac:dyDescent="0.25">
      <c r="B10" s="83" t="s">
        <v>54</v>
      </c>
      <c r="C10" s="84">
        <v>0.19327254224478199</v>
      </c>
      <c r="D10" s="84">
        <v>8.6008786347224295E-2</v>
      </c>
      <c r="E10" s="85">
        <f t="shared" si="0"/>
        <v>0.78124663547764006</v>
      </c>
      <c r="F10" s="86" t="str">
        <f>IF(AND(E9&lt;'Calculation sheet_level'!$K$1,E10&gt;0),"x","")</f>
        <v>x</v>
      </c>
      <c r="G10" s="105"/>
      <c r="H10" s="83" t="s">
        <v>46</v>
      </c>
      <c r="I10" s="84">
        <v>0.33014086006627902</v>
      </c>
      <c r="J10" s="84">
        <v>1.6268007007623601E-2</v>
      </c>
      <c r="K10" s="85">
        <f t="shared" si="2"/>
        <v>0.9588874877418142</v>
      </c>
      <c r="L10" s="100" t="str">
        <f>IF(AND(K9&lt;'Calculation sheet_level'!$K$1,K10&gt;0),"x","")</f>
        <v/>
      </c>
    </row>
    <row r="11" spans="2:12" x14ac:dyDescent="0.25">
      <c r="B11" s="83" t="s">
        <v>56</v>
      </c>
      <c r="C11" s="84">
        <v>0.159952967126575</v>
      </c>
      <c r="D11" s="84">
        <v>7.1181143557217302E-2</v>
      </c>
      <c r="E11" s="85">
        <f t="shared" si="0"/>
        <v>0.85242777903485734</v>
      </c>
      <c r="F11" s="86" t="str">
        <f>IF(AND(E10&lt;'Calculation sheet_level'!$K$1,E11&gt;0),"x","")</f>
        <v>x</v>
      </c>
      <c r="G11" s="105"/>
      <c r="H11" s="83" t="s">
        <v>76</v>
      </c>
      <c r="I11" s="84">
        <v>0.25953422479357502</v>
      </c>
      <c r="J11" s="84">
        <v>1.27887974448616E-2</v>
      </c>
      <c r="K11" s="85">
        <f t="shared" si="2"/>
        <v>0.97167628518667581</v>
      </c>
      <c r="L11" s="100" t="str">
        <f>IF(AND(K10&lt;'Calculation sheet_level'!$K$1,K11&gt;0),"x","")</f>
        <v/>
      </c>
    </row>
    <row r="12" spans="2:12" x14ac:dyDescent="0.25">
      <c r="B12" s="83" t="s">
        <v>71</v>
      </c>
      <c r="C12" s="84">
        <v>0.15606439305928099</v>
      </c>
      <c r="D12" s="84">
        <v>6.9450677696600599E-2</v>
      </c>
      <c r="E12" s="85">
        <f t="shared" si="0"/>
        <v>0.92187845673145796</v>
      </c>
      <c r="F12" s="86" t="str">
        <f>IF(AND(E11&lt;'Calculation sheet_level'!$K$1,E12&gt;0),"x","")</f>
        <v/>
      </c>
      <c r="G12" s="105"/>
      <c r="H12" s="83" t="s">
        <v>54</v>
      </c>
      <c r="I12" s="84">
        <v>0.13229595544067699</v>
      </c>
      <c r="J12" s="84">
        <v>6.5190098849234601E-3</v>
      </c>
      <c r="K12" s="85">
        <f t="shared" si="2"/>
        <v>0.9781952950715993</v>
      </c>
      <c r="L12" s="100" t="str">
        <f>IF(AND(K11&lt;'Calculation sheet_level'!$K$1,K12&gt;0),"x","")</f>
        <v/>
      </c>
    </row>
    <row r="13" spans="2:12" x14ac:dyDescent="0.25">
      <c r="B13" s="83" t="s">
        <v>53</v>
      </c>
      <c r="C13" s="84">
        <v>8.7287255857966206E-2</v>
      </c>
      <c r="D13" s="84">
        <v>3.8843960206282301E-2</v>
      </c>
      <c r="E13" s="85">
        <f t="shared" si="0"/>
        <v>0.9607224169377403</v>
      </c>
      <c r="F13" s="86" t="str">
        <f>IF(AND(E12&lt;'Calculation sheet_level'!$K$1,E13&gt;0),"x","")</f>
        <v/>
      </c>
      <c r="G13" s="105"/>
      <c r="H13" s="83" t="s">
        <v>71</v>
      </c>
      <c r="I13" s="84">
        <v>8.2423232117365797E-2</v>
      </c>
      <c r="J13" s="84">
        <v>4.0614836873179103E-3</v>
      </c>
      <c r="K13" s="85">
        <f t="shared" si="2"/>
        <v>0.98225677875891726</v>
      </c>
      <c r="L13" s="100" t="str">
        <f>IF(AND(K12&lt;'Calculation sheet_level'!$K$1,K13&gt;0),"x","")</f>
        <v/>
      </c>
    </row>
    <row r="14" spans="2:12" x14ac:dyDescent="0.25">
      <c r="B14" s="83" t="s">
        <v>59</v>
      </c>
      <c r="C14" s="84">
        <v>1.8908437329417299E-2</v>
      </c>
      <c r="D14" s="84">
        <v>8.4144996880416503E-3</v>
      </c>
      <c r="E14" s="85">
        <f t="shared" si="0"/>
        <v>0.96913691662578194</v>
      </c>
      <c r="F14" s="86" t="str">
        <f>IF(AND(E13&lt;'Calculation sheet_level'!$K$1,E14&gt;0),"x","")</f>
        <v/>
      </c>
      <c r="G14" s="105"/>
      <c r="H14" s="83" t="s">
        <v>68</v>
      </c>
      <c r="I14" s="84">
        <v>7.1388319198024699E-2</v>
      </c>
      <c r="J14" s="84">
        <v>3.5177277866871399E-3</v>
      </c>
      <c r="K14" s="85">
        <f t="shared" si="2"/>
        <v>0.98577450654560439</v>
      </c>
      <c r="L14" s="100" t="str">
        <f>IF(AND(K13&lt;'Calculation sheet_level'!$K$1,K14&gt;0),"x","")</f>
        <v/>
      </c>
    </row>
    <row r="15" spans="2:12" x14ac:dyDescent="0.25">
      <c r="B15" s="83" t="s">
        <v>51</v>
      </c>
      <c r="C15" s="84">
        <v>1.3483437901483901E-2</v>
      </c>
      <c r="D15" s="84">
        <v>6.0003046279902203E-3</v>
      </c>
      <c r="E15" s="85">
        <f t="shared" si="0"/>
        <v>0.97513722125377211</v>
      </c>
      <c r="F15" s="86" t="str">
        <f>IF(AND(E14&lt;'Calculation sheet_level'!$K$1,E15&gt;0),"x","")</f>
        <v/>
      </c>
      <c r="G15" s="105"/>
      <c r="H15" s="83" t="s">
        <v>66</v>
      </c>
      <c r="I15" s="84">
        <v>6.2522696280642401E-2</v>
      </c>
      <c r="J15" s="84">
        <v>3.0808657281162399E-3</v>
      </c>
      <c r="K15" s="85">
        <f t="shared" si="2"/>
        <v>0.98885537227372067</v>
      </c>
      <c r="L15" s="100" t="str">
        <f>IF(AND(K14&lt;'Calculation sheet_level'!$K$1,K15&gt;0),"x","")</f>
        <v/>
      </c>
    </row>
    <row r="16" spans="2:12" x14ac:dyDescent="0.25">
      <c r="B16" s="83" t="s">
        <v>47</v>
      </c>
      <c r="C16" s="84">
        <v>1.04935621809874E-2</v>
      </c>
      <c r="D16" s="84">
        <v>4.6697711799267598E-3</v>
      </c>
      <c r="E16" s="85">
        <f t="shared" si="0"/>
        <v>0.97980699243369884</v>
      </c>
      <c r="F16" s="86" t="str">
        <f>IF(AND(E15&lt;'Calculation sheet_level'!$K$1,E16&gt;0),"x","")</f>
        <v/>
      </c>
      <c r="G16" s="105"/>
      <c r="H16" s="83" t="s">
        <v>56</v>
      </c>
      <c r="I16" s="84">
        <v>5.2347577484733301E-2</v>
      </c>
      <c r="J16" s="84">
        <v>2.5794770062172799E-3</v>
      </c>
      <c r="K16" s="85">
        <f t="shared" si="2"/>
        <v>0.99143484927993797</v>
      </c>
      <c r="L16" s="100" t="str">
        <f>IF(AND(K15&lt;'Calculation sheet_level'!$K$1,K16&gt;0),"x","")</f>
        <v/>
      </c>
    </row>
    <row r="17" spans="2:12" x14ac:dyDescent="0.25">
      <c r="B17" s="83" t="s">
        <v>75</v>
      </c>
      <c r="C17" s="84">
        <v>9.4033781782012806E-3</v>
      </c>
      <c r="D17" s="84">
        <v>4.1846251685702203E-3</v>
      </c>
      <c r="E17" s="85">
        <f t="shared" si="0"/>
        <v>0.98399161760226905</v>
      </c>
      <c r="F17" s="86" t="str">
        <f>IF(AND(E16&lt;'Calculation sheet_level'!$K$1,E17&gt;0),"x","")</f>
        <v/>
      </c>
      <c r="G17" s="105"/>
      <c r="H17" s="83" t="s">
        <v>53</v>
      </c>
      <c r="I17" s="84">
        <v>4.9810435889094798E-2</v>
      </c>
      <c r="J17" s="84">
        <v>2.4544569246409101E-3</v>
      </c>
      <c r="K17" s="85">
        <f t="shared" si="2"/>
        <v>0.99388930620457883</v>
      </c>
      <c r="L17" s="100" t="str">
        <f>IF(AND(K16&lt;'Calculation sheet_level'!$K$1,K17&gt;0),"x","")</f>
        <v/>
      </c>
    </row>
    <row r="18" spans="2:12" x14ac:dyDescent="0.25">
      <c r="B18" s="83" t="s">
        <v>76</v>
      </c>
      <c r="C18" s="84">
        <v>7.6333595527522096E-3</v>
      </c>
      <c r="D18" s="84">
        <v>3.39694393864131E-3</v>
      </c>
      <c r="E18" s="85">
        <f t="shared" si="0"/>
        <v>0.98738856154091037</v>
      </c>
      <c r="F18" s="86" t="str">
        <f>IF(AND(E17&lt;'Calculation sheet_level'!$K$1,E18&gt;0),"x","")</f>
        <v/>
      </c>
      <c r="G18" s="105"/>
      <c r="H18" s="83" t="s">
        <v>411</v>
      </c>
      <c r="I18" s="84">
        <v>2.8072515071999999E-2</v>
      </c>
      <c r="J18" s="84">
        <v>1.38330006113522E-3</v>
      </c>
      <c r="K18" s="85">
        <f t="shared" si="2"/>
        <v>0.99527260626571401</v>
      </c>
      <c r="L18" s="100" t="str">
        <f>IF(AND(K17&lt;'Calculation sheet_level'!$K$1,K18&gt;0),"x","")</f>
        <v/>
      </c>
    </row>
    <row r="19" spans="2:12" x14ac:dyDescent="0.25">
      <c r="B19" s="83" t="s">
        <v>61</v>
      </c>
      <c r="C19" s="84">
        <v>6.3795959728432097E-3</v>
      </c>
      <c r="D19" s="84">
        <v>2.8390028952739099E-3</v>
      </c>
      <c r="E19" s="85">
        <f t="shared" si="0"/>
        <v>0.99022756443618432</v>
      </c>
      <c r="F19" s="86" t="str">
        <f>IF(AND(E18&lt;'Calculation sheet_level'!$K$1,E19&gt;0),"x","")</f>
        <v/>
      </c>
      <c r="G19" s="105"/>
      <c r="H19" s="83" t="s">
        <v>77</v>
      </c>
      <c r="I19" s="84">
        <v>2.3182407043334199E-2</v>
      </c>
      <c r="J19" s="84">
        <v>1.1423353054778899E-3</v>
      </c>
      <c r="K19" s="85">
        <f t="shared" si="2"/>
        <v>0.99641494157119193</v>
      </c>
      <c r="L19" s="100" t="str">
        <f>IF(AND(K18&lt;'Calculation sheet_level'!$K$1,K19&gt;0),"x","")</f>
        <v/>
      </c>
    </row>
    <row r="20" spans="2:12" x14ac:dyDescent="0.25">
      <c r="B20" s="83" t="s">
        <v>60</v>
      </c>
      <c r="C20" s="84">
        <v>5.4344432690965304E-3</v>
      </c>
      <c r="D20" s="84">
        <v>2.4183976917727698E-3</v>
      </c>
      <c r="E20" s="85">
        <f t="shared" si="0"/>
        <v>0.99264596212795708</v>
      </c>
      <c r="F20" s="86" t="str">
        <f>IF(AND(E19&lt;'Calculation sheet_level'!$K$1,E20&gt;0),"x","")</f>
        <v/>
      </c>
      <c r="G20" s="105"/>
      <c r="H20" s="83" t="s">
        <v>48</v>
      </c>
      <c r="I20" s="84">
        <v>1.69914676198543E-2</v>
      </c>
      <c r="J20" s="84">
        <v>8.3727083722416802E-4</v>
      </c>
      <c r="K20" s="85">
        <f t="shared" si="2"/>
        <v>0.99725221240841611</v>
      </c>
      <c r="L20" s="100" t="str">
        <f>IF(AND(K19&lt;'Calculation sheet_level'!$K$1,K20&gt;0),"x","")</f>
        <v/>
      </c>
    </row>
    <row r="21" spans="2:12" x14ac:dyDescent="0.25">
      <c r="B21" s="83" t="s">
        <v>68</v>
      </c>
      <c r="C21" s="84">
        <v>4.0561544998877702E-3</v>
      </c>
      <c r="D21" s="84">
        <v>1.80504132516836E-3</v>
      </c>
      <c r="E21" s="85">
        <f t="shared" si="0"/>
        <v>0.99445100345312543</v>
      </c>
      <c r="F21" s="86" t="str">
        <f>IF(AND(E20&lt;'Calculation sheet_level'!$K$1,E21&gt;0),"x","")</f>
        <v/>
      </c>
      <c r="G21" s="105"/>
      <c r="H21" s="83" t="s">
        <v>59</v>
      </c>
      <c r="I21" s="84">
        <v>1.2901698851087299E-2</v>
      </c>
      <c r="J21" s="84">
        <v>6.3574356496679104E-4</v>
      </c>
      <c r="K21" s="85">
        <f t="shared" si="2"/>
        <v>0.99788795597338287</v>
      </c>
      <c r="L21" s="100" t="str">
        <f>IF(AND(K20&lt;'Calculation sheet_level'!$K$1,K21&gt;0),"x","")</f>
        <v/>
      </c>
    </row>
    <row r="22" spans="2:12" x14ac:dyDescent="0.25">
      <c r="B22" s="83" t="s">
        <v>48</v>
      </c>
      <c r="C22" s="84">
        <v>4.0485560665965504E-3</v>
      </c>
      <c r="D22" s="84">
        <v>1.80165992386879E-3</v>
      </c>
      <c r="E22" s="85">
        <f t="shared" si="0"/>
        <v>0.99625266337699425</v>
      </c>
      <c r="F22" s="86" t="str">
        <f>IF(AND(E21&lt;'Calculation sheet_level'!$K$1,E22&gt;0),"x","")</f>
        <v/>
      </c>
      <c r="G22" s="105"/>
      <c r="H22" s="83" t="s">
        <v>62</v>
      </c>
      <c r="I22" s="84">
        <v>1.03029673302894E-2</v>
      </c>
      <c r="J22" s="84">
        <v>5.0768858085247805E-4</v>
      </c>
      <c r="K22" s="85">
        <f t="shared" si="2"/>
        <v>0.99839564455423535</v>
      </c>
      <c r="L22" s="100" t="str">
        <f>IF(AND(K21&lt;'Calculation sheet_level'!$K$1,K22&gt;0),"x","")</f>
        <v/>
      </c>
    </row>
    <row r="23" spans="2:12" x14ac:dyDescent="0.25">
      <c r="B23" s="83" t="s">
        <v>50</v>
      </c>
      <c r="C23" s="84">
        <v>1.8912204426327899E-3</v>
      </c>
      <c r="D23" s="84">
        <v>8.4161760949930705E-4</v>
      </c>
      <c r="E23" s="85">
        <f t="shared" si="0"/>
        <v>0.99709428098649355</v>
      </c>
      <c r="F23" s="86" t="str">
        <f>IF(AND(E22&lt;'Calculation sheet_level'!$K$1,E23&gt;0),"x","")</f>
        <v/>
      </c>
      <c r="G23" s="105"/>
      <c r="H23" s="83" t="s">
        <v>47</v>
      </c>
      <c r="I23" s="84">
        <v>8.7047810096398202E-3</v>
      </c>
      <c r="J23" s="84">
        <v>4.28936419552007E-4</v>
      </c>
      <c r="K23" s="85">
        <f t="shared" si="2"/>
        <v>0.99882458097378735</v>
      </c>
      <c r="L23" s="100" t="str">
        <f>IF(AND(K22&lt;'Calculation sheet_level'!$K$1,K23&gt;0),"x","")</f>
        <v/>
      </c>
    </row>
    <row r="24" spans="2:12" x14ac:dyDescent="0.25">
      <c r="B24" s="83" t="s">
        <v>66</v>
      </c>
      <c r="C24" s="84">
        <v>1.8389028317836E-3</v>
      </c>
      <c r="D24" s="84">
        <v>8.1833559457125595E-4</v>
      </c>
      <c r="E24" s="85">
        <f t="shared" si="0"/>
        <v>0.99791261658106478</v>
      </c>
      <c r="F24" s="86" t="str">
        <f>IF(AND(E23&lt;'Calculation sheet_level'!$K$1,E24&gt;0),"x","")</f>
        <v/>
      </c>
      <c r="G24" s="105"/>
      <c r="H24" s="83" t="s">
        <v>51</v>
      </c>
      <c r="I24" s="84">
        <v>7.5662932446087698E-3</v>
      </c>
      <c r="J24" s="84">
        <v>3.7283634476604799E-4</v>
      </c>
      <c r="K24" s="85">
        <f t="shared" si="2"/>
        <v>0.99919741731855338</v>
      </c>
      <c r="L24" s="100" t="str">
        <f>IF(AND(K23&lt;'Calculation sheet_level'!$K$1,K24&gt;0),"x","")</f>
        <v/>
      </c>
    </row>
    <row r="25" spans="2:12" x14ac:dyDescent="0.25">
      <c r="B25" s="83" t="s">
        <v>52</v>
      </c>
      <c r="C25" s="84">
        <v>1.41644077945443E-3</v>
      </c>
      <c r="D25" s="84">
        <v>6.3033450566039103E-4</v>
      </c>
      <c r="E25" s="85">
        <f t="shared" si="0"/>
        <v>0.99854295108672519</v>
      </c>
      <c r="F25" s="86" t="str">
        <f>IF(AND(E24&lt;'Calculation sheet_level'!$K$1,E25&gt;0),"x","")</f>
        <v/>
      </c>
      <c r="G25" s="105"/>
      <c r="H25" s="83" t="s">
        <v>75</v>
      </c>
      <c r="I25" s="84">
        <v>5.2894002252382201E-3</v>
      </c>
      <c r="J25" s="84">
        <v>2.6064026098746598E-4</v>
      </c>
      <c r="K25" s="85">
        <f t="shared" si="2"/>
        <v>0.99945805757954087</v>
      </c>
      <c r="L25" s="100" t="str">
        <f>IF(AND(K24&lt;'Calculation sheet_level'!$K$1,K25&gt;0),"x","")</f>
        <v/>
      </c>
    </row>
    <row r="26" spans="2:12" s="107" customFormat="1" x14ac:dyDescent="0.25">
      <c r="B26" s="83" t="s">
        <v>77</v>
      </c>
      <c r="C26" s="84">
        <v>1.31718221837126E-3</v>
      </c>
      <c r="D26" s="84">
        <v>5.8616315946615296E-4</v>
      </c>
      <c r="E26" s="85">
        <f t="shared" si="0"/>
        <v>0.99912911424619133</v>
      </c>
      <c r="F26" s="86" t="str">
        <f>IF(AND(E25&lt;'Calculation sheet_level'!$K$1,E26&gt;0),"x","")</f>
        <v/>
      </c>
      <c r="G26" s="106"/>
      <c r="H26" s="83" t="s">
        <v>61</v>
      </c>
      <c r="I26" s="84">
        <v>4.2781025339675297E-3</v>
      </c>
      <c r="J26" s="84">
        <v>2.1080759887747301E-4</v>
      </c>
      <c r="K26" s="85">
        <f t="shared" si="2"/>
        <v>0.99966886517841835</v>
      </c>
      <c r="L26" s="100" t="str">
        <f>IF(AND(K25&lt;'Calculation sheet_level'!$K$1,K26&gt;0),"x","")</f>
        <v/>
      </c>
    </row>
    <row r="27" spans="2:12" x14ac:dyDescent="0.25">
      <c r="B27" s="83" t="s">
        <v>57</v>
      </c>
      <c r="C27" s="84">
        <v>1.01331414197342E-3</v>
      </c>
      <c r="D27" s="84">
        <v>4.5093792696756298E-4</v>
      </c>
      <c r="E27" s="85">
        <f t="shared" si="0"/>
        <v>0.99958005217315893</v>
      </c>
      <c r="F27" s="86" t="str">
        <f>IF(AND(E26&lt;'Calculation sheet_level'!$K$1,E27&gt;0),"x","")</f>
        <v/>
      </c>
      <c r="G27" s="105"/>
      <c r="H27" s="83" t="s">
        <v>60</v>
      </c>
      <c r="I27" s="84">
        <v>3.6445796702218999E-3</v>
      </c>
      <c r="J27" s="84">
        <v>1.7959015313375501E-4</v>
      </c>
      <c r="K27" s="85">
        <f t="shared" si="2"/>
        <v>0.99984845533155209</v>
      </c>
      <c r="L27" s="100" t="str">
        <f>IF(AND(K26&lt;'Calculation sheet_level'!$K$1,K27&gt;0),"x","")</f>
        <v/>
      </c>
    </row>
    <row r="28" spans="2:12" x14ac:dyDescent="0.25">
      <c r="B28" s="83" t="s">
        <v>411</v>
      </c>
      <c r="C28" s="84">
        <v>5.4897959999999999E-4</v>
      </c>
      <c r="D28" s="84">
        <v>2.4430303744638402E-4</v>
      </c>
      <c r="E28" s="85">
        <f t="shared" si="0"/>
        <v>0.99982435521060531</v>
      </c>
      <c r="F28" s="86" t="str">
        <f>IF(AND(E27&lt;'Calculation sheet_level'!$K$1,E28&gt;0),"x","")</f>
        <v/>
      </c>
      <c r="G28" s="105"/>
      <c r="H28" s="83" t="s">
        <v>57</v>
      </c>
      <c r="I28" s="84">
        <v>1.1146455561707601E-3</v>
      </c>
      <c r="J28" s="84">
        <v>5.49252271141539E-5</v>
      </c>
      <c r="K28" s="85">
        <f t="shared" si="2"/>
        <v>0.99990338055866623</v>
      </c>
      <c r="L28" s="100" t="str">
        <f>IF(AND(K27&lt;'Calculation sheet_level'!$K$1,K28&gt;0),"x","")</f>
        <v/>
      </c>
    </row>
    <row r="29" spans="2:12" x14ac:dyDescent="0.25">
      <c r="B29" s="83" t="s">
        <v>62</v>
      </c>
      <c r="C29" s="84">
        <v>2.8469236612237099E-4</v>
      </c>
      <c r="D29" s="84">
        <v>1.2669179288537E-4</v>
      </c>
      <c r="E29" s="85">
        <f t="shared" si="0"/>
        <v>0.99995104700349069</v>
      </c>
      <c r="F29" s="86" t="str">
        <f>IF(AND(E28&lt;'Calculation sheet_level'!$K$1,E29&gt;0),"x","")</f>
        <v/>
      </c>
      <c r="G29" s="105"/>
      <c r="H29" s="83" t="s">
        <v>50</v>
      </c>
      <c r="I29" s="84">
        <v>1.0638113825422199E-3</v>
      </c>
      <c r="J29" s="84">
        <v>5.2420324532117098E-5</v>
      </c>
      <c r="K29" s="85">
        <f t="shared" si="2"/>
        <v>0.99995580088319835</v>
      </c>
      <c r="L29" s="100" t="str">
        <f>IF(AND(K28&lt;'Calculation sheet_level'!$K$1,K29&gt;0),"x","")</f>
        <v/>
      </c>
    </row>
    <row r="30" spans="2:12" x14ac:dyDescent="0.25">
      <c r="B30" s="83" t="s">
        <v>165</v>
      </c>
      <c r="C30" s="84">
        <v>8.7841679999999995E-5</v>
      </c>
      <c r="D30" s="84">
        <v>3.90906861355017E-5</v>
      </c>
      <c r="E30" s="85">
        <f t="shared" si="0"/>
        <v>0.99999013768962619</v>
      </c>
      <c r="F30" s="86" t="str">
        <f>IF(AND(E29&lt;'Calculation sheet_level'!$K$1,E30&gt;0),"x","")</f>
        <v/>
      </c>
      <c r="H30" s="83" t="s">
        <v>52</v>
      </c>
      <c r="I30" s="84">
        <v>7.9598741707965202E-4</v>
      </c>
      <c r="J30" s="84">
        <v>3.92230421779127E-5</v>
      </c>
      <c r="K30" s="85">
        <f t="shared" si="2"/>
        <v>0.99999502392537631</v>
      </c>
      <c r="L30" s="100" t="str">
        <f>IF(AND(K29&lt;'Calculation sheet_level'!$K$1,K30&gt;0),"x","")</f>
        <v/>
      </c>
    </row>
    <row r="31" spans="2:12" x14ac:dyDescent="0.25">
      <c r="B31" s="83" t="s">
        <v>58</v>
      </c>
      <c r="C31" s="84">
        <v>1.9716270598214299E-5</v>
      </c>
      <c r="D31" s="84">
        <v>8.7739959631625304E-6</v>
      </c>
      <c r="E31" s="85">
        <f t="shared" ref="E31" si="3">IF(D31=1,0,IF(ISNUMBER(D31+E30),D31+E30,0))</f>
        <v>0.9999989116855893</v>
      </c>
      <c r="F31" s="86" t="str">
        <f>IF(AND(E30&lt;'Calculation sheet_level'!$K$1,E31&gt;0),"x","")</f>
        <v/>
      </c>
      <c r="H31" s="83" t="s">
        <v>165</v>
      </c>
      <c r="I31" s="84">
        <v>8.0521539999999994E-5</v>
      </c>
      <c r="J31" s="84">
        <v>3.9677759872609198E-6</v>
      </c>
      <c r="K31" s="85">
        <f t="shared" si="2"/>
        <v>0.99999899170136353</v>
      </c>
      <c r="L31" s="100" t="str">
        <f>IF(AND(K30&lt;'Calculation sheet_level'!$K$1,K31&gt;0),"x","")</f>
        <v/>
      </c>
    </row>
    <row r="32" spans="2:12" x14ac:dyDescent="0.25">
      <c r="B32" s="83" t="s">
        <v>69</v>
      </c>
      <c r="C32" s="84">
        <v>1.9012951307972101E-6</v>
      </c>
      <c r="D32" s="84">
        <v>8.4610097631273905E-7</v>
      </c>
      <c r="E32" s="85">
        <f t="shared" ref="E32" si="4">IF(D32=1,0,IF(ISNUMBER(D32+E31),D32+E31,0))</f>
        <v>0.99999975778656558</v>
      </c>
      <c r="F32" s="86"/>
      <c r="G32" s="73"/>
      <c r="H32" s="83" t="s">
        <v>58</v>
      </c>
      <c r="I32" s="84">
        <v>2.0163297658035701E-5</v>
      </c>
      <c r="J32" s="84">
        <v>9.9356579955560303E-7</v>
      </c>
      <c r="K32" s="85">
        <f t="shared" ref="K32" si="5">IF(J32=1,0,IF(ISNUMBER(J32+K31),J32+K31,0))</f>
        <v>0.99999998526716305</v>
      </c>
      <c r="L32" s="100"/>
    </row>
    <row r="33" spans="2:12" x14ac:dyDescent="0.25">
      <c r="B33" s="83" t="s">
        <v>49</v>
      </c>
      <c r="C33" s="84">
        <v>5.4428400000000001E-7</v>
      </c>
      <c r="D33" s="84">
        <v>2.4221343458566999E-7</v>
      </c>
      <c r="E33" s="85">
        <f t="shared" ref="E33" si="6">IF(D33=1,0,IF(ISNUMBER(D33+E32),D33+E32,0))</f>
        <v>1.0000000000000002</v>
      </c>
      <c r="F33" s="86"/>
      <c r="G33" s="73"/>
      <c r="H33" s="83" t="s">
        <v>69</v>
      </c>
      <c r="I33" s="84">
        <v>1.90129513079721E-7</v>
      </c>
      <c r="J33" s="84">
        <v>9.3688138163692107E-9</v>
      </c>
      <c r="K33" s="85">
        <f t="shared" ref="K33" si="7">IF(J33=1,0,IF(ISNUMBER(J33+K32),J33+K32,0))</f>
        <v>0.99999999463597689</v>
      </c>
      <c r="L33" s="100"/>
    </row>
    <row r="34" spans="2:12" ht="15.75" thickBot="1" x14ac:dyDescent="0.3">
      <c r="B34" s="88"/>
      <c r="C34" s="89"/>
      <c r="D34" s="89"/>
      <c r="E34" s="90"/>
      <c r="F34" s="91"/>
      <c r="H34" s="88" t="s">
        <v>49</v>
      </c>
      <c r="I34" s="89">
        <v>1.088568E-7</v>
      </c>
      <c r="J34" s="89">
        <v>5.3640230563159202E-9</v>
      </c>
      <c r="K34" s="90">
        <f t="shared" ref="K34" si="8">IF(J34=1,0,IF(ISNUMBER(J34+K33),J34+K33,0))</f>
        <v>0.99999999999999989</v>
      </c>
      <c r="L34" s="101"/>
    </row>
    <row r="35" spans="2:12" x14ac:dyDescent="0.25">
      <c r="F35" s="37"/>
    </row>
    <row r="36" spans="2:12" x14ac:dyDescent="0.25">
      <c r="F36" s="37"/>
    </row>
    <row r="37" spans="2:12" x14ac:dyDescent="0.25">
      <c r="F37" s="37"/>
    </row>
    <row r="38" spans="2:12" x14ac:dyDescent="0.25">
      <c r="F38" s="37"/>
    </row>
    <row r="39" spans="2:12" x14ac:dyDescent="0.25">
      <c r="F39" s="37"/>
    </row>
    <row r="40" spans="2:12" x14ac:dyDescent="0.25">
      <c r="F40" s="37"/>
    </row>
    <row r="41" spans="2:12" x14ac:dyDescent="0.25">
      <c r="F41" s="37"/>
    </row>
    <row r="42" spans="2:12" x14ac:dyDescent="0.25">
      <c r="F42" s="37"/>
    </row>
    <row r="43" spans="2:12" x14ac:dyDescent="0.25">
      <c r="F43" s="37"/>
    </row>
    <row r="44" spans="2:12" x14ac:dyDescent="0.25">
      <c r="F44" s="37"/>
    </row>
    <row r="45" spans="2:12" x14ac:dyDescent="0.25">
      <c r="F45" s="37"/>
    </row>
    <row r="46" spans="2:12" x14ac:dyDescent="0.25">
      <c r="F46" s="37"/>
    </row>
    <row r="47" spans="2:12" x14ac:dyDescent="0.25">
      <c r="F47" s="37"/>
    </row>
    <row r="48" spans="2:12" x14ac:dyDescent="0.25">
      <c r="F48" s="37"/>
    </row>
    <row r="49" s="37" customFormat="1" x14ac:dyDescent="0.25"/>
    <row r="50" s="37" customFormat="1" x14ac:dyDescent="0.25"/>
    <row r="51" s="37" customFormat="1" x14ac:dyDescent="0.25"/>
    <row r="52" s="37" customFormat="1" x14ac:dyDescent="0.25"/>
    <row r="53" s="37" customFormat="1" x14ac:dyDescent="0.25"/>
    <row r="54" s="37" customFormat="1" x14ac:dyDescent="0.25"/>
    <row r="55" s="37" customFormat="1" x14ac:dyDescent="0.25"/>
    <row r="56" s="37" customFormat="1" x14ac:dyDescent="0.25"/>
    <row r="57" s="37" customFormat="1" x14ac:dyDescent="0.25"/>
    <row r="58" s="37" customFormat="1" x14ac:dyDescent="0.25"/>
    <row r="59" s="37" customFormat="1" x14ac:dyDescent="0.25"/>
    <row r="60" s="37" customFormat="1" x14ac:dyDescent="0.25"/>
    <row r="61" s="37" customFormat="1" x14ac:dyDescent="0.25"/>
    <row r="62" s="37" customFormat="1" x14ac:dyDescent="0.25"/>
    <row r="63" s="37" customFormat="1" x14ac:dyDescent="0.25"/>
    <row r="64" s="37" customFormat="1" x14ac:dyDescent="0.25"/>
    <row r="65" s="37" customFormat="1" x14ac:dyDescent="0.25"/>
    <row r="66" s="37" customFormat="1" x14ac:dyDescent="0.25"/>
    <row r="67" s="37" customFormat="1" x14ac:dyDescent="0.25"/>
    <row r="68" s="37" customFormat="1" x14ac:dyDescent="0.25"/>
    <row r="69" s="37" customFormat="1" x14ac:dyDescent="0.25"/>
  </sheetData>
  <sortState ref="B32:C60">
    <sortCondition descending="1" ref="C32:C60"/>
  </sortState>
  <phoneticPr fontId="0"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tabColor theme="4"/>
  </sheetPr>
  <dimension ref="B1:L69"/>
  <sheetViews>
    <sheetView showGridLines="0" zoomScale="75" zoomScaleNormal="75" workbookViewId="0">
      <selection activeCell="H12" sqref="H12"/>
    </sheetView>
  </sheetViews>
  <sheetFormatPr defaultRowHeight="15" x14ac:dyDescent="0.25"/>
  <cols>
    <col min="1" max="1" width="9.140625" style="73"/>
    <col min="2" max="2" width="12.28515625" style="73" bestFit="1" customWidth="1"/>
    <col min="3" max="3" width="8.5703125" style="73" bestFit="1" customWidth="1"/>
    <col min="4" max="4" width="14.28515625" style="73" bestFit="1" customWidth="1"/>
    <col min="5" max="5" width="13.42578125" style="73" bestFit="1" customWidth="1"/>
    <col min="6" max="6" width="13.28515625" style="74" bestFit="1" customWidth="1"/>
    <col min="7" max="7" width="2.28515625" style="95" customWidth="1"/>
    <col min="8" max="8" width="16.140625" style="73" customWidth="1"/>
    <col min="9" max="9" width="7.85546875" style="73" bestFit="1" customWidth="1"/>
    <col min="10" max="10" width="14.28515625" style="73" bestFit="1" customWidth="1"/>
    <col min="11" max="11" width="13.42578125" style="73" bestFit="1" customWidth="1"/>
    <col min="12" max="12" width="13.28515625" style="73" bestFit="1" customWidth="1"/>
    <col min="13" max="16384" width="9.140625" style="73"/>
  </cols>
  <sheetData>
    <row r="1" spans="2:12" x14ac:dyDescent="0.25">
      <c r="B1" s="72" t="s">
        <v>500</v>
      </c>
    </row>
    <row r="3" spans="2:12" ht="15.75" thickBot="1" x14ac:dyDescent="0.3">
      <c r="B3" s="37" t="s">
        <v>32</v>
      </c>
      <c r="H3" s="96" t="s">
        <v>32</v>
      </c>
      <c r="L3" s="74"/>
    </row>
    <row r="4" spans="2:12" s="57" customFormat="1" ht="45.75" thickBot="1" x14ac:dyDescent="0.3">
      <c r="B4" s="75" t="s">
        <v>0</v>
      </c>
      <c r="C4" s="76" t="s">
        <v>402</v>
      </c>
      <c r="D4" s="76" t="s">
        <v>1</v>
      </c>
      <c r="E4" s="76" t="s">
        <v>2</v>
      </c>
      <c r="F4" s="77" t="s">
        <v>3</v>
      </c>
      <c r="H4" s="75" t="s">
        <v>0</v>
      </c>
      <c r="I4" s="76" t="s">
        <v>403</v>
      </c>
      <c r="J4" s="76" t="s">
        <v>1</v>
      </c>
      <c r="K4" s="76" t="s">
        <v>2</v>
      </c>
      <c r="L4" s="77" t="s">
        <v>3</v>
      </c>
    </row>
    <row r="5" spans="2:12" x14ac:dyDescent="0.25">
      <c r="B5" s="78"/>
      <c r="C5" s="79"/>
      <c r="D5" s="97"/>
      <c r="E5" s="80"/>
      <c r="F5" s="81" t="str">
        <f>IF(AND('A.2 Table 12.Dioxin,PCB,HCB'!E8&lt;'Calculation sheet_level'!$K$1,E5&gt;0),"x","")</f>
        <v/>
      </c>
      <c r="G5" s="98"/>
      <c r="H5" s="78"/>
      <c r="I5" s="79"/>
      <c r="J5" s="80"/>
      <c r="K5" s="80"/>
      <c r="L5" s="99" t="str">
        <f>IF(AND('A.2 Table 11.Zn'!E7&lt;'Calculation sheet_level'!$K$1,K5&gt;0),"x","")</f>
        <v/>
      </c>
    </row>
    <row r="6" spans="2:12" x14ac:dyDescent="0.25">
      <c r="B6" s="83" t="s">
        <v>71</v>
      </c>
      <c r="C6" s="84">
        <v>2.8119979988466</v>
      </c>
      <c r="D6" s="84">
        <v>0.34162240992820098</v>
      </c>
      <c r="E6" s="85">
        <f t="shared" ref="E6:E30" si="0">IF(D6=1,0,IF(ISNUMBER(D6+E5),D6+E5,0))</f>
        <v>0.34162240992820098</v>
      </c>
      <c r="F6" s="86" t="str">
        <f>IF(AND(E5&lt;'Calculation sheet_level'!$K$1,E6&gt;0),"x","")</f>
        <v>x</v>
      </c>
      <c r="G6" s="98"/>
      <c r="H6" s="83" t="s">
        <v>73</v>
      </c>
      <c r="I6" s="84">
        <v>1.7680848189334399</v>
      </c>
      <c r="J6" s="84">
        <v>0.63347334777930098</v>
      </c>
      <c r="K6" s="85">
        <f t="shared" ref="K6" si="1">IF(J6=1,0,IF(ISNUMBER(J6+K5),J6+K5,0))</f>
        <v>0.63347334777930098</v>
      </c>
      <c r="L6" s="100" t="str">
        <f>IF(AND(K5&lt;'Calculation sheet_level'!$K$1,K6&gt;0),"x","")</f>
        <v>x</v>
      </c>
    </row>
    <row r="7" spans="2:12" x14ac:dyDescent="0.25">
      <c r="B7" s="83" t="s">
        <v>54</v>
      </c>
      <c r="C7" s="84">
        <v>2.13913229073182</v>
      </c>
      <c r="D7" s="84">
        <v>0.25987768434215802</v>
      </c>
      <c r="E7" s="85">
        <f t="shared" si="0"/>
        <v>0.601500094270359</v>
      </c>
      <c r="F7" s="86" t="str">
        <f>IF(AND(E6&lt;'Calculation sheet_level'!$K$1,E7&gt;0),"x","")</f>
        <v>x</v>
      </c>
      <c r="G7" s="98"/>
      <c r="H7" s="83" t="s">
        <v>46</v>
      </c>
      <c r="I7" s="84">
        <v>0.93564229905923402</v>
      </c>
      <c r="J7" s="84">
        <v>0.33522399670085501</v>
      </c>
      <c r="K7" s="85">
        <f t="shared" ref="K7:K29" si="2">IF(J7=1,0,IF(ISNUMBER(J7+K6),J7+K6,0))</f>
        <v>0.96869734448015599</v>
      </c>
      <c r="L7" s="100" t="str">
        <f>IF(AND(K6&lt;'Calculation sheet_level'!$K$1,K7&gt;0),"x","")</f>
        <v>x</v>
      </c>
    </row>
    <row r="8" spans="2:12" x14ac:dyDescent="0.25">
      <c r="B8" s="83" t="s">
        <v>53</v>
      </c>
      <c r="C8" s="84">
        <v>1.10426611222819</v>
      </c>
      <c r="D8" s="84">
        <v>0.13415445196482201</v>
      </c>
      <c r="E8" s="85">
        <f t="shared" si="0"/>
        <v>0.73565454623518101</v>
      </c>
      <c r="F8" s="86" t="str">
        <f>IF(AND(E7&lt;'Calculation sheet_level'!$K$1,E8&gt;0),"x","")</f>
        <v>x</v>
      </c>
      <c r="G8" s="98"/>
      <c r="H8" s="83" t="s">
        <v>122</v>
      </c>
      <c r="I8" s="84">
        <v>3.9240299071477802E-2</v>
      </c>
      <c r="J8" s="84">
        <v>1.40591013250512E-2</v>
      </c>
      <c r="K8" s="85">
        <f t="shared" si="2"/>
        <v>0.98275644580520716</v>
      </c>
      <c r="L8" s="100" t="str">
        <f>IF(AND(K7&lt;'Calculation sheet_level'!$K$1,K8&gt;0),"x","")</f>
        <v/>
      </c>
    </row>
    <row r="9" spans="2:12" x14ac:dyDescent="0.25">
      <c r="B9" s="83" t="s">
        <v>56</v>
      </c>
      <c r="C9" s="84">
        <v>0.72674482900315895</v>
      </c>
      <c r="D9" s="84">
        <v>8.8290361511193197E-2</v>
      </c>
      <c r="E9" s="85">
        <f t="shared" si="0"/>
        <v>0.82394490774637419</v>
      </c>
      <c r="F9" s="86" t="str">
        <f>IF(AND(E8&lt;'Calculation sheet_level'!$K$1,E9&gt;0),"x","")</f>
        <v>x</v>
      </c>
      <c r="G9" s="98"/>
      <c r="H9" s="83" t="s">
        <v>64</v>
      </c>
      <c r="I9" s="84">
        <v>1.1819253957651399E-2</v>
      </c>
      <c r="J9" s="84">
        <v>4.2346285046006502E-3</v>
      </c>
      <c r="K9" s="85">
        <f t="shared" si="2"/>
        <v>0.98699107430980781</v>
      </c>
      <c r="L9" s="100" t="str">
        <f>IF(AND(K8&lt;'Calculation sheet_level'!$K$1,K9&gt;0),"x","")</f>
        <v/>
      </c>
    </row>
    <row r="10" spans="2:12" x14ac:dyDescent="0.25">
      <c r="B10" s="83" t="s">
        <v>46</v>
      </c>
      <c r="C10" s="84">
        <v>0.49062512162091099</v>
      </c>
      <c r="D10" s="84">
        <v>5.9604785098780699E-2</v>
      </c>
      <c r="E10" s="85">
        <f t="shared" si="0"/>
        <v>0.88354969284515494</v>
      </c>
      <c r="F10" s="86" t="str">
        <f>IF(AND(E9&lt;'Calculation sheet_level'!$K$1,E10&gt;0),"x","")</f>
        <v/>
      </c>
      <c r="G10" s="98"/>
      <c r="H10" s="83" t="s">
        <v>54</v>
      </c>
      <c r="I10" s="84">
        <v>8.2991041953860995E-3</v>
      </c>
      <c r="J10" s="84">
        <v>2.97342144557964E-3</v>
      </c>
      <c r="K10" s="85">
        <f t="shared" si="2"/>
        <v>0.98996449575538747</v>
      </c>
      <c r="L10" s="100" t="str">
        <f>IF(AND(K9&lt;'Calculation sheet_level'!$K$1,K10&gt;0),"x","")</f>
        <v/>
      </c>
    </row>
    <row r="11" spans="2:12" x14ac:dyDescent="0.25">
      <c r="B11" s="83" t="s">
        <v>51</v>
      </c>
      <c r="C11" s="84">
        <v>0.27291587760362201</v>
      </c>
      <c r="D11" s="84">
        <v>3.3155848564921299E-2</v>
      </c>
      <c r="E11" s="85">
        <f t="shared" si="0"/>
        <v>0.91670554141007621</v>
      </c>
      <c r="F11" s="86" t="str">
        <f>IF(AND(E10&lt;'Calculation sheet_level'!$K$1,E11&gt;0),"x","")</f>
        <v/>
      </c>
      <c r="G11" s="98"/>
      <c r="H11" s="83" t="s">
        <v>68</v>
      </c>
      <c r="I11" s="84">
        <v>8.1123089997755301E-3</v>
      </c>
      <c r="J11" s="84">
        <v>2.9064960488761598E-3</v>
      </c>
      <c r="K11" s="85">
        <f t="shared" si="2"/>
        <v>0.99287099180426364</v>
      </c>
      <c r="L11" s="100" t="str">
        <f>IF(AND(K10&lt;'Calculation sheet_level'!$K$1,K11&gt;0),"x","")</f>
        <v/>
      </c>
    </row>
    <row r="12" spans="2:12" x14ac:dyDescent="0.25">
      <c r="B12" s="83" t="s">
        <v>75</v>
      </c>
      <c r="C12" s="84">
        <v>0.191006119244713</v>
      </c>
      <c r="D12" s="84">
        <v>2.3204842533379101E-2</v>
      </c>
      <c r="E12" s="85">
        <f t="shared" si="0"/>
        <v>0.93991038394345527</v>
      </c>
      <c r="F12" s="86" t="str">
        <f>IF(AND(E11&lt;'Calculation sheet_level'!$K$1,E12&gt;0),"x","")</f>
        <v/>
      </c>
      <c r="G12" s="98"/>
      <c r="H12" s="83" t="s">
        <v>56</v>
      </c>
      <c r="I12" s="84">
        <v>3.58542313529344E-3</v>
      </c>
      <c r="J12" s="84">
        <v>1.2845933477839599E-3</v>
      </c>
      <c r="K12" s="85">
        <f t="shared" si="2"/>
        <v>0.99415558515204761</v>
      </c>
      <c r="L12" s="100" t="str">
        <f>IF(AND(K11&lt;'Calculation sheet_level'!$K$1,K12&gt;0),"x","")</f>
        <v/>
      </c>
    </row>
    <row r="13" spans="2:12" x14ac:dyDescent="0.25">
      <c r="B13" s="83" t="s">
        <v>73</v>
      </c>
      <c r="C13" s="84">
        <v>0.18957911330768301</v>
      </c>
      <c r="D13" s="84">
        <v>2.3031479249553798E-2</v>
      </c>
      <c r="E13" s="85">
        <f t="shared" si="0"/>
        <v>0.96294186319300912</v>
      </c>
      <c r="F13" s="86" t="str">
        <f>IF(AND(E12&lt;'Calculation sheet_level'!$K$1,E13&gt;0),"x","")</f>
        <v/>
      </c>
      <c r="G13" s="98"/>
      <c r="H13" s="83" t="s">
        <v>71</v>
      </c>
      <c r="I13" s="84">
        <v>2.84397267944329E-3</v>
      </c>
      <c r="J13" s="84">
        <v>1.0189448350823901E-3</v>
      </c>
      <c r="K13" s="85">
        <f t="shared" si="2"/>
        <v>0.99517452998712996</v>
      </c>
      <c r="L13" s="100" t="str">
        <f>IF(AND(K12&lt;'Calculation sheet_level'!$K$1,K13&gt;0),"x","")</f>
        <v/>
      </c>
    </row>
    <row r="14" spans="2:12" x14ac:dyDescent="0.25">
      <c r="B14" s="83" t="s">
        <v>64</v>
      </c>
      <c r="C14" s="84">
        <v>8.5408728817997201E-2</v>
      </c>
      <c r="D14" s="84">
        <v>1.03760869601174E-2</v>
      </c>
      <c r="E14" s="85">
        <f t="shared" si="0"/>
        <v>0.9733179501531265</v>
      </c>
      <c r="F14" s="86" t="str">
        <f>IF(AND(E13&lt;'Calculation sheet_level'!$K$1,E14&gt;0),"x","")</f>
        <v/>
      </c>
      <c r="G14" s="98"/>
      <c r="H14" s="83" t="s">
        <v>53</v>
      </c>
      <c r="I14" s="84">
        <v>2.8405055600187299E-3</v>
      </c>
      <c r="J14" s="84">
        <v>1.0177026278503001E-3</v>
      </c>
      <c r="K14" s="85">
        <f t="shared" si="2"/>
        <v>0.99619223261498024</v>
      </c>
      <c r="L14" s="100" t="str">
        <f>IF(AND(K13&lt;'Calculation sheet_level'!$K$1,K14&gt;0),"x","")</f>
        <v/>
      </c>
    </row>
    <row r="15" spans="2:12" x14ac:dyDescent="0.25">
      <c r="B15" s="83" t="s">
        <v>68</v>
      </c>
      <c r="C15" s="84">
        <v>8.1123089997755304E-2</v>
      </c>
      <c r="D15" s="84">
        <v>9.8554357141160207E-3</v>
      </c>
      <c r="E15" s="85">
        <f t="shared" si="0"/>
        <v>0.98317338586724257</v>
      </c>
      <c r="F15" s="86" t="str">
        <f>IF(AND(E14&lt;'Calculation sheet_level'!$K$1,E15&gt;0),"x","")</f>
        <v/>
      </c>
      <c r="G15" s="98"/>
      <c r="H15" s="83" t="s">
        <v>77</v>
      </c>
      <c r="I15" s="84">
        <v>2.6343644367425199E-3</v>
      </c>
      <c r="J15" s="84">
        <v>9.4384592930371396E-4</v>
      </c>
      <c r="K15" s="85">
        <f t="shared" si="2"/>
        <v>0.99713607854428399</v>
      </c>
      <c r="L15" s="100" t="str">
        <f>IF(AND(K14&lt;'Calculation sheet_level'!$K$1,K15&gt;0),"x","")</f>
        <v/>
      </c>
    </row>
    <row r="16" spans="2:12" x14ac:dyDescent="0.25">
      <c r="B16" s="83" t="s">
        <v>50</v>
      </c>
      <c r="C16" s="84">
        <v>3.8415409037604903E-2</v>
      </c>
      <c r="D16" s="84">
        <v>4.6669893147815601E-3</v>
      </c>
      <c r="E16" s="85">
        <f t="shared" si="0"/>
        <v>0.98784037518202417</v>
      </c>
      <c r="F16" s="86" t="str">
        <f>IF(AND(E15&lt;'Calculation sheet_level'!$K$1,E16&gt;0),"x","")</f>
        <v/>
      </c>
      <c r="G16" s="98"/>
      <c r="H16" s="83" t="s">
        <v>47</v>
      </c>
      <c r="I16" s="84">
        <v>2.45596552384774E-3</v>
      </c>
      <c r="J16" s="84">
        <v>8.7992877138149696E-4</v>
      </c>
      <c r="K16" s="85">
        <f t="shared" si="2"/>
        <v>0.99801600731566553</v>
      </c>
      <c r="L16" s="100" t="str">
        <f>IF(AND(K15&lt;'Calculation sheet_level'!$K$1,K16&gt;0),"x","")</f>
        <v/>
      </c>
    </row>
    <row r="17" spans="2:12" x14ac:dyDescent="0.25">
      <c r="B17" s="83" t="s">
        <v>52</v>
      </c>
      <c r="C17" s="84">
        <v>2.8730935901407701E-2</v>
      </c>
      <c r="D17" s="84">
        <v>3.4904475629632301E-3</v>
      </c>
      <c r="E17" s="85">
        <f t="shared" si="0"/>
        <v>0.99133082274498741</v>
      </c>
      <c r="F17" s="86" t="str">
        <f>IF(AND(E16&lt;'Calculation sheet_level'!$K$1,E17&gt;0),"x","")</f>
        <v/>
      </c>
      <c r="G17" s="98"/>
      <c r="H17" s="83" t="s">
        <v>48</v>
      </c>
      <c r="I17" s="84">
        <v>1.9579489080099499E-3</v>
      </c>
      <c r="J17" s="84">
        <v>7.0149827443577201E-4</v>
      </c>
      <c r="K17" s="85">
        <f t="shared" si="2"/>
        <v>0.99871750559010131</v>
      </c>
      <c r="L17" s="100" t="str">
        <f>IF(AND(K16&lt;'Calculation sheet_level'!$K$1,K17&gt;0),"x","")</f>
        <v/>
      </c>
    </row>
    <row r="18" spans="2:12" x14ac:dyDescent="0.25">
      <c r="B18" s="83" t="s">
        <v>77</v>
      </c>
      <c r="C18" s="84">
        <v>2.6343644367425201E-2</v>
      </c>
      <c r="D18" s="84">
        <v>3.20042164993811E-3</v>
      </c>
      <c r="E18" s="85">
        <f t="shared" si="0"/>
        <v>0.99453124439492546</v>
      </c>
      <c r="F18" s="86" t="str">
        <f>IF(AND(E17&lt;'Calculation sheet_level'!$K$1,E18&gt;0),"x","")</f>
        <v/>
      </c>
      <c r="G18" s="98"/>
      <c r="H18" s="83" t="s">
        <v>76</v>
      </c>
      <c r="I18" s="84">
        <v>1.52667191055044E-3</v>
      </c>
      <c r="J18" s="84">
        <v>5.4697939588690004E-4</v>
      </c>
      <c r="K18" s="85">
        <f t="shared" si="2"/>
        <v>0.99926448498598819</v>
      </c>
      <c r="L18" s="100" t="str">
        <f>IF(AND(K17&lt;'Calculation sheet_level'!$K$1,K18&gt;0),"x","")</f>
        <v/>
      </c>
    </row>
    <row r="19" spans="2:12" x14ac:dyDescent="0.25">
      <c r="B19" s="83" t="s">
        <v>47</v>
      </c>
      <c r="C19" s="84">
        <v>1.373259664432E-2</v>
      </c>
      <c r="D19" s="84">
        <v>1.66833787297459E-3</v>
      </c>
      <c r="E19" s="85">
        <f t="shared" si="0"/>
        <v>0.99619958226790006</v>
      </c>
      <c r="F19" s="86" t="str">
        <f>IF(AND(E18&lt;'Calculation sheet_level'!$K$1,E19&gt;0),"x","")</f>
        <v/>
      </c>
      <c r="G19" s="98"/>
      <c r="H19" s="83" t="s">
        <v>57</v>
      </c>
      <c r="I19" s="84">
        <v>5.5732277808538005E-4</v>
      </c>
      <c r="J19" s="84">
        <v>1.9967884020426999E-4</v>
      </c>
      <c r="K19" s="85">
        <f t="shared" si="2"/>
        <v>0.99946416382619241</v>
      </c>
      <c r="L19" s="100" t="str">
        <f>IF(AND(K18&lt;'Calculation sheet_level'!$K$1,K19&gt;0),"x","")</f>
        <v/>
      </c>
    </row>
    <row r="20" spans="2:12" x14ac:dyDescent="0.25">
      <c r="B20" s="83" t="s">
        <v>76</v>
      </c>
      <c r="C20" s="84">
        <v>1.06867033738531E-2</v>
      </c>
      <c r="D20" s="84">
        <v>1.2983001276178001E-3</v>
      </c>
      <c r="E20" s="85">
        <f t="shared" si="0"/>
        <v>0.99749788239551784</v>
      </c>
      <c r="F20" s="86" t="str">
        <f>IF(AND(E19&lt;'Calculation sheet_level'!$K$1,E20&gt;0),"x","")</f>
        <v/>
      </c>
      <c r="G20" s="98"/>
      <c r="H20" s="83" t="s">
        <v>66</v>
      </c>
      <c r="I20" s="84">
        <v>3.6778056635671999E-4</v>
      </c>
      <c r="J20" s="84">
        <v>1.3176923647741001E-4</v>
      </c>
      <c r="K20" s="85">
        <f t="shared" si="2"/>
        <v>0.99959593306266981</v>
      </c>
      <c r="L20" s="100" t="str">
        <f>IF(AND(K19&lt;'Calculation sheet_level'!$K$1,K20&gt;0),"x","")</f>
        <v/>
      </c>
    </row>
    <row r="21" spans="2:12" x14ac:dyDescent="0.25">
      <c r="B21" s="83" t="s">
        <v>48</v>
      </c>
      <c r="C21" s="84">
        <v>7.5768338324405998E-3</v>
      </c>
      <c r="D21" s="84">
        <v>9.2049006952550595E-4</v>
      </c>
      <c r="E21" s="85">
        <f t="shared" si="0"/>
        <v>0.99841837246504339</v>
      </c>
      <c r="F21" s="86" t="str">
        <f>IF(AND(E20&lt;'Calculation sheet_level'!$K$1,E21&gt;0),"x","")</f>
        <v/>
      </c>
      <c r="G21" s="98"/>
      <c r="H21" s="83" t="s">
        <v>51</v>
      </c>
      <c r="I21" s="84">
        <v>3.28217013026436E-4</v>
      </c>
      <c r="J21" s="84">
        <v>1.17594318900041E-4</v>
      </c>
      <c r="K21" s="85">
        <f t="shared" si="2"/>
        <v>0.99971352738156982</v>
      </c>
      <c r="L21" s="100" t="str">
        <f>IF(AND(K20&lt;'Calculation sheet_level'!$K$1,K21&gt;0),"x","")</f>
        <v/>
      </c>
    </row>
    <row r="22" spans="2:12" x14ac:dyDescent="0.25">
      <c r="B22" s="83" t="s">
        <v>411</v>
      </c>
      <c r="C22" s="84">
        <v>7.2795855360000003E-3</v>
      </c>
      <c r="D22" s="84">
        <v>8.8437813793140795E-4</v>
      </c>
      <c r="E22" s="85">
        <f t="shared" si="0"/>
        <v>0.9993027506029748</v>
      </c>
      <c r="F22" s="86" t="str">
        <f>IF(AND(E21&lt;'Calculation sheet_level'!$K$1,E22&gt;0),"x","")</f>
        <v/>
      </c>
      <c r="G22" s="98"/>
      <c r="H22" s="83" t="s">
        <v>59</v>
      </c>
      <c r="I22" s="84">
        <v>3.23929920241675E-4</v>
      </c>
      <c r="J22" s="84">
        <v>1.1605832979503801E-4</v>
      </c>
      <c r="K22" s="85">
        <f t="shared" si="2"/>
        <v>0.99982958571136482</v>
      </c>
      <c r="L22" s="100" t="str">
        <f>IF(AND(K21&lt;'Calculation sheet_level'!$K$1,K22&gt;0),"x","")</f>
        <v/>
      </c>
    </row>
    <row r="23" spans="2:12" x14ac:dyDescent="0.25">
      <c r="B23" s="83" t="s">
        <v>66</v>
      </c>
      <c r="C23" s="84">
        <v>2.5744639644970399E-3</v>
      </c>
      <c r="D23" s="84">
        <v>3.1276501056741002E-4</v>
      </c>
      <c r="E23" s="85">
        <f t="shared" si="0"/>
        <v>0.99961551561354223</v>
      </c>
      <c r="F23" s="86" t="str">
        <f>IF(AND(E22&lt;'Calculation sheet_level'!$K$1,E23&gt;0),"x","")</f>
        <v/>
      </c>
      <c r="G23" s="98"/>
      <c r="H23" s="83" t="s">
        <v>165</v>
      </c>
      <c r="I23" s="84">
        <v>1.2813483999999999E-4</v>
      </c>
      <c r="J23" s="84">
        <v>4.5908434478233503E-5</v>
      </c>
      <c r="K23" s="85">
        <f t="shared" si="2"/>
        <v>0.99987549414584309</v>
      </c>
      <c r="L23" s="100" t="str">
        <f>IF(AND(K22&lt;'Calculation sheet_level'!$K$1,K23&gt;0),"x","")</f>
        <v/>
      </c>
    </row>
    <row r="24" spans="2:12" x14ac:dyDescent="0.25">
      <c r="B24" s="83" t="s">
        <v>59</v>
      </c>
      <c r="C24" s="84">
        <v>2.1795094847018299E-3</v>
      </c>
      <c r="D24" s="84">
        <v>2.6478300586651001E-4</v>
      </c>
      <c r="E24" s="85">
        <f t="shared" si="0"/>
        <v>0.99988029861940875</v>
      </c>
      <c r="F24" s="86" t="str">
        <f>IF(AND(E23&lt;'Calculation sheet_level'!$K$1,E24&gt;0),"x","")</f>
        <v/>
      </c>
      <c r="G24" s="98"/>
      <c r="H24" s="83" t="s">
        <v>61</v>
      </c>
      <c r="I24" s="84">
        <v>7.5063457300615299E-5</v>
      </c>
      <c r="J24" s="84">
        <v>2.6893901855225199E-5</v>
      </c>
      <c r="K24" s="85">
        <f t="shared" si="2"/>
        <v>0.99990238804769827</v>
      </c>
      <c r="L24" s="100" t="str">
        <f>IF(AND(K23&lt;'Calculation sheet_level'!$K$1,K24&gt;0),"x","")</f>
        <v/>
      </c>
    </row>
    <row r="25" spans="2:12" x14ac:dyDescent="0.25">
      <c r="B25" s="83" t="s">
        <v>62</v>
      </c>
      <c r="C25" s="84">
        <v>4.32717126076813E-4</v>
      </c>
      <c r="D25" s="84">
        <v>5.2569691546082298E-5</v>
      </c>
      <c r="E25" s="85">
        <f t="shared" si="0"/>
        <v>0.99993286831095485</v>
      </c>
      <c r="F25" s="86" t="str">
        <f>IF(AND(E24&lt;'Calculation sheet_level'!$K$1,E25&gt;0),"x","")</f>
        <v/>
      </c>
      <c r="G25" s="98"/>
      <c r="H25" s="83" t="s">
        <v>75</v>
      </c>
      <c r="I25" s="84">
        <v>7.3463892017197504E-5</v>
      </c>
      <c r="J25" s="84">
        <v>2.6320806060143598E-5</v>
      </c>
      <c r="K25" s="85">
        <f t="shared" si="2"/>
        <v>0.9999287088537584</v>
      </c>
      <c r="L25" s="100" t="str">
        <f>IF(AND(K24&lt;'Calculation sheet_level'!$K$1,K25&gt;0),"x","")</f>
        <v/>
      </c>
    </row>
    <row r="26" spans="2:12" x14ac:dyDescent="0.25">
      <c r="B26" s="83" t="s">
        <v>61</v>
      </c>
      <c r="C26" s="84">
        <v>1.50268597372004E-4</v>
      </c>
      <c r="D26" s="84">
        <v>1.82557456981872E-5</v>
      </c>
      <c r="E26" s="85">
        <f t="shared" si="0"/>
        <v>0.99995112405665298</v>
      </c>
      <c r="F26" s="86" t="str">
        <f>IF(AND(E25&lt;'Calculation sheet_level'!$K$1,E26&gt;0),"x","")</f>
        <v/>
      </c>
      <c r="G26" s="98"/>
      <c r="H26" s="83" t="s">
        <v>60</v>
      </c>
      <c r="I26" s="84">
        <v>6.4074526265312805E-5</v>
      </c>
      <c r="J26" s="84">
        <v>2.29567632876037E-5</v>
      </c>
      <c r="K26" s="85">
        <f t="shared" si="2"/>
        <v>0.99995166561704596</v>
      </c>
      <c r="L26" s="100" t="str">
        <f>IF(AND(K25&lt;'Calculation sheet_level'!$K$1,K26&gt;0),"x","")</f>
        <v/>
      </c>
    </row>
    <row r="27" spans="2:12" x14ac:dyDescent="0.25">
      <c r="B27" s="83" t="s">
        <v>60</v>
      </c>
      <c r="C27" s="84">
        <v>1.30260620807692E-4</v>
      </c>
      <c r="D27" s="84">
        <v>1.5825028046719801E-5</v>
      </c>
      <c r="E27" s="85">
        <f t="shared" si="0"/>
        <v>0.99996694908469974</v>
      </c>
      <c r="F27" s="86" t="str">
        <f>IF(AND(E26&lt;'Calculation sheet_level'!$K$1,E27&gt;0),"x","")</f>
        <v/>
      </c>
      <c r="G27" s="98"/>
      <c r="H27" s="83" t="s">
        <v>62</v>
      </c>
      <c r="I27" s="84">
        <v>6.0976935443694097E-5</v>
      </c>
      <c r="J27" s="84">
        <v>2.1846951582413599E-5</v>
      </c>
      <c r="K27" s="85">
        <f t="shared" si="2"/>
        <v>0.99997351256862832</v>
      </c>
      <c r="L27" s="100" t="str">
        <f>IF(AND(K26&lt;'Calculation sheet_level'!$K$1,K27&gt;0),"x","")</f>
        <v/>
      </c>
    </row>
    <row r="28" spans="2:12" x14ac:dyDescent="0.25">
      <c r="B28" s="83" t="s">
        <v>161</v>
      </c>
      <c r="C28" s="84">
        <v>1.153621E-4</v>
      </c>
      <c r="D28" s="84">
        <v>1.4015045043610699E-5</v>
      </c>
      <c r="E28" s="85">
        <f t="shared" si="0"/>
        <v>0.99998096412974335</v>
      </c>
      <c r="F28" s="86" t="str">
        <f>IF(AND(E27&lt;'Calculation sheet_level'!$K$1,E28&gt;0),"x","")</f>
        <v/>
      </c>
      <c r="G28" s="98"/>
      <c r="H28" s="83" t="s">
        <v>69</v>
      </c>
      <c r="I28" s="84">
        <v>2.7518745314170101E-5</v>
      </c>
      <c r="J28" s="84">
        <v>9.8594770647762397E-6</v>
      </c>
      <c r="K28" s="85">
        <f t="shared" si="2"/>
        <v>0.9999833720456931</v>
      </c>
      <c r="L28" s="100" t="str">
        <f>IF(AND(K27&lt;'Calculation sheet_level'!$K$1,K28&gt;0),"x","")</f>
        <v/>
      </c>
    </row>
    <row r="29" spans="2:12" x14ac:dyDescent="0.25">
      <c r="B29" s="83" t="s">
        <v>165</v>
      </c>
      <c r="C29" s="84">
        <v>1.1226374E-4</v>
      </c>
      <c r="D29" s="84">
        <v>1.36386332501246E-5</v>
      </c>
      <c r="E29" s="85">
        <f t="shared" si="0"/>
        <v>0.99999460276299346</v>
      </c>
      <c r="F29" s="86" t="str">
        <f>IF(AND(E28&lt;'Calculation sheet_level'!$K$1,E29&gt;0),"x","")</f>
        <v/>
      </c>
      <c r="G29" s="98"/>
      <c r="H29" s="83" t="s">
        <v>52</v>
      </c>
      <c r="I29" s="84">
        <v>2.04098159777845E-5</v>
      </c>
      <c r="J29" s="84">
        <v>7.3124741056290696E-6</v>
      </c>
      <c r="K29" s="85">
        <f t="shared" si="2"/>
        <v>0.99999068451979878</v>
      </c>
      <c r="L29" s="100" t="str">
        <f>IF(AND(K28&lt;'Calculation sheet_level'!$K$1,K29&gt;0),"x","")</f>
        <v/>
      </c>
    </row>
    <row r="30" spans="2:12" x14ac:dyDescent="0.25">
      <c r="B30" s="83" t="s">
        <v>57</v>
      </c>
      <c r="C30" s="84">
        <v>4.0532565678936701E-5</v>
      </c>
      <c r="D30" s="84">
        <v>4.9241972339564398E-6</v>
      </c>
      <c r="E30" s="85">
        <f t="shared" si="0"/>
        <v>0.99999952696022743</v>
      </c>
      <c r="F30" s="86" t="str">
        <f>IF(AND(E29&lt;'Calculation sheet_level'!$K$1,E30&gt;0),"x","")</f>
        <v/>
      </c>
      <c r="G30" s="98"/>
      <c r="H30" s="83" t="s">
        <v>50</v>
      </c>
      <c r="I30" s="84">
        <v>1.4776590290674E-5</v>
      </c>
      <c r="J30" s="84">
        <v>5.2941895207510101E-6</v>
      </c>
      <c r="K30" s="85">
        <f t="shared" ref="K30" si="3">IF(J30=1,0,IF(ISNUMBER(J30+K29),J30+K29,0))</f>
        <v>0.99999597870931956</v>
      </c>
      <c r="L30" s="100"/>
    </row>
    <row r="31" spans="2:12" x14ac:dyDescent="0.25">
      <c r="B31" s="83" t="s">
        <v>58</v>
      </c>
      <c r="C31" s="84">
        <v>2.0735811942989401E-6</v>
      </c>
      <c r="D31" s="84">
        <v>2.5191405010556901E-7</v>
      </c>
      <c r="E31" s="85">
        <f t="shared" ref="E31" si="4">IF(D31=1,0,IF(ISNUMBER(D31+E30),D31+E30,0))</f>
        <v>0.99999977887427749</v>
      </c>
      <c r="F31" s="86" t="str">
        <f>IF(AND(E30&lt;'Calculation sheet_level'!$K$1,E31&gt;0),"x","")</f>
        <v/>
      </c>
      <c r="G31" s="98"/>
      <c r="H31" s="83" t="s">
        <v>58</v>
      </c>
      <c r="I31" s="84">
        <v>8.7954636438326802E-6</v>
      </c>
      <c r="J31" s="84">
        <v>3.1512582089194299E-6</v>
      </c>
      <c r="K31" s="85">
        <f t="shared" ref="K31:K32" si="5">IF(J31=1,0,IF(ISNUMBER(J31+K30),J31+K30,0))</f>
        <v>0.99999912996752849</v>
      </c>
      <c r="L31" s="100"/>
    </row>
    <row r="32" spans="2:12" ht="15.75" thickBot="1" x14ac:dyDescent="0.3">
      <c r="B32" s="83" t="s">
        <v>69</v>
      </c>
      <c r="C32" s="84">
        <v>1.2758691009297E-6</v>
      </c>
      <c r="D32" s="84">
        <v>1.5500205803535899E-7</v>
      </c>
      <c r="E32" s="85">
        <f t="shared" ref="E32" si="6">IF(D32=1,0,IF(ISNUMBER(D32+E31),D32+E31,0))</f>
        <v>0.99999993387633557</v>
      </c>
      <c r="F32" s="86"/>
      <c r="G32" s="98"/>
      <c r="H32" s="88" t="s">
        <v>49</v>
      </c>
      <c r="I32" s="89">
        <v>2.4283440000000001E-6</v>
      </c>
      <c r="J32" s="89">
        <v>8.7003247059590904E-7</v>
      </c>
      <c r="K32" s="90">
        <f t="shared" si="5"/>
        <v>0.99999999999999911</v>
      </c>
      <c r="L32" s="101"/>
    </row>
    <row r="33" spans="2:9" x14ac:dyDescent="0.25">
      <c r="B33" s="83" t="s">
        <v>49</v>
      </c>
      <c r="C33" s="84">
        <v>5.4428400000000001E-7</v>
      </c>
      <c r="D33" s="84">
        <v>6.6123664327509606E-8</v>
      </c>
      <c r="E33" s="85">
        <f t="shared" ref="E33" si="7">IF(D33=1,0,IF(ISNUMBER(D33+E32),D33+E32,0))</f>
        <v>0.99999999999999989</v>
      </c>
      <c r="F33" s="86"/>
      <c r="G33" s="98"/>
      <c r="I33" s="102"/>
    </row>
    <row r="34" spans="2:9" ht="15.75" thickBot="1" x14ac:dyDescent="0.3">
      <c r="B34" s="88"/>
      <c r="C34" s="89"/>
      <c r="D34" s="89"/>
      <c r="E34" s="90"/>
      <c r="F34" s="91"/>
      <c r="G34" s="98"/>
      <c r="I34" s="102"/>
    </row>
    <row r="35" spans="2:9" s="37" customFormat="1" x14ac:dyDescent="0.25"/>
    <row r="36" spans="2:9" s="37" customFormat="1" x14ac:dyDescent="0.25"/>
    <row r="37" spans="2:9" s="37" customFormat="1" x14ac:dyDescent="0.25"/>
    <row r="38" spans="2:9" s="37" customFormat="1" x14ac:dyDescent="0.25"/>
    <row r="39" spans="2:9" s="37" customFormat="1" x14ac:dyDescent="0.25"/>
    <row r="40" spans="2:9" s="37" customFormat="1" x14ac:dyDescent="0.25"/>
    <row r="41" spans="2:9" s="37" customFormat="1" x14ac:dyDescent="0.25"/>
    <row r="42" spans="2:9" s="37" customFormat="1" x14ac:dyDescent="0.25"/>
    <row r="43" spans="2:9" s="37" customFormat="1" x14ac:dyDescent="0.25"/>
    <row r="44" spans="2:9" s="37" customFormat="1" x14ac:dyDescent="0.25"/>
    <row r="45" spans="2:9" s="37" customFormat="1" x14ac:dyDescent="0.25"/>
    <row r="46" spans="2:9" s="37" customFormat="1" x14ac:dyDescent="0.25"/>
    <row r="47" spans="2:9" s="37" customFormat="1" x14ac:dyDescent="0.25"/>
    <row r="48" spans="2:9" s="37" customFormat="1" x14ac:dyDescent="0.25"/>
    <row r="49" s="37" customFormat="1" x14ac:dyDescent="0.25"/>
    <row r="50" s="37" customFormat="1" x14ac:dyDescent="0.25"/>
    <row r="51" s="37" customFormat="1" x14ac:dyDescent="0.25"/>
    <row r="52" s="37" customFormat="1" x14ac:dyDescent="0.25"/>
    <row r="53" s="37" customFormat="1" x14ac:dyDescent="0.25"/>
    <row r="54" s="37" customFormat="1" x14ac:dyDescent="0.25"/>
    <row r="55" s="37" customFormat="1" x14ac:dyDescent="0.25"/>
    <row r="56" s="37" customFormat="1" x14ac:dyDescent="0.25"/>
    <row r="57" s="37" customFormat="1" x14ac:dyDescent="0.25"/>
    <row r="58" s="37" customFormat="1" x14ac:dyDescent="0.25"/>
    <row r="59" s="37" customFormat="1" x14ac:dyDescent="0.25"/>
    <row r="60" s="37" customFormat="1" x14ac:dyDescent="0.25"/>
    <row r="61" s="37" customFormat="1" x14ac:dyDescent="0.25"/>
    <row r="62" s="37" customFormat="1" x14ac:dyDescent="0.25"/>
    <row r="63" s="37" customFormat="1" x14ac:dyDescent="0.25"/>
    <row r="64" s="37" customFormat="1" x14ac:dyDescent="0.25"/>
    <row r="65" s="37" customFormat="1" x14ac:dyDescent="0.25"/>
    <row r="66" s="37" customFormat="1" x14ac:dyDescent="0.25"/>
    <row r="67" s="37" customFormat="1" x14ac:dyDescent="0.25"/>
    <row r="68" s="37" customFormat="1" x14ac:dyDescent="0.25"/>
    <row r="69" s="37" customFormat="1" x14ac:dyDescent="0.25"/>
  </sheetData>
  <phoneticPr fontId="0" type="noConversion"/>
  <pageMargins left="0.75" right="0.75" top="1" bottom="1" header="0.5" footer="0.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tabColor theme="4"/>
  </sheetPr>
  <dimension ref="B1:K52"/>
  <sheetViews>
    <sheetView showGridLines="0" zoomScale="75" zoomScaleNormal="75" workbookViewId="0">
      <selection activeCell="P40" sqref="P40"/>
    </sheetView>
  </sheetViews>
  <sheetFormatPr defaultRowHeight="15" x14ac:dyDescent="0.25"/>
  <cols>
    <col min="1" max="1" width="9.140625" style="73"/>
    <col min="2" max="2" width="16.28515625" style="73" bestFit="1" customWidth="1"/>
    <col min="3" max="3" width="7.5703125" style="73" bestFit="1" customWidth="1"/>
    <col min="4" max="4" width="14.28515625" style="73" bestFit="1" customWidth="1"/>
    <col min="5" max="5" width="11.28515625" style="73" bestFit="1" customWidth="1"/>
    <col min="6" max="6" width="13.28515625" style="74" bestFit="1" customWidth="1"/>
    <col min="7" max="7" width="9.140625" style="73"/>
    <col min="8" max="8" width="10.140625" style="37" bestFit="1" customWidth="1"/>
    <col min="9" max="9" width="9.140625" style="37"/>
    <col min="10" max="10" width="17.7109375" style="37" bestFit="1" customWidth="1"/>
    <col min="11" max="16384" width="9.140625" style="73"/>
  </cols>
  <sheetData>
    <row r="1" spans="2:11" x14ac:dyDescent="0.25">
      <c r="B1" s="72" t="s">
        <v>501</v>
      </c>
    </row>
    <row r="3" spans="2:11" ht="15.75" thickBot="1" x14ac:dyDescent="0.3">
      <c r="B3" s="73" t="s">
        <v>32</v>
      </c>
    </row>
    <row r="4" spans="2:11" s="57" customFormat="1" ht="45.75" thickBot="1" x14ac:dyDescent="0.3">
      <c r="B4" s="75" t="s">
        <v>0</v>
      </c>
      <c r="C4" s="76" t="s">
        <v>404</v>
      </c>
      <c r="D4" s="76" t="s">
        <v>1</v>
      </c>
      <c r="E4" s="76" t="s">
        <v>2</v>
      </c>
      <c r="F4" s="77" t="s">
        <v>3</v>
      </c>
      <c r="H4" s="37"/>
      <c r="I4" s="37"/>
      <c r="J4" s="37"/>
    </row>
    <row r="5" spans="2:11" x14ac:dyDescent="0.25">
      <c r="B5" s="78"/>
      <c r="C5" s="79"/>
      <c r="D5" s="80"/>
      <c r="E5" s="80"/>
      <c r="F5" s="81" t="str">
        <f>IF(AND('A.2 Table 12.Dioxin,PCB,HCB'!E9&lt;'Calculation sheet_level'!$K$1,E5&gt;0),"x","")</f>
        <v/>
      </c>
      <c r="G5" s="82"/>
    </row>
    <row r="6" spans="2:11" x14ac:dyDescent="0.25">
      <c r="B6" s="83" t="s">
        <v>64</v>
      </c>
      <c r="C6" s="84">
        <v>4.6763932986707104</v>
      </c>
      <c r="D6" s="84">
        <v>0.23702236738230401</v>
      </c>
      <c r="E6" s="85">
        <f t="shared" ref="E6" si="0">IF(D6=1,0,IF(ISNUMBER(D6+E5),D6+E5,0))</f>
        <v>0.23702236738230401</v>
      </c>
      <c r="F6" s="86" t="str">
        <f>IF(AND(E5&lt;'Calculation sheet_level'!$K$1,E6&gt;0),"x","")</f>
        <v>x</v>
      </c>
      <c r="G6" s="82"/>
      <c r="K6" s="87"/>
    </row>
    <row r="7" spans="2:11" x14ac:dyDescent="0.25">
      <c r="B7" s="83" t="s">
        <v>122</v>
      </c>
      <c r="C7" s="84">
        <v>3.8911856039602002</v>
      </c>
      <c r="D7" s="84">
        <v>0.19722422064815501</v>
      </c>
      <c r="E7" s="85">
        <f t="shared" ref="E7:E31" si="1">IF(D7=1,0,IF(ISNUMBER(D7+E6),D7+E6,0))</f>
        <v>0.43424658803045901</v>
      </c>
      <c r="F7" s="86" t="str">
        <f>IF(AND(E6&lt;'Calculation sheet_level'!$K$1,E7&gt;0),"x","")</f>
        <v>x</v>
      </c>
      <c r="G7" s="82"/>
      <c r="K7" s="87"/>
    </row>
    <row r="8" spans="2:11" x14ac:dyDescent="0.25">
      <c r="B8" s="83" t="s">
        <v>73</v>
      </c>
      <c r="C8" s="84">
        <v>3.85478205457497</v>
      </c>
      <c r="D8" s="84">
        <v>0.19537911162816399</v>
      </c>
      <c r="E8" s="85">
        <f t="shared" si="1"/>
        <v>0.62962569965862303</v>
      </c>
      <c r="F8" s="86" t="str">
        <f>IF(AND(E7&lt;'Calculation sheet_level'!$K$1,E8&gt;0),"x","")</f>
        <v>x</v>
      </c>
      <c r="G8" s="82"/>
      <c r="K8" s="87"/>
    </row>
    <row r="9" spans="2:11" x14ac:dyDescent="0.25">
      <c r="B9" s="83" t="s">
        <v>56</v>
      </c>
      <c r="C9" s="84">
        <v>2.8028542207652101</v>
      </c>
      <c r="D9" s="84">
        <v>0.142062290402755</v>
      </c>
      <c r="E9" s="85">
        <f t="shared" si="1"/>
        <v>0.771687990061378</v>
      </c>
      <c r="F9" s="86" t="str">
        <f>IF(AND(E8&lt;'Calculation sheet_level'!$K$1,E9&gt;0),"x","")</f>
        <v>x</v>
      </c>
      <c r="G9" s="82"/>
      <c r="K9" s="87"/>
    </row>
    <row r="10" spans="2:11" x14ac:dyDescent="0.25">
      <c r="B10" s="83" t="s">
        <v>54</v>
      </c>
      <c r="C10" s="84">
        <v>1.712693163757</v>
      </c>
      <c r="D10" s="84">
        <v>8.6807623385433394E-2</v>
      </c>
      <c r="E10" s="85">
        <f t="shared" si="1"/>
        <v>0.85849561344681136</v>
      </c>
      <c r="F10" s="86" t="str">
        <f>IF(AND(E9&lt;'Calculation sheet_level'!$K$1,E10&gt;0),"x","")</f>
        <v>x</v>
      </c>
      <c r="G10" s="82"/>
      <c r="K10" s="87"/>
    </row>
    <row r="11" spans="2:11" x14ac:dyDescent="0.25">
      <c r="B11" s="83" t="s">
        <v>46</v>
      </c>
      <c r="C11" s="84">
        <v>0.876403294828352</v>
      </c>
      <c r="D11" s="84">
        <v>4.4420383499590398E-2</v>
      </c>
      <c r="E11" s="85">
        <f t="shared" si="1"/>
        <v>0.90291599694640179</v>
      </c>
      <c r="F11" s="86" t="str">
        <f>IF(AND(E10&lt;'Calculation sheet_level'!$K$1,E11&gt;0),"x","")</f>
        <v/>
      </c>
      <c r="G11" s="82"/>
      <c r="K11" s="87"/>
    </row>
    <row r="12" spans="2:11" x14ac:dyDescent="0.25">
      <c r="B12" s="83" t="s">
        <v>53</v>
      </c>
      <c r="C12" s="84">
        <v>0.70598086883996503</v>
      </c>
      <c r="D12" s="84">
        <v>3.5782545686786002E-2</v>
      </c>
      <c r="E12" s="85">
        <f t="shared" si="1"/>
        <v>0.93869854263318775</v>
      </c>
      <c r="F12" s="86" t="str">
        <f>IF(AND(E11&lt;'Calculation sheet_level'!$K$1,E12&gt;0),"x","")</f>
        <v/>
      </c>
      <c r="G12" s="82"/>
      <c r="K12" s="87"/>
    </row>
    <row r="13" spans="2:11" x14ac:dyDescent="0.25">
      <c r="B13" s="83" t="s">
        <v>71</v>
      </c>
      <c r="C13" s="84">
        <v>0.49139020705325898</v>
      </c>
      <c r="D13" s="84">
        <v>2.49060467641486E-2</v>
      </c>
      <c r="E13" s="85">
        <f t="shared" si="1"/>
        <v>0.9636045893973364</v>
      </c>
      <c r="F13" s="86" t="str">
        <f>IF(AND(E12&lt;'Calculation sheet_level'!$K$1,E13&gt;0),"x","")</f>
        <v/>
      </c>
      <c r="G13" s="82"/>
      <c r="K13" s="87"/>
    </row>
    <row r="14" spans="2:11" x14ac:dyDescent="0.25">
      <c r="B14" s="83" t="s">
        <v>76</v>
      </c>
      <c r="C14" s="84">
        <v>0.152667191055044</v>
      </c>
      <c r="D14" s="84">
        <v>7.7379161106400198E-3</v>
      </c>
      <c r="E14" s="85">
        <f t="shared" si="1"/>
        <v>0.97134250550797641</v>
      </c>
      <c r="F14" s="86" t="str">
        <f>IF(AND(E13&lt;'Calculation sheet_level'!$K$1,E14&gt;0),"x","")</f>
        <v/>
      </c>
      <c r="G14" s="82"/>
      <c r="K14" s="87"/>
    </row>
    <row r="15" spans="2:11" x14ac:dyDescent="0.25">
      <c r="B15" s="83" t="s">
        <v>57</v>
      </c>
      <c r="C15" s="84">
        <v>0.14693055058614601</v>
      </c>
      <c r="D15" s="84">
        <v>7.4471552575813204E-3</v>
      </c>
      <c r="E15" s="85">
        <f t="shared" si="1"/>
        <v>0.97878966076555773</v>
      </c>
      <c r="F15" s="86" t="str">
        <f>IF(AND(E14&lt;'Calculation sheet_level'!$K$1,E15&gt;0),"x","")</f>
        <v/>
      </c>
      <c r="G15" s="82"/>
      <c r="K15" s="87"/>
    </row>
    <row r="16" spans="2:11" x14ac:dyDescent="0.25">
      <c r="B16" s="83" t="s">
        <v>68</v>
      </c>
      <c r="C16" s="84">
        <v>9.7347707997306396E-2</v>
      </c>
      <c r="D16" s="84">
        <v>4.9340555285034803E-3</v>
      </c>
      <c r="E16" s="85">
        <f t="shared" si="1"/>
        <v>0.98372371629406119</v>
      </c>
      <c r="F16" s="86" t="str">
        <f>IF(AND(E15&lt;'Calculation sheet_level'!$K$1,E16&gt;0),"x","")</f>
        <v/>
      </c>
      <c r="G16" s="82"/>
      <c r="K16" s="87"/>
    </row>
    <row r="17" spans="2:11" x14ac:dyDescent="0.25">
      <c r="B17" s="83" t="s">
        <v>47</v>
      </c>
      <c r="C17" s="84">
        <v>9.6284359702521694E-2</v>
      </c>
      <c r="D17" s="84">
        <v>4.8801598627446902E-3</v>
      </c>
      <c r="E17" s="85">
        <f t="shared" si="1"/>
        <v>0.98860387615680589</v>
      </c>
      <c r="F17" s="86" t="str">
        <f>IF(AND(E16&lt;'Calculation sheet_level'!$K$1,E17&gt;0),"x","")</f>
        <v/>
      </c>
      <c r="G17" s="82"/>
      <c r="K17" s="87"/>
    </row>
    <row r="18" spans="2:11" x14ac:dyDescent="0.25">
      <c r="B18" s="83" t="s">
        <v>59</v>
      </c>
      <c r="C18" s="84">
        <v>5.5888991468419802E-2</v>
      </c>
      <c r="D18" s="84">
        <v>2.8327260395783599E-3</v>
      </c>
      <c r="E18" s="85">
        <f t="shared" si="1"/>
        <v>0.9914366021963843</v>
      </c>
      <c r="F18" s="86" t="str">
        <f>IF(AND(E17&lt;'Calculation sheet_level'!$K$1,E18&gt;0),"x","")</f>
        <v/>
      </c>
      <c r="G18" s="82"/>
      <c r="K18" s="87"/>
    </row>
    <row r="19" spans="2:11" x14ac:dyDescent="0.25">
      <c r="B19" s="83" t="s">
        <v>66</v>
      </c>
      <c r="C19" s="84">
        <v>3.6778056635671998E-2</v>
      </c>
      <c r="D19" s="84">
        <v>1.86409086977038E-3</v>
      </c>
      <c r="E19" s="85">
        <f t="shared" si="1"/>
        <v>0.99330069306615465</v>
      </c>
      <c r="F19" s="86" t="str">
        <f>IF(AND(E18&lt;'Calculation sheet_level'!$K$1,E19&gt;0),"x","")</f>
        <v/>
      </c>
      <c r="G19" s="82"/>
      <c r="K19" s="87"/>
    </row>
    <row r="20" spans="2:11" x14ac:dyDescent="0.25">
      <c r="B20" s="83" t="s">
        <v>77</v>
      </c>
      <c r="C20" s="84">
        <v>3.1612373240910298E-2</v>
      </c>
      <c r="D20" s="84">
        <v>1.60226889946648E-3</v>
      </c>
      <c r="E20" s="85">
        <f t="shared" si="1"/>
        <v>0.99490296196562111</v>
      </c>
      <c r="F20" s="86" t="str">
        <f>IF(AND(E19&lt;'Calculation sheet_level'!$K$1,E20&gt;0),"x","")</f>
        <v/>
      </c>
      <c r="G20" s="82"/>
      <c r="K20" s="87"/>
    </row>
    <row r="21" spans="2:11" x14ac:dyDescent="0.25">
      <c r="B21" s="83" t="s">
        <v>48</v>
      </c>
      <c r="C21" s="84">
        <v>3.1182229191164999E-2</v>
      </c>
      <c r="D21" s="84">
        <v>1.5804671059742601E-3</v>
      </c>
      <c r="E21" s="85">
        <f t="shared" si="1"/>
        <v>0.99648342907159537</v>
      </c>
      <c r="F21" s="86" t="str">
        <f>IF(AND(E20&lt;'Calculation sheet_level'!$K$1,E21&gt;0),"x","")</f>
        <v/>
      </c>
      <c r="G21" s="82"/>
      <c r="K21" s="87"/>
    </row>
    <row r="22" spans="2:11" x14ac:dyDescent="0.25">
      <c r="B22" s="83" t="s">
        <v>411</v>
      </c>
      <c r="C22" s="84">
        <v>1.5373515536E-2</v>
      </c>
      <c r="D22" s="84">
        <v>7.79204573825547E-4</v>
      </c>
      <c r="E22" s="85">
        <f t="shared" si="1"/>
        <v>0.99726263364542089</v>
      </c>
      <c r="F22" s="86" t="str">
        <f>IF(AND(E21&lt;'Calculation sheet_level'!$K$1,E22&gt;0),"x","")</f>
        <v/>
      </c>
      <c r="G22" s="82"/>
      <c r="K22" s="87"/>
    </row>
    <row r="23" spans="2:11" x14ac:dyDescent="0.25">
      <c r="B23" s="83" t="s">
        <v>61</v>
      </c>
      <c r="C23" s="84">
        <v>1.35111986044727E-2</v>
      </c>
      <c r="D23" s="84">
        <v>6.8481328983063003E-4</v>
      </c>
      <c r="E23" s="85">
        <f t="shared" si="1"/>
        <v>0.9979474469352515</v>
      </c>
      <c r="F23" s="86" t="str">
        <f>IF(AND(E22&lt;'Calculation sheet_level'!$K$1,E23&gt;0),"x","")</f>
        <v/>
      </c>
      <c r="G23" s="82"/>
      <c r="K23" s="87"/>
    </row>
    <row r="24" spans="2:11" x14ac:dyDescent="0.25">
      <c r="B24" s="83" t="s">
        <v>60</v>
      </c>
      <c r="C24" s="84">
        <v>1.1530080672582E-2</v>
      </c>
      <c r="D24" s="84">
        <v>5.8440059305986305E-4</v>
      </c>
      <c r="E24" s="85">
        <f t="shared" si="1"/>
        <v>0.99853184752831137</v>
      </c>
      <c r="F24" s="86" t="str">
        <f>IF(AND(E23&lt;'Calculation sheet_level'!$K$1,E24&gt;0),"x","")</f>
        <v/>
      </c>
      <c r="G24" s="82"/>
      <c r="K24" s="87"/>
    </row>
    <row r="25" spans="2:11" x14ac:dyDescent="0.25">
      <c r="B25" s="83" t="s">
        <v>51</v>
      </c>
      <c r="C25" s="84">
        <v>1.12059768180333E-2</v>
      </c>
      <c r="D25" s="84">
        <v>5.6797343264444397E-4</v>
      </c>
      <c r="E25" s="85">
        <f t="shared" si="1"/>
        <v>0.99909982096095584</v>
      </c>
      <c r="F25" s="86" t="str">
        <f>IF(AND(E24&lt;'Calculation sheet_level'!$K$1,E25&gt;0),"x","")</f>
        <v/>
      </c>
      <c r="G25" s="82"/>
      <c r="K25" s="87"/>
    </row>
    <row r="26" spans="2:11" x14ac:dyDescent="0.25">
      <c r="B26" s="83" t="s">
        <v>62</v>
      </c>
      <c r="C26" s="84">
        <v>6.1113951325096E-3</v>
      </c>
      <c r="D26" s="84">
        <v>3.0975524294072298E-4</v>
      </c>
      <c r="E26" s="85">
        <f t="shared" si="1"/>
        <v>0.99940957620389659</v>
      </c>
      <c r="F26" s="86" t="str">
        <f>IF(AND(E25&lt;'Calculation sheet_level'!$K$1,E26&gt;0),"x","")</f>
        <v/>
      </c>
      <c r="G26" s="82"/>
      <c r="K26" s="87"/>
    </row>
    <row r="27" spans="2:11" x14ac:dyDescent="0.25">
      <c r="B27" s="83" t="s">
        <v>75</v>
      </c>
      <c r="C27" s="84">
        <v>5.8771113613757999E-3</v>
      </c>
      <c r="D27" s="84">
        <v>2.9788060141107002E-4</v>
      </c>
      <c r="E27" s="85">
        <f t="shared" si="1"/>
        <v>0.9997074568053077</v>
      </c>
      <c r="F27" s="86" t="str">
        <f>IF(AND(E26&lt;'Calculation sheet_level'!$K$1,E27&gt;0),"x","")</f>
        <v/>
      </c>
      <c r="G27" s="82"/>
      <c r="K27" s="87"/>
    </row>
    <row r="28" spans="2:11" x14ac:dyDescent="0.25">
      <c r="B28" s="83" t="s">
        <v>58</v>
      </c>
      <c r="C28" s="84">
        <v>2.3064270145188499E-3</v>
      </c>
      <c r="D28" s="84">
        <v>1.16900944009811E-4</v>
      </c>
      <c r="E28" s="85">
        <f t="shared" si="1"/>
        <v>0.99982435774931755</v>
      </c>
      <c r="F28" s="86" t="str">
        <f>IF(AND(E27&lt;'Calculation sheet_level'!$K$1,E28&gt;0),"x","")</f>
        <v/>
      </c>
      <c r="G28" s="82"/>
      <c r="K28" s="87"/>
    </row>
    <row r="29" spans="2:11" x14ac:dyDescent="0.25">
      <c r="B29" s="83" t="s">
        <v>50</v>
      </c>
      <c r="C29" s="84">
        <v>1.1820306130822401E-3</v>
      </c>
      <c r="D29" s="84">
        <v>5.9911063150045302E-5</v>
      </c>
      <c r="E29" s="85">
        <f t="shared" si="1"/>
        <v>0.99988426881246761</v>
      </c>
      <c r="F29" s="86" t="str">
        <f>IF(AND(E28&lt;'Calculation sheet_level'!$K$1,E29&gt;0),"x","")</f>
        <v/>
      </c>
      <c r="G29" s="82"/>
      <c r="K29" s="87"/>
    </row>
    <row r="30" spans="2:11" x14ac:dyDescent="0.25">
      <c r="B30" s="83" t="s">
        <v>165</v>
      </c>
      <c r="C30" s="84">
        <v>1.0372573600000001E-3</v>
      </c>
      <c r="D30" s="84">
        <v>5.2573250227221897E-5</v>
      </c>
      <c r="E30" s="85">
        <f t="shared" si="1"/>
        <v>0.99993684206269484</v>
      </c>
      <c r="F30" s="86" t="str">
        <f>IF(AND(E29&lt;'Calculation sheet_level'!$K$1,E30&gt;0),"x","")</f>
        <v/>
      </c>
      <c r="G30" s="82"/>
      <c r="K30" s="87"/>
    </row>
    <row r="31" spans="2:11" x14ac:dyDescent="0.25">
      <c r="B31" s="83" t="s">
        <v>52</v>
      </c>
      <c r="C31" s="84">
        <v>1.00177444933397E-3</v>
      </c>
      <c r="D31" s="84">
        <v>5.07748036572838E-5</v>
      </c>
      <c r="E31" s="85">
        <f t="shared" si="1"/>
        <v>0.99998761686635218</v>
      </c>
      <c r="F31" s="86" t="str">
        <f>IF(AND(E30&lt;'Calculation sheet_level'!$K$1,E31&gt;0),"x","")</f>
        <v/>
      </c>
      <c r="G31" s="82"/>
      <c r="K31" s="87"/>
    </row>
    <row r="32" spans="2:11" x14ac:dyDescent="0.25">
      <c r="B32" s="83" t="s">
        <v>112</v>
      </c>
      <c r="C32" s="84">
        <v>2.1000000000000001E-4</v>
      </c>
      <c r="D32" s="84">
        <v>1.0643821845445E-5</v>
      </c>
      <c r="E32" s="85">
        <f t="shared" ref="E32" si="2">IF(D32=1,0,IF(ISNUMBER(D32+E31),D32+E31,0))</f>
        <v>0.99999826068819764</v>
      </c>
      <c r="F32" s="86"/>
      <c r="G32" s="82"/>
      <c r="K32" s="87"/>
    </row>
    <row r="33" spans="2:7" x14ac:dyDescent="0.25">
      <c r="B33" s="83" t="s">
        <v>49</v>
      </c>
      <c r="C33" s="84">
        <v>3.0563640000000003E-5</v>
      </c>
      <c r="D33" s="84">
        <v>1.54911399575389E-6</v>
      </c>
      <c r="E33" s="85">
        <f t="shared" ref="E33" si="3">IF(D33=1,0,IF(ISNUMBER(D33+E32),D33+E32,0))</f>
        <v>0.99999980980219338</v>
      </c>
      <c r="F33" s="86"/>
      <c r="G33" s="82"/>
    </row>
    <row r="34" spans="2:7" x14ac:dyDescent="0.25">
      <c r="B34" s="83" t="s">
        <v>69</v>
      </c>
      <c r="C34" s="84">
        <v>3.7525561792050102E-6</v>
      </c>
      <c r="D34" s="84">
        <v>1.9019780684038999E-7</v>
      </c>
      <c r="E34" s="85">
        <f t="shared" ref="E34" si="4">IF(D34=1,0,IF(ISNUMBER(D34+E33),D34+E33,0))</f>
        <v>1.0000000000000002</v>
      </c>
      <c r="F34" s="86"/>
      <c r="G34" s="82"/>
    </row>
    <row r="35" spans="2:7" ht="15.75" thickBot="1" x14ac:dyDescent="0.3">
      <c r="B35" s="88" t="s">
        <v>105</v>
      </c>
      <c r="C35" s="89">
        <v>0</v>
      </c>
      <c r="D35" s="89">
        <v>0</v>
      </c>
      <c r="E35" s="90"/>
      <c r="F35" s="91"/>
      <c r="G35" s="82"/>
    </row>
    <row r="36" spans="2:7" x14ac:dyDescent="0.25">
      <c r="C36" s="92"/>
      <c r="D36" s="85"/>
      <c r="E36" s="85"/>
      <c r="F36" s="93"/>
      <c r="G36" s="82"/>
    </row>
    <row r="37" spans="2:7" x14ac:dyDescent="0.25">
      <c r="C37" s="92"/>
      <c r="D37" s="85"/>
      <c r="E37" s="85"/>
      <c r="F37" s="93"/>
      <c r="G37" s="82"/>
    </row>
    <row r="38" spans="2:7" x14ac:dyDescent="0.25">
      <c r="C38" s="92"/>
      <c r="D38" s="85"/>
      <c r="E38" s="85"/>
      <c r="F38" s="93"/>
      <c r="G38" s="82"/>
    </row>
    <row r="39" spans="2:7" x14ac:dyDescent="0.25">
      <c r="C39" s="92"/>
      <c r="D39" s="85"/>
      <c r="E39" s="85"/>
      <c r="F39" s="93"/>
    </row>
    <row r="40" spans="2:7" x14ac:dyDescent="0.25">
      <c r="C40" s="92"/>
      <c r="D40" s="85"/>
      <c r="E40" s="85"/>
      <c r="F40" s="93"/>
    </row>
    <row r="41" spans="2:7" x14ac:dyDescent="0.25">
      <c r="C41" s="92"/>
      <c r="D41" s="94"/>
      <c r="E41" s="94"/>
    </row>
    <row r="42" spans="2:7" x14ac:dyDescent="0.25">
      <c r="C42" s="92"/>
      <c r="D42" s="94"/>
      <c r="E42" s="94"/>
    </row>
    <row r="43" spans="2:7" x14ac:dyDescent="0.25">
      <c r="C43" s="92"/>
      <c r="D43" s="94"/>
      <c r="E43" s="94"/>
    </row>
    <row r="44" spans="2:7" x14ac:dyDescent="0.25">
      <c r="C44" s="92"/>
      <c r="D44" s="94"/>
      <c r="E44" s="94"/>
    </row>
    <row r="45" spans="2:7" x14ac:dyDescent="0.25">
      <c r="C45" s="92"/>
      <c r="D45" s="94"/>
      <c r="E45" s="94"/>
    </row>
    <row r="46" spans="2:7" x14ac:dyDescent="0.25">
      <c r="C46" s="92"/>
      <c r="D46" s="94"/>
      <c r="E46" s="94"/>
    </row>
    <row r="47" spans="2:7" x14ac:dyDescent="0.25">
      <c r="C47" s="92"/>
      <c r="D47" s="94"/>
      <c r="E47" s="94"/>
    </row>
    <row r="48" spans="2:7" x14ac:dyDescent="0.25">
      <c r="C48" s="92"/>
      <c r="D48" s="94"/>
      <c r="E48" s="94"/>
    </row>
    <row r="49" spans="3:5" x14ac:dyDescent="0.25">
      <c r="C49" s="92"/>
      <c r="D49" s="94"/>
      <c r="E49" s="94"/>
    </row>
    <row r="50" spans="3:5" x14ac:dyDescent="0.25">
      <c r="C50" s="92"/>
      <c r="D50" s="94"/>
      <c r="E50" s="94"/>
    </row>
    <row r="51" spans="3:5" x14ac:dyDescent="0.25">
      <c r="C51" s="92"/>
      <c r="D51" s="94"/>
      <c r="E51" s="94"/>
    </row>
    <row r="52" spans="3:5" x14ac:dyDescent="0.25">
      <c r="C52" s="92"/>
      <c r="D52" s="94"/>
      <c r="E52" s="94"/>
    </row>
  </sheetData>
  <sortState ref="H5:I30">
    <sortCondition descending="1" ref="I5:I30"/>
  </sortState>
  <phoneticPr fontId="0" type="noConversion"/>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1">
    <tabColor theme="4"/>
  </sheetPr>
  <dimension ref="A1:R103"/>
  <sheetViews>
    <sheetView showGridLines="0" zoomScale="75" zoomScaleNormal="75" workbookViewId="0">
      <selection activeCell="Q22" sqref="Q22"/>
    </sheetView>
  </sheetViews>
  <sheetFormatPr defaultRowHeight="15" x14ac:dyDescent="0.25"/>
  <cols>
    <col min="1" max="1" width="9.85546875" style="73" customWidth="1"/>
    <col min="2" max="2" width="16.28515625" style="94" bestFit="1" customWidth="1"/>
    <col min="3" max="3" width="8.7109375" style="73" bestFit="1" customWidth="1"/>
    <col min="4" max="4" width="14.28515625" style="73" customWidth="1"/>
    <col min="5" max="5" width="11.28515625" style="73" bestFit="1" customWidth="1"/>
    <col min="6" max="6" width="13.28515625" style="74" bestFit="1" customWidth="1"/>
    <col min="7" max="7" width="1.7109375" style="73" customWidth="1"/>
    <col min="8" max="8" width="16.28515625" style="73" bestFit="1" customWidth="1"/>
    <col min="9" max="9" width="8.7109375" style="73" bestFit="1" customWidth="1"/>
    <col min="10" max="10" width="14.28515625" style="73" customWidth="1"/>
    <col min="11" max="11" width="11.28515625" style="73" bestFit="1" customWidth="1"/>
    <col min="12" max="12" width="13.28515625" style="73" bestFit="1" customWidth="1"/>
    <col min="13" max="13" width="3.140625" style="73" customWidth="1"/>
    <col min="14" max="14" width="15.7109375" style="37" bestFit="1" customWidth="1"/>
    <col min="15" max="15" width="8" style="37" bestFit="1" customWidth="1"/>
    <col min="16" max="16" width="12.5703125" style="37" bestFit="1" customWidth="1"/>
    <col min="17" max="17" width="10" style="73" bestFit="1" customWidth="1"/>
    <col min="18" max="18" width="8.28515625" style="73" bestFit="1" customWidth="1"/>
    <col min="19" max="16384" width="9.140625" style="73"/>
  </cols>
  <sheetData>
    <row r="1" spans="1:18" x14ac:dyDescent="0.25">
      <c r="B1" s="72" t="s">
        <v>502</v>
      </c>
    </row>
    <row r="3" spans="1:18" ht="15.75" thickBot="1" x14ac:dyDescent="0.3">
      <c r="B3" s="73" t="s">
        <v>32</v>
      </c>
      <c r="H3" s="73" t="s">
        <v>32</v>
      </c>
      <c r="L3" s="74"/>
      <c r="R3" s="74"/>
    </row>
    <row r="4" spans="1:18" ht="45.75" thickBot="1" x14ac:dyDescent="0.3">
      <c r="A4" s="57"/>
      <c r="B4" s="75" t="s">
        <v>0</v>
      </c>
      <c r="C4" s="76" t="s">
        <v>23</v>
      </c>
      <c r="D4" s="76" t="s">
        <v>1</v>
      </c>
      <c r="E4" s="76" t="s">
        <v>2</v>
      </c>
      <c r="F4" s="77" t="s">
        <v>3</v>
      </c>
      <c r="H4" s="75" t="s">
        <v>0</v>
      </c>
      <c r="I4" s="76" t="s">
        <v>20</v>
      </c>
      <c r="J4" s="76" t="s">
        <v>1</v>
      </c>
      <c r="K4" s="76" t="s">
        <v>2</v>
      </c>
      <c r="L4" s="77" t="s">
        <v>3</v>
      </c>
    </row>
    <row r="5" spans="1:18" s="296" customFormat="1" x14ac:dyDescent="0.25">
      <c r="B5" s="78"/>
      <c r="C5" s="79"/>
      <c r="D5" s="79"/>
      <c r="E5" s="80"/>
      <c r="F5" s="99" t="str">
        <f>IF(AND('Calculation sheet_level'!D79&lt;'Calculation sheet_level'!$K$1,E5&gt;0),"x","")</f>
        <v/>
      </c>
      <c r="G5" s="297"/>
      <c r="H5" s="78"/>
      <c r="I5" s="79"/>
      <c r="J5" s="79"/>
      <c r="K5" s="80"/>
      <c r="L5" s="81" t="str">
        <f>IF(AND('A.2 Table 13.B(a)p,B(b)F'!E8&lt;'Calculation sheet_level'!$K$1,K5&gt;0),"x","")</f>
        <v/>
      </c>
      <c r="N5" s="37"/>
      <c r="O5" s="37"/>
      <c r="P5" s="37"/>
    </row>
    <row r="6" spans="1:18" x14ac:dyDescent="0.25">
      <c r="B6" s="83" t="s">
        <v>73</v>
      </c>
      <c r="C6" s="84">
        <v>12.4812644780522</v>
      </c>
      <c r="D6" s="84">
        <v>0.62834614038586001</v>
      </c>
      <c r="E6" s="85">
        <f t="shared" ref="E6:E22" si="0">IF(D6=1,0,IF(ISNUMBER(D6+E5),D6+E5,0))</f>
        <v>0.62834614038586001</v>
      </c>
      <c r="F6" s="100" t="str">
        <f>IF(AND(E5&lt;'Calculation sheet_level'!$K$1,E6&gt;0),"x","")</f>
        <v>x</v>
      </c>
      <c r="G6" s="297"/>
      <c r="H6" s="83" t="s">
        <v>171</v>
      </c>
      <c r="I6" s="84">
        <v>3.5286681057961999</v>
      </c>
      <c r="J6" s="84">
        <v>0.44462051677013897</v>
      </c>
      <c r="K6" s="85">
        <f t="shared" ref="K6" si="1">IF(J6=1,0,IF(ISNUMBER(J6+K5),J6+K5,0))</f>
        <v>0.44462051677013897</v>
      </c>
      <c r="L6" s="86" t="str">
        <f>IF(AND(K5&lt;'Calculation sheet_level'!$K$1,K6&gt;0),"x","")</f>
        <v>x</v>
      </c>
    </row>
    <row r="7" spans="1:18" x14ac:dyDescent="0.25">
      <c r="B7" s="83" t="s">
        <v>171</v>
      </c>
      <c r="C7" s="84">
        <v>3.41535891967035</v>
      </c>
      <c r="D7" s="84">
        <v>0.171939918345692</v>
      </c>
      <c r="E7" s="85">
        <f>IF(D7=1,0,IF(ISNUMBER(D7+E6),D7+E6,0))</f>
        <v>0.80028605873155201</v>
      </c>
      <c r="F7" s="100" t="str">
        <f>IF(AND(E6&lt;'Calculation sheet_level'!$K$1,E7&gt;0),"x","")</f>
        <v>x</v>
      </c>
      <c r="G7" s="297"/>
      <c r="H7" s="83" t="s">
        <v>73</v>
      </c>
      <c r="I7" s="84">
        <v>2.5034617559195498</v>
      </c>
      <c r="J7" s="84">
        <v>0.31544209493742498</v>
      </c>
      <c r="K7" s="85">
        <f t="shared" ref="K7:K22" si="2">IF(J7=1,0,IF(ISNUMBER(J7+K6),J7+K6,0))</f>
        <v>0.76006261170756395</v>
      </c>
      <c r="L7" s="86" t="str">
        <f>IF(AND(K6&lt;'Calculation sheet_level'!$K$1,K7&gt;0),"x","")</f>
        <v>x</v>
      </c>
      <c r="Q7" s="298"/>
    </row>
    <row r="8" spans="1:18" x14ac:dyDescent="0.25">
      <c r="B8" s="83" t="s">
        <v>161</v>
      </c>
      <c r="C8" s="84">
        <v>1.30614982379749</v>
      </c>
      <c r="D8" s="84">
        <v>6.5755693422891295E-2</v>
      </c>
      <c r="E8" s="85">
        <f t="shared" si="0"/>
        <v>0.86604175215444335</v>
      </c>
      <c r="F8" s="100" t="str">
        <f>IF(AND(E7&lt;'Calculation sheet_level'!$K$1,E8&gt;0),"x","")</f>
        <v/>
      </c>
      <c r="G8" s="297"/>
      <c r="H8" s="83" t="s">
        <v>167</v>
      </c>
      <c r="I8" s="84">
        <v>1.0093593599999999</v>
      </c>
      <c r="J8" s="84">
        <v>0.127181663674406</v>
      </c>
      <c r="K8" s="85">
        <f t="shared" si="2"/>
        <v>0.88724427538196993</v>
      </c>
      <c r="L8" s="86" t="str">
        <f>IF(AND(K7&lt;'Calculation sheet_level'!$K$1,K8&gt;0),"x","")</f>
        <v>x</v>
      </c>
    </row>
    <row r="9" spans="1:18" x14ac:dyDescent="0.25">
      <c r="B9" s="83" t="s">
        <v>167</v>
      </c>
      <c r="C9" s="84">
        <v>0.59374079999999996</v>
      </c>
      <c r="D9" s="84">
        <v>2.98907807558801E-2</v>
      </c>
      <c r="E9" s="85">
        <f t="shared" si="0"/>
        <v>0.89593253291032349</v>
      </c>
      <c r="F9" s="100" t="str">
        <f>IF(AND(E8&lt;'Calculation sheet_level'!$K$1,E9&gt;0),"x","")</f>
        <v/>
      </c>
      <c r="G9" s="297"/>
      <c r="H9" s="83" t="s">
        <v>54</v>
      </c>
      <c r="I9" s="84">
        <v>0.70187211673866801</v>
      </c>
      <c r="J9" s="84">
        <v>8.8437544675368004E-2</v>
      </c>
      <c r="K9" s="85">
        <f t="shared" si="2"/>
        <v>0.97568182005733795</v>
      </c>
      <c r="L9" s="86" t="str">
        <f>IF(AND(K8&lt;'Calculation sheet_level'!$K$1,K9&gt;0),"x","")</f>
        <v/>
      </c>
    </row>
    <row r="10" spans="1:18" x14ac:dyDescent="0.25">
      <c r="B10" s="83" t="s">
        <v>59</v>
      </c>
      <c r="C10" s="84">
        <v>0.54922680000000001</v>
      </c>
      <c r="D10" s="84">
        <v>2.7649805881714101E-2</v>
      </c>
      <c r="E10" s="85">
        <f t="shared" si="0"/>
        <v>0.92358233879203755</v>
      </c>
      <c r="F10" s="100" t="str">
        <f>IF(AND(E9&lt;'Calculation sheet_level'!$K$1,E10&gt;0),"x","")</f>
        <v/>
      </c>
      <c r="G10" s="297"/>
      <c r="H10" s="83" t="s">
        <v>53</v>
      </c>
      <c r="I10" s="84">
        <v>0.13177384169376499</v>
      </c>
      <c r="J10" s="84">
        <v>1.6603815330330798E-2</v>
      </c>
      <c r="K10" s="85">
        <f t="shared" si="2"/>
        <v>0.99228563538766879</v>
      </c>
      <c r="L10" s="86" t="str">
        <f>IF(AND(K9&lt;'Calculation sheet_level'!$K$1,K10&gt;0),"x","")</f>
        <v/>
      </c>
    </row>
    <row r="11" spans="1:18" x14ac:dyDescent="0.25">
      <c r="B11" s="83" t="s">
        <v>53</v>
      </c>
      <c r="C11" s="84">
        <v>0.26765076373505903</v>
      </c>
      <c r="D11" s="84">
        <v>1.3474381915388901E-2</v>
      </c>
      <c r="E11" s="85">
        <f t="shared" si="0"/>
        <v>0.9370567207074264</v>
      </c>
      <c r="F11" s="100" t="str">
        <f>IF(AND(E10&lt;'Calculation sheet_level'!$K$1,E11&gt;0),"x","")</f>
        <v/>
      </c>
      <c r="G11" s="297"/>
      <c r="H11" s="83" t="s">
        <v>157</v>
      </c>
      <c r="I11" s="84">
        <v>4.4222554452457402E-2</v>
      </c>
      <c r="J11" s="84">
        <v>5.5721463237786402E-3</v>
      </c>
      <c r="K11" s="85">
        <f t="shared" si="2"/>
        <v>0.99785778171144746</v>
      </c>
      <c r="L11" s="86" t="str">
        <f>IF(AND(K10&lt;'Calculation sheet_level'!$K$1,K11&gt;0),"x","")</f>
        <v/>
      </c>
    </row>
    <row r="12" spans="1:18" x14ac:dyDescent="0.25">
      <c r="B12" s="83" t="s">
        <v>46</v>
      </c>
      <c r="C12" s="84">
        <v>0.25630483961838502</v>
      </c>
      <c r="D12" s="84">
        <v>1.29031923824405E-2</v>
      </c>
      <c r="E12" s="85">
        <f t="shared" si="0"/>
        <v>0.94995991308986694</v>
      </c>
      <c r="F12" s="100" t="str">
        <f>IF(AND(E11&lt;'Calculation sheet_level'!$K$1,E12&gt;0),"x","")</f>
        <v/>
      </c>
      <c r="G12" s="297"/>
      <c r="H12" s="83" t="s">
        <v>161</v>
      </c>
      <c r="I12" s="84">
        <v>6.3201950499999996E-3</v>
      </c>
      <c r="J12" s="84">
        <v>7.9635950590060197E-4</v>
      </c>
      <c r="K12" s="85">
        <f t="shared" si="2"/>
        <v>0.99865414121734808</v>
      </c>
      <c r="L12" s="86" t="str">
        <f>IF(AND(K11&lt;'Calculation sheet_level'!$K$1,K12&gt;0),"x","")</f>
        <v/>
      </c>
    </row>
    <row r="13" spans="1:18" x14ac:dyDescent="0.25">
      <c r="B13" s="83" t="s">
        <v>60</v>
      </c>
      <c r="C13" s="84">
        <v>0.21252499999999999</v>
      </c>
      <c r="D13" s="84">
        <v>1.06991774527596E-2</v>
      </c>
      <c r="E13" s="85">
        <f t="shared" si="0"/>
        <v>0.96065909054262655</v>
      </c>
      <c r="F13" s="100" t="str">
        <f>IF(AND(E12&lt;'Calculation sheet_level'!$K$1,E13&gt;0),"x","")</f>
        <v/>
      </c>
      <c r="G13" s="297"/>
      <c r="H13" s="83" t="s">
        <v>68</v>
      </c>
      <c r="I13" s="84">
        <v>3.0826774199147E-3</v>
      </c>
      <c r="J13" s="84">
        <v>3.8842463682734201E-4</v>
      </c>
      <c r="K13" s="85">
        <f t="shared" si="2"/>
        <v>0.99904256585417539</v>
      </c>
      <c r="L13" s="86" t="str">
        <f>IF(AND(K12&lt;'Calculation sheet_level'!$K$1,K13&gt;0),"x","")</f>
        <v/>
      </c>
    </row>
    <row r="14" spans="1:18" x14ac:dyDescent="0.25">
      <c r="B14" s="83" t="s">
        <v>417</v>
      </c>
      <c r="C14" s="84">
        <v>0.18986670412610401</v>
      </c>
      <c r="D14" s="84">
        <v>9.5584875182486099E-3</v>
      </c>
      <c r="E14" s="85">
        <f t="shared" si="0"/>
        <v>0.97021757806087516</v>
      </c>
      <c r="F14" s="100" t="str">
        <f>IF(AND(E13&lt;'Calculation sheet_level'!$K$1,E14&gt;0),"x","")</f>
        <v/>
      </c>
      <c r="G14" s="297"/>
      <c r="H14" s="83" t="s">
        <v>47</v>
      </c>
      <c r="I14" s="84">
        <v>2.9058529190849202E-3</v>
      </c>
      <c r="J14" s="84">
        <v>3.6614433202694998E-4</v>
      </c>
      <c r="K14" s="85">
        <f t="shared" si="2"/>
        <v>0.99940871018620236</v>
      </c>
      <c r="L14" s="86" t="str">
        <f>IF(AND(K13&lt;'Calculation sheet_level'!$K$1,K14&gt;0),"x","")</f>
        <v/>
      </c>
    </row>
    <row r="15" spans="1:18" x14ac:dyDescent="0.25">
      <c r="B15" s="83" t="s">
        <v>61</v>
      </c>
      <c r="C15" s="84">
        <v>0.1558225</v>
      </c>
      <c r="D15" s="84">
        <v>7.8445951235507697E-3</v>
      </c>
      <c r="E15" s="85">
        <f t="shared" si="0"/>
        <v>0.9780621731844259</v>
      </c>
      <c r="F15" s="100" t="str">
        <f>IF(AND(E14&lt;'Calculation sheet_level'!$K$1,E15&gt;0),"x","")</f>
        <v/>
      </c>
      <c r="G15" s="297"/>
      <c r="H15" s="83" t="s">
        <v>165</v>
      </c>
      <c r="I15" s="84">
        <v>2.6559800000000001E-3</v>
      </c>
      <c r="J15" s="84">
        <v>3.3465975397102299E-4</v>
      </c>
      <c r="K15" s="85">
        <f t="shared" si="2"/>
        <v>0.99974336994017343</v>
      </c>
      <c r="L15" s="86" t="str">
        <f>IF(AND(K14&lt;'Calculation sheet_level'!$K$1,K15&gt;0),"x","")</f>
        <v/>
      </c>
    </row>
    <row r="16" spans="1:18" x14ac:dyDescent="0.25">
      <c r="B16" s="83" t="s">
        <v>71</v>
      </c>
      <c r="C16" s="84">
        <v>0.152794344050595</v>
      </c>
      <c r="D16" s="84">
        <v>7.6921482215048199E-3</v>
      </c>
      <c r="E16" s="85">
        <f t="shared" si="0"/>
        <v>0.98575432140593067</v>
      </c>
      <c r="F16" s="100" t="str">
        <f>IF(AND(E15&lt;'Calculation sheet_level'!$K$1,E16&gt;0),"x","")</f>
        <v/>
      </c>
      <c r="G16" s="297"/>
      <c r="H16" s="83" t="s">
        <v>77</v>
      </c>
      <c r="I16" s="84">
        <v>1.00105848596216E-3</v>
      </c>
      <c r="J16" s="84">
        <v>1.2613573393726701E-4</v>
      </c>
      <c r="K16" s="85">
        <f t="shared" si="2"/>
        <v>0.9998695056741107</v>
      </c>
      <c r="L16" s="86" t="str">
        <f>IF(AND(K15&lt;'Calculation sheet_level'!$K$1,K16&gt;0),"x","")</f>
        <v/>
      </c>
    </row>
    <row r="17" spans="2:12" x14ac:dyDescent="0.25">
      <c r="B17" s="83" t="s">
        <v>54</v>
      </c>
      <c r="C17" s="84">
        <v>0.13965790287735999</v>
      </c>
      <c r="D17" s="84">
        <v>7.0308184240213201E-3</v>
      </c>
      <c r="E17" s="85">
        <f t="shared" si="0"/>
        <v>0.99278513982995198</v>
      </c>
      <c r="F17" s="100" t="str">
        <f>IF(AND(E16&lt;'Calculation sheet_level'!$K$1,E17&gt;0),"x","")</f>
        <v/>
      </c>
      <c r="G17" s="297"/>
      <c r="H17" s="83" t="s">
        <v>130</v>
      </c>
      <c r="I17" s="84">
        <v>3.849488776665E-4</v>
      </c>
      <c r="J17" s="84">
        <v>4.8504467914401597E-5</v>
      </c>
      <c r="K17" s="85">
        <f t="shared" si="2"/>
        <v>0.99991801014202508</v>
      </c>
      <c r="L17" s="86" t="str">
        <f>IF(AND(K16&lt;'Calculation sheet_level'!$K$1,K17&gt;0),"x","")</f>
        <v/>
      </c>
    </row>
    <row r="18" spans="2:12" x14ac:dyDescent="0.25">
      <c r="B18" s="83" t="s">
        <v>157</v>
      </c>
      <c r="C18" s="84">
        <v>7.0299105596622696E-2</v>
      </c>
      <c r="D18" s="84">
        <v>3.5390782521987898E-3</v>
      </c>
      <c r="E18" s="85">
        <f t="shared" si="0"/>
        <v>0.99632421808215077</v>
      </c>
      <c r="F18" s="100" t="str">
        <f>IF(AND(E17&lt;'Calculation sheet_level'!$K$1,E18&gt;0),"x","")</f>
        <v/>
      </c>
      <c r="G18" s="297"/>
      <c r="H18" s="83" t="s">
        <v>59</v>
      </c>
      <c r="I18" s="84">
        <v>2.9973789999999999E-4</v>
      </c>
      <c r="J18" s="84">
        <v>3.7767683442567797E-5</v>
      </c>
      <c r="K18" s="85">
        <f t="shared" si="2"/>
        <v>0.99995577782546763</v>
      </c>
      <c r="L18" s="86" t="str">
        <f>IF(AND(K17&lt;'Calculation sheet_level'!$K$1,K18&gt;0),"x","")</f>
        <v/>
      </c>
    </row>
    <row r="19" spans="2:12" x14ac:dyDescent="0.25">
      <c r="B19" s="83" t="s">
        <v>48</v>
      </c>
      <c r="C19" s="84">
        <v>1.8018639636596001E-2</v>
      </c>
      <c r="D19" s="84">
        <v>9.0711503554531604E-4</v>
      </c>
      <c r="E19" s="85">
        <f t="shared" si="0"/>
        <v>0.99723133311769607</v>
      </c>
      <c r="F19" s="100" t="str">
        <f>IF(AND(E18&lt;'Calculation sheet_level'!$K$1,E19&gt;0),"x","")</f>
        <v/>
      </c>
      <c r="G19" s="297"/>
      <c r="H19" s="83" t="s">
        <v>46</v>
      </c>
      <c r="I19" s="84">
        <v>1.3906452946006799E-4</v>
      </c>
      <c r="J19" s="84">
        <v>1.7522459210989E-5</v>
      </c>
      <c r="K19" s="85">
        <f t="shared" si="2"/>
        <v>0.99997330028467857</v>
      </c>
      <c r="L19" s="86" t="str">
        <f>IF(AND(K18&lt;'Calculation sheet_level'!$K$1,K19&gt;0),"x","")</f>
        <v/>
      </c>
    </row>
    <row r="20" spans="2:12" x14ac:dyDescent="0.25">
      <c r="B20" s="83" t="s">
        <v>95</v>
      </c>
      <c r="C20" s="84">
        <v>1.78970941E-2</v>
      </c>
      <c r="D20" s="84">
        <v>9.0099605065115302E-4</v>
      </c>
      <c r="E20" s="85">
        <f t="shared" si="0"/>
        <v>0.99813232916834727</v>
      </c>
      <c r="F20" s="100" t="str">
        <f>IF(AND(E19&lt;'Calculation sheet_level'!$K$1,E20&gt;0),"x","")</f>
        <v/>
      </c>
      <c r="G20" s="297"/>
      <c r="H20" s="83" t="s">
        <v>417</v>
      </c>
      <c r="I20" s="84">
        <v>1.3364232506886099E-4</v>
      </c>
      <c r="J20" s="84">
        <v>1.6839248649335001E-5</v>
      </c>
      <c r="K20" s="85">
        <f t="shared" si="2"/>
        <v>0.99999013953332794</v>
      </c>
      <c r="L20" s="86" t="str">
        <f>IF(AND(K19&lt;'Calculation sheet_level'!$K$1,K20&gt;0),"x","")</f>
        <v/>
      </c>
    </row>
    <row r="21" spans="2:12" x14ac:dyDescent="0.25">
      <c r="B21" s="83" t="s">
        <v>68</v>
      </c>
      <c r="C21" s="84">
        <v>1.05460016997082E-2</v>
      </c>
      <c r="D21" s="84">
        <v>5.3091892060831399E-4</v>
      </c>
      <c r="E21" s="85">
        <f t="shared" si="0"/>
        <v>0.99866324808895557</v>
      </c>
      <c r="F21" s="100" t="str">
        <f>IF(AND(E20&lt;'Calculation sheet_level'!$K$1,E21&gt;0),"x","")</f>
        <v/>
      </c>
      <c r="G21" s="297"/>
      <c r="H21" s="83" t="s">
        <v>60</v>
      </c>
      <c r="I21" s="84">
        <v>4.3798399999999997E-5</v>
      </c>
      <c r="J21" s="84">
        <v>5.5187018608289502E-6</v>
      </c>
      <c r="K21" s="85">
        <f t="shared" si="2"/>
        <v>0.99999565823518877</v>
      </c>
      <c r="L21" s="86" t="str">
        <f>IF(AND(K20&lt;'Calculation sheet_level'!$K$1,K21&gt;0),"x","")</f>
        <v/>
      </c>
    </row>
    <row r="22" spans="2:12" x14ac:dyDescent="0.25">
      <c r="B22" s="83" t="s">
        <v>66</v>
      </c>
      <c r="C22" s="84">
        <v>9.5989347076034497E-3</v>
      </c>
      <c r="D22" s="84">
        <v>4.8324058719728099E-4</v>
      </c>
      <c r="E22" s="85">
        <f t="shared" si="0"/>
        <v>0.99914648867615286</v>
      </c>
      <c r="F22" s="100" t="str">
        <f>IF(AND(E21&lt;'Calculation sheet_level'!$K$1,E22&gt;0),"x","")</f>
        <v/>
      </c>
      <c r="G22" s="297"/>
      <c r="H22" s="83" t="s">
        <v>61</v>
      </c>
      <c r="I22" s="84">
        <v>2.67391E-5</v>
      </c>
      <c r="J22" s="84">
        <v>3.3691897632537102E-6</v>
      </c>
      <c r="K22" s="85">
        <f t="shared" si="2"/>
        <v>0.99999902742495206</v>
      </c>
      <c r="L22" s="86" t="str">
        <f>IF(AND(K21&lt;'Calculation sheet_level'!$K$1,K22&gt;0),"x","")</f>
        <v/>
      </c>
    </row>
    <row r="23" spans="2:12" x14ac:dyDescent="0.25">
      <c r="B23" s="83" t="s">
        <v>75</v>
      </c>
      <c r="C23" s="84">
        <v>4.4078335210318504E-3</v>
      </c>
      <c r="D23" s="84">
        <v>2.2190421373364001E-4</v>
      </c>
      <c r="E23" s="85">
        <f t="shared" ref="E23:E32" si="3">IF(D23=1,0,IF(ISNUMBER(D23+E22),D23+E22,0))</f>
        <v>0.99936839288988655</v>
      </c>
      <c r="F23" s="100" t="str">
        <f>IF(AND(E22&lt;'Calculation sheet_level'!$K$1,E23&gt;0),"x","")</f>
        <v/>
      </c>
      <c r="G23" s="297"/>
      <c r="H23" s="83" t="s">
        <v>71</v>
      </c>
      <c r="I23" s="84">
        <v>6.7028688025004804E-6</v>
      </c>
      <c r="J23" s="84">
        <v>8.4457730266977104E-7</v>
      </c>
      <c r="K23" s="85">
        <f t="shared" ref="K23:K26" si="4">IF(J23=1,0,IF(ISNUMBER(J23+K22),J23+K22,0))</f>
        <v>0.99999987200225471</v>
      </c>
      <c r="L23" s="86" t="str">
        <f>IF(AND(K22&lt;'Calculation sheet_level'!$K$1,K23&gt;0),"x","")</f>
        <v/>
      </c>
    </row>
    <row r="24" spans="2:12" x14ac:dyDescent="0.25">
      <c r="B24" s="83" t="s">
        <v>51</v>
      </c>
      <c r="C24" s="84">
        <v>3.47099618916504E-3</v>
      </c>
      <c r="D24" s="84">
        <v>1.7474087361829901E-4</v>
      </c>
      <c r="E24" s="85">
        <f t="shared" si="3"/>
        <v>0.9995431337635049</v>
      </c>
      <c r="F24" s="100" t="str">
        <f>IF(AND(E23&lt;'Calculation sheet_level'!$K$1,E24&gt;0),"x","")</f>
        <v/>
      </c>
      <c r="G24" s="297"/>
      <c r="H24" s="83" t="s">
        <v>62</v>
      </c>
      <c r="I24" s="84">
        <v>9.1829999999999996E-7</v>
      </c>
      <c r="J24" s="84">
        <v>1.15707969213469E-7</v>
      </c>
      <c r="K24" s="85">
        <f t="shared" si="4"/>
        <v>0.99999998771022391</v>
      </c>
      <c r="L24" s="86" t="str">
        <f>IF(AND(K23&lt;'Calculation sheet_level'!$K$1,K24&gt;0),"x","")</f>
        <v/>
      </c>
    </row>
    <row r="25" spans="2:12" x14ac:dyDescent="0.25">
      <c r="B25" s="83" t="s">
        <v>77</v>
      </c>
      <c r="C25" s="84">
        <v>3.4246737677652802E-3</v>
      </c>
      <c r="D25" s="84">
        <v>1.7240885711860499E-4</v>
      </c>
      <c r="E25" s="85">
        <f t="shared" si="3"/>
        <v>0.99971554262062345</v>
      </c>
      <c r="F25" s="100" t="str">
        <f>IF(AND(E24&lt;'Calculation sheet_level'!$K$1,E25&gt;0),"x","")</f>
        <v/>
      </c>
      <c r="G25" s="297"/>
      <c r="H25" s="83" t="s">
        <v>75</v>
      </c>
      <c r="I25" s="84">
        <v>9.5503059622356698E-8</v>
      </c>
      <c r="J25" s="84">
        <v>1.20336111102862E-8</v>
      </c>
      <c r="K25" s="85">
        <f t="shared" si="4"/>
        <v>0.99999999974383502</v>
      </c>
      <c r="L25" s="86" t="str">
        <f>IF(AND(K24&lt;'Calculation sheet_level'!$K$1,K25&gt;0),"x","")</f>
        <v/>
      </c>
    </row>
    <row r="26" spans="2:12" ht="15.75" thickBot="1" x14ac:dyDescent="0.3">
      <c r="B26" s="83" t="s">
        <v>62</v>
      </c>
      <c r="C26" s="84">
        <v>2.4667999999999999E-3</v>
      </c>
      <c r="D26" s="84">
        <v>1.2418647660495099E-4</v>
      </c>
      <c r="E26" s="85">
        <f t="shared" si="3"/>
        <v>0.9998397290972284</v>
      </c>
      <c r="F26" s="100" t="str">
        <f>IF(AND(E25&lt;'Calculation sheet_level'!$K$1,E26&gt;0),"x","")</f>
        <v/>
      </c>
      <c r="G26" s="297"/>
      <c r="H26" s="88" t="s">
        <v>48</v>
      </c>
      <c r="I26" s="89">
        <v>2.0330144469700002E-9</v>
      </c>
      <c r="J26" s="89">
        <v>2.5616462271647998E-10</v>
      </c>
      <c r="K26" s="90">
        <f t="shared" si="4"/>
        <v>0.99999999999999967</v>
      </c>
      <c r="L26" s="91" t="str">
        <f>IF(AND(K25&lt;'Calculation sheet_level'!$K$1,K26&gt;0),"x","")</f>
        <v/>
      </c>
    </row>
    <row r="27" spans="2:12" x14ac:dyDescent="0.25">
      <c r="B27" s="83" t="s">
        <v>69</v>
      </c>
      <c r="C27" s="84">
        <v>1.2508520597349999E-3</v>
      </c>
      <c r="D27" s="84">
        <v>6.2971829922383804E-5</v>
      </c>
      <c r="E27" s="85">
        <f t="shared" si="3"/>
        <v>0.99990270092715083</v>
      </c>
      <c r="F27" s="100" t="str">
        <f>IF(AND(E26&lt;'Calculation sheet_level'!$K$1,E27&gt;0),"x","")</f>
        <v/>
      </c>
      <c r="G27" s="297"/>
      <c r="H27" s="37"/>
      <c r="I27" s="141"/>
      <c r="J27" s="94"/>
      <c r="K27" s="85"/>
      <c r="L27" s="95"/>
    </row>
    <row r="28" spans="2:12" ht="13.5" customHeight="1" x14ac:dyDescent="0.25">
      <c r="B28" s="83" t="s">
        <v>47</v>
      </c>
      <c r="C28" s="84">
        <v>9.2904139975815195E-4</v>
      </c>
      <c r="D28" s="84">
        <v>4.6770868354182303E-5</v>
      </c>
      <c r="E28" s="85">
        <f t="shared" si="3"/>
        <v>0.99994947179550497</v>
      </c>
      <c r="F28" s="100" t="str">
        <f>IF(AND(E27&lt;'Calculation sheet_level'!$K$1,E28&gt;0),"x","")</f>
        <v/>
      </c>
      <c r="G28" s="297"/>
      <c r="H28" s="296"/>
    </row>
    <row r="29" spans="2:12" ht="13.5" customHeight="1" thickBot="1" x14ac:dyDescent="0.3">
      <c r="B29" s="83" t="s">
        <v>50</v>
      </c>
      <c r="C29" s="84">
        <v>3.3783989688750902E-4</v>
      </c>
      <c r="D29" s="84">
        <v>1.7007923808593999E-5</v>
      </c>
      <c r="E29" s="85">
        <f t="shared" si="3"/>
        <v>0.99996647971931352</v>
      </c>
      <c r="F29" s="100" t="str">
        <f>IF(AND(E28&lt;'Calculation sheet_level'!$K$1,E29&gt;0),"x","")</f>
        <v/>
      </c>
      <c r="G29" s="297"/>
      <c r="H29" s="73" t="s">
        <v>32</v>
      </c>
    </row>
    <row r="30" spans="2:12" ht="13.5" customHeight="1" x14ac:dyDescent="0.25">
      <c r="B30" s="83" t="s">
        <v>52</v>
      </c>
      <c r="C30" s="84">
        <v>2.38613341326956E-4</v>
      </c>
      <c r="D30" s="84">
        <v>1.2012546671934999E-5</v>
      </c>
      <c r="E30" s="85">
        <f t="shared" si="3"/>
        <v>0.99997849226598545</v>
      </c>
      <c r="F30" s="100" t="str">
        <f>IF(AND(E29&lt;'Calculation sheet_level'!$K$1,E30&gt;0),"x","")</f>
        <v/>
      </c>
      <c r="G30" s="297"/>
      <c r="H30" s="348" t="s">
        <v>0</v>
      </c>
      <c r="I30" s="350" t="s">
        <v>22</v>
      </c>
      <c r="J30" s="350" t="s">
        <v>1</v>
      </c>
      <c r="K30" s="350" t="s">
        <v>2</v>
      </c>
      <c r="L30" s="352" t="s">
        <v>3</v>
      </c>
    </row>
    <row r="31" spans="2:12" ht="13.5" customHeight="1" thickBot="1" x14ac:dyDescent="0.3">
      <c r="B31" s="83" t="s">
        <v>411</v>
      </c>
      <c r="C31" s="84">
        <v>2.3051316800000001E-4</v>
      </c>
      <c r="D31" s="84">
        <v>1.1604758450204801E-5</v>
      </c>
      <c r="E31" s="85">
        <f t="shared" si="3"/>
        <v>0.99999009702443564</v>
      </c>
      <c r="F31" s="100" t="str">
        <f>IF(AND(E30&lt;'Calculation sheet_level'!$K$1,E31&gt;0),"x","")</f>
        <v/>
      </c>
      <c r="G31" s="297"/>
      <c r="H31" s="349"/>
      <c r="I31" s="351"/>
      <c r="J31" s="351"/>
      <c r="K31" s="351"/>
      <c r="L31" s="353"/>
    </row>
    <row r="32" spans="2:12" x14ac:dyDescent="0.25">
      <c r="B32" s="83" t="s">
        <v>165</v>
      </c>
      <c r="C32" s="84">
        <v>1.7490600000000001E-4</v>
      </c>
      <c r="D32" s="84">
        <v>8.80531858158976E-6</v>
      </c>
      <c r="E32" s="85">
        <f t="shared" si="3"/>
        <v>0.99999890234301725</v>
      </c>
      <c r="F32" s="100" t="str">
        <f>IF(AND(E31&lt;'Calculation sheet_level'!$K$1,E32&gt;0),"x","")</f>
        <v/>
      </c>
      <c r="G32" s="297"/>
      <c r="H32" s="78"/>
      <c r="I32" s="79"/>
      <c r="J32" s="79"/>
      <c r="K32" s="80"/>
      <c r="L32" s="100" t="str">
        <f>IF(AND(K31&lt;'Calculation sheet_level'!$K$1,K32&gt;0),"x","")</f>
        <v/>
      </c>
    </row>
    <row r="33" spans="1:12" x14ac:dyDescent="0.25">
      <c r="B33" s="83" t="s">
        <v>49</v>
      </c>
      <c r="C33" s="84">
        <v>2.177136E-5</v>
      </c>
      <c r="D33" s="84">
        <v>1.09603879086183E-6</v>
      </c>
      <c r="E33" s="85">
        <f t="shared" ref="E33" si="5">IF(D33=1,0,IF(ISNUMBER(D33+E32),D33+E32,0))</f>
        <v>0.99999999838180809</v>
      </c>
      <c r="F33" s="100" t="str">
        <f>IF(AND(E32&lt;'Calculation sheet_level'!$K$1,E33&gt;0),"x","")</f>
        <v/>
      </c>
      <c r="G33" s="297"/>
      <c r="H33" s="83" t="s">
        <v>154</v>
      </c>
      <c r="I33" s="84">
        <v>2.1638262277790599</v>
      </c>
      <c r="J33" s="84">
        <v>0.84642703360819205</v>
      </c>
      <c r="K33" s="85">
        <f>IF(J33=1,0,IF(ISNUMBER(J33+K32),J33+K32,0))</f>
        <v>0.84642703360819205</v>
      </c>
      <c r="L33" s="100" t="str">
        <f>IF(AND(K32&lt;'Calculation sheet_level'!$K$1,K33&gt;0),"x","")</f>
        <v>x</v>
      </c>
    </row>
    <row r="34" spans="1:12" x14ac:dyDescent="0.25">
      <c r="B34" s="83" t="s">
        <v>130</v>
      </c>
      <c r="C34" s="84">
        <v>3.2143231285152698E-8</v>
      </c>
      <c r="D34" s="84">
        <v>1.6181914383011E-9</v>
      </c>
      <c r="E34" s="85">
        <f>IF(D34=1,0,IF(ISNUMBER(D34+E33),D34+E33,0))</f>
        <v>0.99999999999999956</v>
      </c>
      <c r="F34" s="100" t="str">
        <f>IF(AND(E33&lt;'Calculation sheet_level'!$K$1,E34&gt;0),"x","")</f>
        <v/>
      </c>
      <c r="G34" s="297"/>
      <c r="H34" s="83" t="s">
        <v>46</v>
      </c>
      <c r="I34" s="84">
        <v>0.31399741927953301</v>
      </c>
      <c r="J34" s="84">
        <v>0.122826824423047</v>
      </c>
      <c r="K34" s="85">
        <f t="shared" ref="K34:K45" si="6">IF(J34=1,0,IF(ISNUMBER(J34+K33),J34+K33,0))</f>
        <v>0.96925385803123909</v>
      </c>
      <c r="L34" s="100" t="str">
        <f>IF(AND(K33&lt;'Calculation sheet_level'!$K$1,K34&gt;0),"x","")</f>
        <v/>
      </c>
    </row>
    <row r="35" spans="1:12" ht="15.75" thickBot="1" x14ac:dyDescent="0.3">
      <c r="B35" s="88"/>
      <c r="C35" s="89"/>
      <c r="D35" s="89"/>
      <c r="E35" s="90"/>
      <c r="F35" s="101"/>
      <c r="G35" s="297"/>
      <c r="H35" s="83" t="s">
        <v>54</v>
      </c>
      <c r="I35" s="84">
        <v>2.82286401551043E-2</v>
      </c>
      <c r="J35" s="84">
        <v>1.10422379775857E-2</v>
      </c>
      <c r="K35" s="85">
        <f t="shared" si="6"/>
        <v>0.98029609600882484</v>
      </c>
      <c r="L35" s="100" t="str">
        <f>IF(AND(K34&lt;'Calculation sheet_level'!$K$1,K35&gt;0),"x","")</f>
        <v/>
      </c>
    </row>
    <row r="36" spans="1:12" x14ac:dyDescent="0.25">
      <c r="B36" s="37"/>
      <c r="C36" s="109"/>
      <c r="D36" s="37"/>
      <c r="E36" s="37"/>
      <c r="F36" s="37"/>
      <c r="G36" s="297"/>
      <c r="H36" s="83" t="s">
        <v>73</v>
      </c>
      <c r="I36" s="84">
        <v>1.4961833951279899E-2</v>
      </c>
      <c r="J36" s="84">
        <v>5.8526422159687602E-3</v>
      </c>
      <c r="K36" s="85">
        <f t="shared" si="6"/>
        <v>0.98614873822479354</v>
      </c>
      <c r="L36" s="100" t="str">
        <f>IF(AND(K35&lt;'Calculation sheet_level'!$K$1,K36&gt;0),"x","")</f>
        <v/>
      </c>
    </row>
    <row r="37" spans="1:12" x14ac:dyDescent="0.25">
      <c r="B37" s="37"/>
      <c r="C37" s="37"/>
      <c r="D37" s="37"/>
      <c r="E37" s="37"/>
      <c r="F37" s="37"/>
      <c r="G37" s="296"/>
      <c r="H37" s="83" t="s">
        <v>417</v>
      </c>
      <c r="I37" s="84">
        <v>9.0308234109702096E-3</v>
      </c>
      <c r="J37" s="84">
        <v>3.5326002488807102E-3</v>
      </c>
      <c r="K37" s="85">
        <f t="shared" si="6"/>
        <v>0.98968133847367423</v>
      </c>
      <c r="L37" s="100" t="str">
        <f>IF(AND(K36&lt;'Calculation sheet_level'!$K$1,K37&gt;0),"x","")</f>
        <v/>
      </c>
    </row>
    <row r="38" spans="1:12" x14ac:dyDescent="0.25">
      <c r="B38" s="37"/>
      <c r="C38" s="37"/>
      <c r="D38" s="37"/>
      <c r="E38" s="37"/>
      <c r="F38" s="37"/>
      <c r="H38" s="83" t="s">
        <v>68</v>
      </c>
      <c r="I38" s="84">
        <v>6.4898471998204301E-3</v>
      </c>
      <c r="J38" s="84">
        <v>2.5386429110588098E-3</v>
      </c>
      <c r="K38" s="85">
        <f t="shared" si="6"/>
        <v>0.992219981384733</v>
      </c>
      <c r="L38" s="100" t="str">
        <f>IF(AND(K37&lt;'Calculation sheet_level'!$K$1,K38&gt;0),"x","")</f>
        <v/>
      </c>
    </row>
    <row r="39" spans="1:12" x14ac:dyDescent="0.25">
      <c r="B39" s="37"/>
      <c r="C39" s="37"/>
      <c r="D39" s="37"/>
      <c r="E39" s="37"/>
      <c r="F39" s="37"/>
      <c r="H39" s="83" t="s">
        <v>71</v>
      </c>
      <c r="I39" s="84">
        <v>6.1619693865485299E-3</v>
      </c>
      <c r="J39" s="84">
        <v>2.4103864728518801E-3</v>
      </c>
      <c r="K39" s="85">
        <f t="shared" si="6"/>
        <v>0.99463036785758485</v>
      </c>
      <c r="L39" s="100" t="str">
        <f>IF(AND(K38&lt;'Calculation sheet_level'!$K$1,K39&gt;0),"x","")</f>
        <v/>
      </c>
    </row>
    <row r="40" spans="1:12" x14ac:dyDescent="0.25">
      <c r="B40" s="37"/>
      <c r="C40" s="37"/>
      <c r="D40" s="37"/>
      <c r="E40" s="37"/>
      <c r="F40" s="37"/>
      <c r="H40" s="83" t="s">
        <v>53</v>
      </c>
      <c r="I40" s="84">
        <v>5.4685261432439397E-3</v>
      </c>
      <c r="J40" s="84">
        <v>2.13913127690743E-3</v>
      </c>
      <c r="K40" s="85">
        <f t="shared" si="6"/>
        <v>0.99676949913449231</v>
      </c>
      <c r="L40" s="100" t="str">
        <f>IF(AND(K39&lt;'Calculation sheet_level'!$K$1,K40&gt;0),"x","")</f>
        <v/>
      </c>
    </row>
    <row r="41" spans="1:12" x14ac:dyDescent="0.25">
      <c r="B41" s="37"/>
      <c r="C41" s="37"/>
      <c r="D41" s="37"/>
      <c r="E41" s="37"/>
      <c r="F41" s="37"/>
      <c r="H41" s="83" t="s">
        <v>161</v>
      </c>
      <c r="I41" s="84">
        <v>4.120075E-3</v>
      </c>
      <c r="J41" s="84">
        <v>1.61165569384592E-3</v>
      </c>
      <c r="K41" s="85">
        <f t="shared" si="6"/>
        <v>0.99838115482833822</v>
      </c>
      <c r="L41" s="100" t="str">
        <f>IF(AND(K40&lt;'Calculation sheet_level'!$K$1,K41&gt;0),"x","")</f>
        <v/>
      </c>
    </row>
    <row r="42" spans="1:12" x14ac:dyDescent="0.25">
      <c r="B42" s="37"/>
      <c r="C42" s="37"/>
      <c r="D42" s="37"/>
      <c r="E42" s="37"/>
      <c r="F42" s="37"/>
      <c r="H42" s="83" t="s">
        <v>77</v>
      </c>
      <c r="I42" s="84">
        <v>2.1074915493940198E-3</v>
      </c>
      <c r="J42" s="84">
        <v>8.2439051602532505E-4</v>
      </c>
      <c r="K42" s="85">
        <f t="shared" si="6"/>
        <v>0.99920554534436357</v>
      </c>
      <c r="L42" s="100" t="str">
        <f>IF(AND(K41&lt;'Calculation sheet_level'!$K$1,K42&gt;0),"x","")</f>
        <v/>
      </c>
    </row>
    <row r="43" spans="1:12" x14ac:dyDescent="0.25">
      <c r="B43" s="37"/>
      <c r="C43" s="37"/>
      <c r="D43" s="37"/>
      <c r="E43" s="37"/>
      <c r="F43" s="37"/>
      <c r="H43" s="83" t="s">
        <v>165</v>
      </c>
      <c r="I43" s="84">
        <v>9.7170000000000004E-4</v>
      </c>
      <c r="J43" s="84">
        <v>3.8010129371676102E-4</v>
      </c>
      <c r="K43" s="85">
        <f t="shared" si="6"/>
        <v>0.99958564663808036</v>
      </c>
      <c r="L43" s="100" t="str">
        <f>IF(AND(K42&lt;'Calculation sheet_level'!$K$1,K43&gt;0),"x","")</f>
        <v/>
      </c>
    </row>
    <row r="44" spans="1:12" x14ac:dyDescent="0.25">
      <c r="B44" s="37"/>
      <c r="C44" s="37"/>
      <c r="D44" s="37"/>
      <c r="E44" s="37"/>
      <c r="F44" s="37"/>
      <c r="H44" s="83" t="s">
        <v>59</v>
      </c>
      <c r="I44" s="84">
        <v>5.4920380000000001E-4</v>
      </c>
      <c r="J44" s="84">
        <v>2.1483284439041E-4</v>
      </c>
      <c r="K44" s="85">
        <f t="shared" si="6"/>
        <v>0.99980047948247075</v>
      </c>
      <c r="L44" s="100" t="str">
        <f>IF(AND(K43&lt;'Calculation sheet_level'!$K$1,K44&gt;0),"x","")</f>
        <v/>
      </c>
    </row>
    <row r="45" spans="1:12" x14ac:dyDescent="0.25">
      <c r="B45" s="37"/>
      <c r="C45" s="37"/>
      <c r="D45" s="37"/>
      <c r="E45" s="37"/>
      <c r="F45" s="37"/>
      <c r="H45" s="83" t="s">
        <v>60</v>
      </c>
      <c r="I45" s="84">
        <v>2.123541E-4</v>
      </c>
      <c r="J45" s="84">
        <v>8.3066860282040206E-5</v>
      </c>
      <c r="K45" s="85">
        <f t="shared" si="6"/>
        <v>0.99988354634275278</v>
      </c>
      <c r="L45" s="100" t="str">
        <f>IF(AND(K44&lt;'Calculation sheet_level'!$K$1,K45&gt;0),"x","")</f>
        <v/>
      </c>
    </row>
    <row r="46" spans="1:12" x14ac:dyDescent="0.25">
      <c r="A46" s="37"/>
      <c r="B46" s="37"/>
      <c r="C46" s="37"/>
      <c r="D46" s="37"/>
      <c r="E46" s="37"/>
      <c r="F46" s="37"/>
      <c r="H46" s="83" t="s">
        <v>75</v>
      </c>
      <c r="I46" s="84">
        <v>1.6162056243783401E-4</v>
      </c>
      <c r="J46" s="84">
        <v>6.3221349052023704E-5</v>
      </c>
      <c r="K46" s="85">
        <f t="shared" ref="K46:K49" si="7">IF(J46=1,0,IF(ISNUMBER(J46+K45),J46+K45,0))</f>
        <v>0.99994676769180479</v>
      </c>
      <c r="L46" s="100" t="str">
        <f>IF(AND(K45&lt;'Calculation sheet_level'!$K$1,K46&gt;0),"x","")</f>
        <v/>
      </c>
    </row>
    <row r="47" spans="1:12" x14ac:dyDescent="0.25">
      <c r="A47" s="37"/>
      <c r="B47" s="37"/>
      <c r="C47" s="37"/>
      <c r="D47" s="37"/>
      <c r="E47" s="37"/>
      <c r="F47" s="37"/>
      <c r="H47" s="83" t="s">
        <v>61</v>
      </c>
      <c r="I47" s="84">
        <v>1.336136E-4</v>
      </c>
      <c r="J47" s="84">
        <v>5.2265825067565899E-5</v>
      </c>
      <c r="K47" s="85">
        <f t="shared" si="7"/>
        <v>0.99999903351687236</v>
      </c>
      <c r="L47" s="100" t="str">
        <f>IF(AND(K46&lt;'Calculation sheet_level'!$K$1,K47&gt;0),"x","")</f>
        <v/>
      </c>
    </row>
    <row r="48" spans="1:12" x14ac:dyDescent="0.25">
      <c r="A48" s="37"/>
      <c r="B48" s="37"/>
      <c r="C48" s="37"/>
      <c r="D48" s="37"/>
      <c r="E48" s="37"/>
      <c r="F48" s="37"/>
      <c r="H48" s="83" t="s">
        <v>62</v>
      </c>
      <c r="I48" s="84">
        <v>2.4673000000000001E-6</v>
      </c>
      <c r="J48" s="84">
        <v>9.6513730779804903E-7</v>
      </c>
      <c r="K48" s="85">
        <f t="shared" si="7"/>
        <v>0.99999999865418021</v>
      </c>
      <c r="L48" s="100" t="str">
        <f>IF(AND(K47&lt;'Calculation sheet_level'!$K$1,K48&gt;0),"x","")</f>
        <v/>
      </c>
    </row>
    <row r="49" spans="1:12" ht="15.75" thickBot="1" x14ac:dyDescent="0.3">
      <c r="A49" s="37"/>
      <c r="B49" s="37"/>
      <c r="C49" s="37"/>
      <c r="D49" s="37"/>
      <c r="E49" s="37"/>
      <c r="F49" s="37"/>
      <c r="H49" s="88" t="s">
        <v>48</v>
      </c>
      <c r="I49" s="89">
        <v>3.4404859871799999E-9</v>
      </c>
      <c r="J49" s="89">
        <v>1.3458198772681999E-9</v>
      </c>
      <c r="K49" s="90">
        <f t="shared" si="7"/>
        <v>1</v>
      </c>
      <c r="L49" s="101" t="str">
        <f>IF(AND(K48&lt;'Calculation sheet_level'!$K$1,K49&gt;0),"x","")</f>
        <v/>
      </c>
    </row>
    <row r="50" spans="1:12" x14ac:dyDescent="0.25">
      <c r="A50" s="37"/>
      <c r="B50" s="37"/>
      <c r="C50" s="37"/>
      <c r="D50" s="37"/>
      <c r="E50" s="37"/>
      <c r="F50" s="37"/>
      <c r="H50" s="37"/>
      <c r="I50" s="37"/>
      <c r="J50" s="37"/>
      <c r="K50" s="37"/>
      <c r="L50" s="37"/>
    </row>
    <row r="51" spans="1:12" x14ac:dyDescent="0.25">
      <c r="A51" s="37"/>
      <c r="B51" s="37"/>
      <c r="C51" s="37"/>
      <c r="D51" s="37"/>
      <c r="E51" s="37"/>
      <c r="F51" s="37"/>
      <c r="H51" s="37"/>
      <c r="I51" s="37"/>
      <c r="J51" s="37"/>
      <c r="K51" s="37"/>
    </row>
    <row r="52" spans="1:12" x14ac:dyDescent="0.25">
      <c r="A52" s="37"/>
      <c r="B52" s="37"/>
      <c r="C52" s="37"/>
      <c r="D52" s="37"/>
      <c r="E52" s="37"/>
      <c r="F52" s="37"/>
      <c r="H52" s="37"/>
      <c r="I52" s="37"/>
      <c r="J52" s="37"/>
      <c r="K52" s="37"/>
    </row>
    <row r="53" spans="1:12" x14ac:dyDescent="0.25">
      <c r="A53" s="37"/>
      <c r="B53" s="37"/>
      <c r="C53" s="37"/>
      <c r="D53" s="37"/>
      <c r="E53" s="37"/>
      <c r="F53" s="37"/>
      <c r="H53" s="37"/>
      <c r="I53" s="37"/>
      <c r="J53" s="37"/>
      <c r="K53" s="37"/>
    </row>
    <row r="54" spans="1:12" x14ac:dyDescent="0.25">
      <c r="A54" s="37"/>
      <c r="B54" s="37"/>
      <c r="C54" s="37"/>
      <c r="D54" s="37"/>
      <c r="E54" s="37"/>
      <c r="F54" s="37"/>
      <c r="H54" s="37"/>
      <c r="I54" s="37"/>
      <c r="J54" s="37"/>
      <c r="K54" s="37"/>
    </row>
    <row r="55" spans="1:12" x14ac:dyDescent="0.25">
      <c r="A55" s="37"/>
      <c r="B55" s="37"/>
      <c r="C55" s="37"/>
      <c r="D55" s="37"/>
      <c r="E55" s="37"/>
      <c r="F55" s="37"/>
      <c r="H55" s="37"/>
      <c r="I55" s="37"/>
      <c r="J55" s="37"/>
      <c r="K55" s="37"/>
    </row>
    <row r="56" spans="1:12" x14ac:dyDescent="0.25">
      <c r="A56" s="37"/>
      <c r="B56" s="37"/>
      <c r="C56" s="37"/>
      <c r="D56" s="37"/>
      <c r="E56" s="37"/>
      <c r="F56" s="37"/>
      <c r="H56" s="37"/>
      <c r="I56" s="37"/>
      <c r="J56" s="37"/>
      <c r="K56" s="37"/>
    </row>
    <row r="57" spans="1:12" x14ac:dyDescent="0.25">
      <c r="A57" s="37"/>
      <c r="B57" s="37"/>
      <c r="C57" s="37"/>
      <c r="D57" s="37"/>
      <c r="E57" s="37"/>
      <c r="F57" s="37"/>
      <c r="H57" s="37"/>
      <c r="I57" s="37"/>
      <c r="J57" s="37"/>
      <c r="K57" s="37"/>
    </row>
    <row r="58" spans="1:12" x14ac:dyDescent="0.25">
      <c r="A58" s="37"/>
      <c r="B58" s="37"/>
      <c r="C58" s="37"/>
      <c r="D58" s="37"/>
      <c r="E58" s="37"/>
      <c r="F58" s="37"/>
      <c r="H58" s="37"/>
      <c r="I58" s="37"/>
      <c r="J58" s="37"/>
      <c r="K58" s="37"/>
    </row>
    <row r="59" spans="1:12" x14ac:dyDescent="0.25">
      <c r="A59" s="37"/>
      <c r="B59" s="37"/>
      <c r="C59" s="37"/>
      <c r="D59" s="37"/>
      <c r="E59" s="37"/>
      <c r="F59" s="37"/>
      <c r="H59" s="37"/>
      <c r="I59" s="37"/>
      <c r="J59" s="37"/>
      <c r="K59" s="37"/>
    </row>
    <row r="60" spans="1:12" x14ac:dyDescent="0.25">
      <c r="A60" s="37"/>
      <c r="B60" s="37"/>
      <c r="C60" s="37"/>
      <c r="D60" s="37"/>
      <c r="E60" s="37"/>
      <c r="F60" s="37"/>
      <c r="H60" s="37"/>
      <c r="I60" s="37"/>
      <c r="J60" s="37"/>
      <c r="K60" s="37"/>
    </row>
    <row r="61" spans="1:12" x14ac:dyDescent="0.25">
      <c r="A61" s="37"/>
      <c r="B61" s="37"/>
      <c r="C61" s="37"/>
      <c r="D61" s="37"/>
      <c r="E61" s="37"/>
      <c r="F61" s="37"/>
      <c r="H61" s="37"/>
      <c r="I61" s="37"/>
      <c r="J61" s="37"/>
      <c r="K61" s="37"/>
    </row>
    <row r="62" spans="1:12" x14ac:dyDescent="0.25">
      <c r="A62" s="37"/>
      <c r="B62" s="37"/>
      <c r="C62" s="37"/>
      <c r="D62" s="37"/>
      <c r="E62" s="37"/>
      <c r="F62" s="37"/>
      <c r="H62" s="37"/>
      <c r="I62" s="37"/>
      <c r="J62" s="37"/>
      <c r="K62" s="37"/>
    </row>
    <row r="63" spans="1:12" x14ac:dyDescent="0.25">
      <c r="A63" s="37"/>
      <c r="B63" s="37"/>
      <c r="C63" s="37"/>
      <c r="D63" s="37"/>
      <c r="E63" s="37"/>
      <c r="F63" s="37"/>
      <c r="H63" s="37"/>
      <c r="I63" s="37"/>
      <c r="J63" s="37"/>
      <c r="K63" s="37"/>
    </row>
    <row r="64" spans="1:12" x14ac:dyDescent="0.25">
      <c r="A64" s="37"/>
      <c r="B64" s="37"/>
      <c r="C64" s="37"/>
      <c r="D64" s="37"/>
      <c r="E64" s="37"/>
      <c r="F64" s="37"/>
      <c r="H64" s="37"/>
      <c r="I64" s="37"/>
      <c r="J64" s="37"/>
      <c r="K64" s="37"/>
    </row>
    <row r="65" spans="1:11" x14ac:dyDescent="0.25">
      <c r="A65" s="37"/>
      <c r="B65" s="37"/>
      <c r="C65" s="37"/>
      <c r="D65" s="37"/>
      <c r="E65" s="37"/>
      <c r="F65" s="37"/>
      <c r="H65" s="37"/>
      <c r="I65" s="37"/>
      <c r="J65" s="37"/>
      <c r="K65" s="37"/>
    </row>
    <row r="66" spans="1:11" x14ac:dyDescent="0.25">
      <c r="A66" s="37"/>
      <c r="B66" s="37"/>
      <c r="C66" s="37"/>
      <c r="D66" s="37"/>
      <c r="E66" s="37"/>
      <c r="F66" s="37"/>
      <c r="H66" s="37"/>
      <c r="I66" s="37"/>
      <c r="J66" s="37"/>
      <c r="K66" s="37"/>
    </row>
    <row r="67" spans="1:11" x14ac:dyDescent="0.25">
      <c r="A67" s="37"/>
      <c r="B67" s="37"/>
      <c r="C67" s="37"/>
      <c r="D67" s="37"/>
      <c r="E67" s="37"/>
      <c r="F67" s="37"/>
      <c r="H67" s="37"/>
      <c r="I67" s="37"/>
      <c r="J67" s="37"/>
      <c r="K67" s="37"/>
    </row>
    <row r="68" spans="1:11" x14ac:dyDescent="0.25">
      <c r="A68" s="37"/>
      <c r="B68" s="37"/>
      <c r="C68" s="37"/>
      <c r="D68" s="37"/>
      <c r="E68" s="37"/>
      <c r="F68" s="37"/>
      <c r="H68" s="37"/>
      <c r="I68" s="37"/>
      <c r="J68" s="37"/>
      <c r="K68" s="37"/>
    </row>
    <row r="69" spans="1:11" x14ac:dyDescent="0.25">
      <c r="A69" s="37"/>
      <c r="B69" s="37"/>
      <c r="C69" s="37"/>
      <c r="D69" s="37"/>
      <c r="E69" s="37"/>
      <c r="F69" s="37"/>
      <c r="H69" s="37"/>
      <c r="I69" s="37"/>
      <c r="J69" s="37"/>
      <c r="K69" s="37"/>
    </row>
    <row r="70" spans="1:11" x14ac:dyDescent="0.25">
      <c r="A70" s="37"/>
      <c r="B70" s="37"/>
      <c r="C70" s="37"/>
      <c r="D70" s="37"/>
      <c r="E70" s="37"/>
      <c r="F70" s="37"/>
      <c r="H70" s="37"/>
      <c r="I70" s="37"/>
      <c r="J70" s="37"/>
      <c r="K70" s="37"/>
    </row>
    <row r="71" spans="1:11" x14ac:dyDescent="0.25">
      <c r="A71" s="37"/>
      <c r="B71" s="37"/>
      <c r="C71" s="37"/>
      <c r="D71" s="37"/>
      <c r="E71" s="37"/>
      <c r="F71" s="37"/>
      <c r="H71" s="37"/>
      <c r="I71" s="37"/>
      <c r="J71" s="37"/>
      <c r="K71" s="37"/>
    </row>
    <row r="72" spans="1:11" x14ac:dyDescent="0.25">
      <c r="A72" s="37"/>
      <c r="B72" s="37"/>
      <c r="C72" s="37"/>
      <c r="D72" s="37"/>
      <c r="E72" s="37"/>
      <c r="F72" s="37"/>
    </row>
    <row r="73" spans="1:11" x14ac:dyDescent="0.25">
      <c r="A73" s="37"/>
      <c r="B73" s="37"/>
      <c r="C73" s="37"/>
      <c r="D73" s="37"/>
      <c r="E73" s="37"/>
      <c r="F73" s="37"/>
    </row>
    <row r="74" spans="1:11" x14ac:dyDescent="0.25">
      <c r="A74" s="37"/>
      <c r="B74" s="37"/>
      <c r="C74" s="37"/>
      <c r="D74" s="37"/>
      <c r="E74" s="37"/>
      <c r="F74" s="37"/>
    </row>
    <row r="75" spans="1:11" x14ac:dyDescent="0.25">
      <c r="A75" s="37"/>
      <c r="B75" s="37"/>
      <c r="C75" s="37"/>
      <c r="D75" s="37"/>
      <c r="E75" s="37"/>
      <c r="F75" s="37"/>
    </row>
    <row r="76" spans="1:11" x14ac:dyDescent="0.25">
      <c r="A76" s="37"/>
      <c r="B76" s="37"/>
      <c r="C76" s="37"/>
      <c r="D76" s="37"/>
      <c r="E76" s="37"/>
      <c r="F76" s="37"/>
    </row>
    <row r="77" spans="1:11" x14ac:dyDescent="0.25">
      <c r="A77" s="37"/>
      <c r="B77" s="37"/>
      <c r="C77" s="37"/>
      <c r="D77" s="37"/>
      <c r="E77" s="37"/>
      <c r="F77" s="37"/>
    </row>
    <row r="78" spans="1:11" x14ac:dyDescent="0.25">
      <c r="A78" s="37"/>
      <c r="B78" s="37"/>
      <c r="C78" s="37"/>
      <c r="D78" s="37"/>
      <c r="E78" s="37"/>
      <c r="F78" s="37"/>
    </row>
    <row r="79" spans="1:11" x14ac:dyDescent="0.25">
      <c r="A79" s="37"/>
      <c r="B79" s="37"/>
      <c r="C79" s="37"/>
      <c r="D79" s="37"/>
      <c r="E79" s="37"/>
      <c r="F79" s="37"/>
    </row>
    <row r="80" spans="1:11" x14ac:dyDescent="0.25">
      <c r="A80" s="37"/>
      <c r="B80" s="37"/>
      <c r="C80" s="37"/>
      <c r="D80" s="37"/>
      <c r="E80" s="37"/>
      <c r="F80" s="37"/>
    </row>
    <row r="81" spans="1:6" x14ac:dyDescent="0.25">
      <c r="A81" s="37"/>
      <c r="B81" s="37"/>
      <c r="C81" s="37"/>
      <c r="D81" s="37"/>
      <c r="E81" s="37"/>
      <c r="F81" s="37"/>
    </row>
    <row r="82" spans="1:6" x14ac:dyDescent="0.25">
      <c r="A82" s="37"/>
      <c r="B82" s="37"/>
      <c r="C82" s="37"/>
      <c r="D82" s="37"/>
      <c r="E82" s="37"/>
      <c r="F82" s="37"/>
    </row>
    <row r="83" spans="1:6" x14ac:dyDescent="0.25">
      <c r="A83" s="37"/>
      <c r="B83" s="37"/>
      <c r="C83" s="37"/>
      <c r="D83" s="37"/>
      <c r="E83" s="37"/>
      <c r="F83" s="37"/>
    </row>
    <row r="84" spans="1:6" x14ac:dyDescent="0.25">
      <c r="A84" s="37"/>
      <c r="B84" s="37"/>
      <c r="C84" s="37"/>
      <c r="D84" s="37"/>
      <c r="E84" s="37"/>
      <c r="F84" s="37"/>
    </row>
    <row r="85" spans="1:6" x14ac:dyDescent="0.25">
      <c r="A85" s="37"/>
      <c r="B85" s="37"/>
      <c r="C85" s="37"/>
      <c r="D85" s="37"/>
      <c r="E85" s="37"/>
      <c r="F85" s="37"/>
    </row>
    <row r="86" spans="1:6" x14ac:dyDescent="0.25">
      <c r="A86" s="37"/>
      <c r="B86" s="37"/>
      <c r="C86" s="37"/>
      <c r="D86" s="37"/>
      <c r="E86" s="37"/>
      <c r="F86" s="37"/>
    </row>
    <row r="87" spans="1:6" x14ac:dyDescent="0.25">
      <c r="A87" s="37"/>
      <c r="B87" s="37"/>
      <c r="C87" s="37"/>
      <c r="D87" s="37"/>
      <c r="E87" s="37"/>
      <c r="F87" s="37"/>
    </row>
    <row r="88" spans="1:6" x14ac:dyDescent="0.25">
      <c r="A88" s="37"/>
      <c r="B88" s="37"/>
      <c r="C88" s="37"/>
      <c r="D88" s="37"/>
      <c r="E88" s="37"/>
      <c r="F88" s="37"/>
    </row>
    <row r="89" spans="1:6" x14ac:dyDescent="0.25">
      <c r="A89" s="37"/>
      <c r="B89" s="37"/>
      <c r="C89" s="37"/>
      <c r="D89" s="37"/>
      <c r="E89" s="37"/>
      <c r="F89" s="37"/>
    </row>
    <row r="90" spans="1:6" x14ac:dyDescent="0.25">
      <c r="A90" s="37"/>
      <c r="B90" s="37"/>
      <c r="C90" s="37"/>
      <c r="D90" s="37"/>
      <c r="E90" s="37"/>
      <c r="F90" s="37"/>
    </row>
    <row r="91" spans="1:6" x14ac:dyDescent="0.25">
      <c r="A91" s="37"/>
      <c r="B91" s="37"/>
      <c r="C91" s="37"/>
      <c r="D91" s="37"/>
      <c r="E91" s="37"/>
      <c r="F91" s="37"/>
    </row>
    <row r="92" spans="1:6" x14ac:dyDescent="0.25">
      <c r="A92" s="37"/>
      <c r="B92" s="37"/>
      <c r="C92" s="37"/>
      <c r="D92" s="37"/>
      <c r="E92" s="37"/>
      <c r="F92" s="37"/>
    </row>
    <row r="93" spans="1:6" x14ac:dyDescent="0.25">
      <c r="A93" s="37"/>
      <c r="B93" s="37"/>
      <c r="C93" s="37"/>
      <c r="D93" s="37"/>
      <c r="E93" s="37"/>
      <c r="F93" s="37"/>
    </row>
    <row r="94" spans="1:6" x14ac:dyDescent="0.25">
      <c r="A94" s="37"/>
      <c r="B94" s="37"/>
      <c r="C94" s="37"/>
      <c r="D94" s="37"/>
      <c r="E94" s="37"/>
      <c r="F94" s="37"/>
    </row>
    <row r="95" spans="1:6" x14ac:dyDescent="0.25">
      <c r="A95" s="37"/>
      <c r="B95" s="37"/>
      <c r="C95" s="37"/>
      <c r="D95" s="37"/>
      <c r="E95" s="37"/>
      <c r="F95" s="37"/>
    </row>
    <row r="96" spans="1:6" x14ac:dyDescent="0.25">
      <c r="A96" s="37"/>
      <c r="B96" s="37"/>
      <c r="C96" s="37"/>
      <c r="D96" s="37"/>
      <c r="E96" s="37"/>
      <c r="F96" s="37"/>
    </row>
    <row r="97" spans="1:6" x14ac:dyDescent="0.25">
      <c r="A97" s="37"/>
      <c r="B97" s="37"/>
      <c r="C97" s="37"/>
      <c r="D97" s="37"/>
      <c r="E97" s="37"/>
      <c r="F97" s="37"/>
    </row>
    <row r="98" spans="1:6" x14ac:dyDescent="0.25">
      <c r="A98" s="37"/>
      <c r="B98" s="37"/>
      <c r="C98" s="37"/>
      <c r="D98" s="37"/>
      <c r="E98" s="37"/>
      <c r="F98" s="37"/>
    </row>
    <row r="99" spans="1:6" x14ac:dyDescent="0.25">
      <c r="A99" s="37"/>
      <c r="B99" s="37"/>
      <c r="C99" s="37"/>
      <c r="D99" s="37"/>
      <c r="E99" s="37"/>
      <c r="F99" s="37"/>
    </row>
    <row r="100" spans="1:6" x14ac:dyDescent="0.25">
      <c r="A100" s="37"/>
      <c r="B100" s="37"/>
      <c r="C100" s="37"/>
      <c r="D100" s="37"/>
      <c r="E100" s="37"/>
      <c r="F100" s="37"/>
    </row>
    <row r="101" spans="1:6" x14ac:dyDescent="0.25">
      <c r="A101" s="37"/>
      <c r="B101" s="37"/>
      <c r="C101" s="37"/>
      <c r="D101" s="37"/>
      <c r="E101" s="37"/>
      <c r="F101" s="37"/>
    </row>
    <row r="102" spans="1:6" x14ac:dyDescent="0.25">
      <c r="A102" s="37"/>
      <c r="B102" s="37"/>
      <c r="C102" s="37"/>
      <c r="D102" s="37"/>
      <c r="E102" s="37"/>
      <c r="F102" s="37"/>
    </row>
    <row r="103" spans="1:6" x14ac:dyDescent="0.25">
      <c r="A103" s="37"/>
      <c r="B103" s="37"/>
      <c r="C103" s="37"/>
      <c r="D103" s="37"/>
      <c r="E103" s="37"/>
      <c r="F103" s="37"/>
    </row>
  </sheetData>
  <sortState ref="B43:C79">
    <sortCondition descending="1" ref="C43:C79"/>
  </sortState>
  <mergeCells count="5">
    <mergeCell ref="H30:H31"/>
    <mergeCell ref="I30:I31"/>
    <mergeCell ref="J30:J31"/>
    <mergeCell ref="K30:K31"/>
    <mergeCell ref="L30:L31"/>
  </mergeCells>
  <phoneticPr fontId="0" type="noConversion"/>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2">
    <tabColor theme="4"/>
  </sheetPr>
  <dimension ref="A1:L61"/>
  <sheetViews>
    <sheetView showGridLines="0" workbookViewId="0">
      <selection activeCell="B1" sqref="B1"/>
    </sheetView>
  </sheetViews>
  <sheetFormatPr defaultRowHeight="12" x14ac:dyDescent="0.2"/>
  <cols>
    <col min="1" max="1" width="10.42578125" style="3" customWidth="1"/>
    <col min="2" max="2" width="16.28515625" style="2" bestFit="1" customWidth="1"/>
    <col min="3" max="3" width="7.5703125" style="3" bestFit="1" customWidth="1"/>
    <col min="4" max="4" width="14.28515625" style="3" customWidth="1"/>
    <col min="5" max="5" width="11.42578125" style="3" bestFit="1" customWidth="1"/>
    <col min="6" max="6" width="13.28515625" style="5" bestFit="1" customWidth="1"/>
    <col min="7" max="7" width="2.42578125" style="3" customWidth="1"/>
    <col min="8" max="8" width="12.28515625" style="3" bestFit="1" customWidth="1"/>
    <col min="9" max="9" width="9" style="3" customWidth="1"/>
    <col min="10" max="10" width="14.28515625" style="3" customWidth="1"/>
    <col min="11" max="11" width="11.28515625" style="3" bestFit="1" customWidth="1"/>
    <col min="12" max="12" width="13.28515625" style="3" bestFit="1" customWidth="1"/>
    <col min="13" max="16384" width="9.140625" style="3"/>
  </cols>
  <sheetData>
    <row r="1" spans="1:12" x14ac:dyDescent="0.2">
      <c r="B1" s="29" t="s">
        <v>503</v>
      </c>
      <c r="E1" s="6"/>
    </row>
    <row r="3" spans="1:12" ht="12.75" thickBot="1" x14ac:dyDescent="0.25">
      <c r="B3" s="3" t="s">
        <v>32</v>
      </c>
      <c r="H3" s="3" t="s">
        <v>32</v>
      </c>
      <c r="L3" s="5"/>
    </row>
    <row r="4" spans="1:12" ht="24.75" thickBot="1" x14ac:dyDescent="0.25">
      <c r="A4" s="1"/>
      <c r="B4" s="7" t="s">
        <v>0</v>
      </c>
      <c r="C4" s="8" t="s">
        <v>405</v>
      </c>
      <c r="D4" s="8" t="s">
        <v>1</v>
      </c>
      <c r="E4" s="8" t="s">
        <v>2</v>
      </c>
      <c r="F4" s="9" t="s">
        <v>3</v>
      </c>
      <c r="H4" s="7" t="s">
        <v>0</v>
      </c>
      <c r="I4" s="8" t="s">
        <v>406</v>
      </c>
      <c r="J4" s="8" t="s">
        <v>1</v>
      </c>
      <c r="K4" s="8" t="s">
        <v>2</v>
      </c>
      <c r="L4" s="9" t="s">
        <v>3</v>
      </c>
    </row>
    <row r="5" spans="1:12" x14ac:dyDescent="0.2">
      <c r="B5" s="10"/>
      <c r="C5" s="11"/>
      <c r="D5" s="11"/>
      <c r="E5" s="20"/>
      <c r="F5" s="22"/>
      <c r="G5" s="25"/>
      <c r="H5" s="10"/>
      <c r="I5" s="11"/>
      <c r="J5" s="11"/>
      <c r="K5" s="20"/>
      <c r="L5" s="21" t="str">
        <f>IF(AND('A.2 Table 14.B(k)F,I(123-cd)P'!E5&lt;'Calculation sheet_level'!$K$1,K5&gt;0),"x","")</f>
        <v/>
      </c>
    </row>
    <row r="6" spans="1:12" x14ac:dyDescent="0.2">
      <c r="B6" s="12" t="s">
        <v>73</v>
      </c>
      <c r="C6" s="13">
        <v>3.4741641918417101</v>
      </c>
      <c r="D6" s="13">
        <v>0.92757439533977903</v>
      </c>
      <c r="E6" s="16">
        <f t="shared" ref="E6" si="0">IF(D6=1,0,IF(ISNUMBER(D6+E5),D6+E5,0))</f>
        <v>0.92757439533977903</v>
      </c>
      <c r="F6" s="23" t="str">
        <f>IF(AND(E5&lt;'Calculation sheet_level'!$K$1,E6&gt;0),"x","")</f>
        <v>x</v>
      </c>
      <c r="G6" s="25"/>
      <c r="H6" s="12" t="s">
        <v>73</v>
      </c>
      <c r="I6" s="13">
        <v>4.9416739759678103</v>
      </c>
      <c r="J6" s="13">
        <v>0.86975012203976199</v>
      </c>
      <c r="K6" s="16">
        <f t="shared" ref="K6" si="1">IF(J6=1,0,IF(ISNUMBER(J6+K5),J6+K5,0))</f>
        <v>0.86975012203976199</v>
      </c>
      <c r="L6" s="17" t="str">
        <f>IF(AND(K5&lt;'Calculation sheet_level'!$K$1,K6&gt;0),"x","")</f>
        <v>x</v>
      </c>
    </row>
    <row r="7" spans="1:12" x14ac:dyDescent="0.2">
      <c r="B7" s="12" t="s">
        <v>53</v>
      </c>
      <c r="C7" s="13">
        <v>5.9752331526745701E-2</v>
      </c>
      <c r="D7" s="13">
        <v>1.5953400508880802E-2</v>
      </c>
      <c r="E7" s="16">
        <f t="shared" ref="E7:E28" si="2">IF(D7=1,0,IF(ISNUMBER(D7+E6),D7+E6,0))</f>
        <v>0.94352779584865987</v>
      </c>
      <c r="F7" s="23" t="str">
        <f>IF(AND(E6&lt;'Calculation sheet_level'!$K$1,E7&gt;0),"x","")</f>
        <v/>
      </c>
      <c r="G7" s="25"/>
      <c r="H7" s="12" t="s">
        <v>71</v>
      </c>
      <c r="I7" s="13">
        <v>0.24261651464888101</v>
      </c>
      <c r="J7" s="13">
        <v>4.2701267677902298E-2</v>
      </c>
      <c r="K7" s="16">
        <f t="shared" ref="K7:K26" si="3">IF(J7=1,0,IF(ISNUMBER(J7+K6),J7+K6,0))</f>
        <v>0.91245138971766426</v>
      </c>
      <c r="L7" s="17" t="str">
        <f>IF(AND(K6&lt;'Calculation sheet_level'!$K$1,K7&gt;0),"x","")</f>
        <v/>
      </c>
    </row>
    <row r="8" spans="1:12" x14ac:dyDescent="0.2">
      <c r="B8" s="12" t="s">
        <v>59</v>
      </c>
      <c r="C8" s="13">
        <v>5.1315584267600002E-2</v>
      </c>
      <c r="D8" s="13">
        <v>1.3700855636098601E-2</v>
      </c>
      <c r="E8" s="16">
        <f t="shared" si="2"/>
        <v>0.95722865148475844</v>
      </c>
      <c r="F8" s="23" t="str">
        <f>IF(AND(E7&lt;'Calculation sheet_level'!$K$1,E8&gt;0),"x","")</f>
        <v/>
      </c>
      <c r="G8" s="25"/>
      <c r="H8" s="12" t="s">
        <v>53</v>
      </c>
      <c r="I8" s="13">
        <v>0.150953778495273</v>
      </c>
      <c r="J8" s="13">
        <v>2.6568338564446299E-2</v>
      </c>
      <c r="K8" s="16">
        <f t="shared" si="3"/>
        <v>0.93901972828211056</v>
      </c>
      <c r="L8" s="17" t="str">
        <f>IF(AND(K7&lt;'Calculation sheet_level'!$K$1,K8&gt;0),"x","")</f>
        <v/>
      </c>
    </row>
    <row r="9" spans="1:12" x14ac:dyDescent="0.2">
      <c r="B9" s="12" t="s">
        <v>71</v>
      </c>
      <c r="C9" s="13">
        <v>4.5081716025630103E-2</v>
      </c>
      <c r="D9" s="13">
        <v>1.20364620594359E-2</v>
      </c>
      <c r="E9" s="16">
        <f t="shared" si="2"/>
        <v>0.96926511354419431</v>
      </c>
      <c r="F9" s="23" t="str">
        <f>IF(AND(E8&lt;'Calculation sheet_level'!$K$1,E9&gt;0),"x","")</f>
        <v/>
      </c>
      <c r="G9" s="25"/>
      <c r="H9" s="12" t="s">
        <v>417</v>
      </c>
      <c r="I9" s="13">
        <v>0.100286826332617</v>
      </c>
      <c r="J9" s="13">
        <v>1.7650796039148198E-2</v>
      </c>
      <c r="K9" s="16">
        <f t="shared" si="3"/>
        <v>0.95667052432125876</v>
      </c>
      <c r="L9" s="17" t="str">
        <f>IF(AND(K8&lt;'Calculation sheet_level'!$K$1,K9&gt;0),"x","")</f>
        <v/>
      </c>
    </row>
    <row r="10" spans="1:12" x14ac:dyDescent="0.2">
      <c r="B10" s="12" t="s">
        <v>417</v>
      </c>
      <c r="C10" s="13">
        <v>3.0763781612874502E-2</v>
      </c>
      <c r="D10" s="13">
        <v>8.213686674607E-3</v>
      </c>
      <c r="E10" s="16">
        <f t="shared" si="2"/>
        <v>0.97747880021880129</v>
      </c>
      <c r="F10" s="23" t="str">
        <f>IF(AND(E9&lt;'Calculation sheet_level'!$K$1,E10&gt;0),"x","")</f>
        <v/>
      </c>
      <c r="G10" s="25"/>
      <c r="H10" s="12" t="s">
        <v>54</v>
      </c>
      <c r="I10" s="13">
        <v>7.3954005765213701E-2</v>
      </c>
      <c r="J10" s="13">
        <v>1.30161370119579E-2</v>
      </c>
      <c r="K10" s="16">
        <f t="shared" si="3"/>
        <v>0.96968666133321668</v>
      </c>
      <c r="L10" s="17" t="str">
        <f>IF(AND(K9&lt;'Calculation sheet_level'!$K$1,K10&gt;0),"x","")</f>
        <v/>
      </c>
    </row>
    <row r="11" spans="1:12" x14ac:dyDescent="0.2">
      <c r="B11" s="12" t="s">
        <v>54</v>
      </c>
      <c r="C11" s="13">
        <v>2.68394805160132E-2</v>
      </c>
      <c r="D11" s="13">
        <v>7.1659292814474501E-3</v>
      </c>
      <c r="E11" s="16">
        <f t="shared" si="2"/>
        <v>0.98464472950024873</v>
      </c>
      <c r="F11" s="23" t="str">
        <f>IF(AND(E10&lt;'Calculation sheet_level'!$K$1,E11&gt;0),"x","")</f>
        <v/>
      </c>
      <c r="G11" s="25"/>
      <c r="H11" s="12" t="s">
        <v>59</v>
      </c>
      <c r="I11" s="13">
        <v>6.0117331103999999E-2</v>
      </c>
      <c r="J11" s="13">
        <v>1.0580838865268999E-2</v>
      </c>
      <c r="K11" s="16">
        <f t="shared" si="3"/>
        <v>0.98026750019848563</v>
      </c>
      <c r="L11" s="17" t="str">
        <f>IF(AND(K10&lt;'Calculation sheet_level'!$K$1,K11&gt;0),"x","")</f>
        <v/>
      </c>
    </row>
    <row r="12" spans="1:12" x14ac:dyDescent="0.2">
      <c r="B12" s="12" t="s">
        <v>60</v>
      </c>
      <c r="C12" s="13">
        <v>1.56545750881E-2</v>
      </c>
      <c r="D12" s="13">
        <v>4.1796478864598004E-3</v>
      </c>
      <c r="E12" s="16">
        <f t="shared" si="2"/>
        <v>0.98882437738670848</v>
      </c>
      <c r="F12" s="23" t="str">
        <f>IF(AND(E11&lt;'Calculation sheet_level'!$K$1,E12&gt;0),"x","")</f>
        <v/>
      </c>
      <c r="G12" s="25"/>
      <c r="H12" s="12" t="s">
        <v>51</v>
      </c>
      <c r="I12" s="13">
        <v>2.6905690445097601E-2</v>
      </c>
      <c r="J12" s="13">
        <v>4.7354859227848297E-3</v>
      </c>
      <c r="K12" s="16">
        <f t="shared" si="3"/>
        <v>0.98500298612127046</v>
      </c>
      <c r="L12" s="17" t="str">
        <f>IF(AND(K11&lt;'Calculation sheet_level'!$K$1,K12&gt;0),"x","")</f>
        <v/>
      </c>
    </row>
    <row r="13" spans="1:12" x14ac:dyDescent="0.2">
      <c r="B13" s="12" t="s">
        <v>171</v>
      </c>
      <c r="C13" s="13">
        <v>1.33121153425978E-2</v>
      </c>
      <c r="D13" s="13">
        <v>3.55422963848397E-3</v>
      </c>
      <c r="E13" s="16">
        <f t="shared" si="2"/>
        <v>0.99237860702519243</v>
      </c>
      <c r="F13" s="23" t="str">
        <f>IF(AND(E12&lt;'Calculation sheet_level'!$K$1,E13&gt;0),"x","")</f>
        <v/>
      </c>
      <c r="G13" s="25"/>
      <c r="H13" s="12" t="s">
        <v>61</v>
      </c>
      <c r="I13" s="13">
        <v>2.3854325514300001E-2</v>
      </c>
      <c r="J13" s="13">
        <v>4.1984361226856002E-3</v>
      </c>
      <c r="K13" s="16">
        <f t="shared" si="3"/>
        <v>0.98920142224395602</v>
      </c>
      <c r="L13" s="17" t="str">
        <f>IF(AND(K12&lt;'Calculation sheet_level'!$K$1,K13&gt;0),"x","")</f>
        <v/>
      </c>
    </row>
    <row r="14" spans="1:12" x14ac:dyDescent="0.2">
      <c r="B14" s="12" t="s">
        <v>95</v>
      </c>
      <c r="C14" s="13">
        <v>1.1328299999999999E-2</v>
      </c>
      <c r="D14" s="13">
        <v>3.0245666130008799E-3</v>
      </c>
      <c r="E14" s="16">
        <f t="shared" si="2"/>
        <v>0.99540317363819331</v>
      </c>
      <c r="F14" s="23" t="str">
        <f>IF(AND(E13&lt;'Calculation sheet_level'!$K$1,E14&gt;0),"x","")</f>
        <v/>
      </c>
      <c r="G14" s="25"/>
      <c r="H14" s="12" t="s">
        <v>60</v>
      </c>
      <c r="I14" s="13">
        <v>1.75444459271E-2</v>
      </c>
      <c r="J14" s="13">
        <v>3.0878775209420301E-3</v>
      </c>
      <c r="K14" s="16">
        <f t="shared" si="3"/>
        <v>0.9922892997648981</v>
      </c>
      <c r="L14" s="17" t="str">
        <f>IF(AND(K13&lt;'Calculation sheet_level'!$K$1,K14&gt;0),"x","")</f>
        <v/>
      </c>
    </row>
    <row r="15" spans="1:12" x14ac:dyDescent="0.2">
      <c r="B15" s="12" t="s">
        <v>51</v>
      </c>
      <c r="C15" s="13">
        <v>4.7656299550216802E-3</v>
      </c>
      <c r="D15" s="13">
        <v>1.2723855522784101E-3</v>
      </c>
      <c r="E15" s="16">
        <f t="shared" si="2"/>
        <v>0.99667555919047168</v>
      </c>
      <c r="F15" s="23" t="str">
        <f>IF(AND(E14&lt;'Calculation sheet_level'!$K$1,E15&gt;0),"x","")</f>
        <v/>
      </c>
      <c r="G15" s="25"/>
      <c r="H15" s="12" t="s">
        <v>171</v>
      </c>
      <c r="I15" s="13">
        <v>1.5504722337063201E-2</v>
      </c>
      <c r="J15" s="13">
        <v>2.7288797703843301E-3</v>
      </c>
      <c r="K15" s="16">
        <f t="shared" si="3"/>
        <v>0.99501817953528249</v>
      </c>
      <c r="L15" s="17" t="str">
        <f>IF(AND(K14&lt;'Calculation sheet_level'!$K$1,K15&gt;0),"x","")</f>
        <v/>
      </c>
    </row>
    <row r="16" spans="1:12" x14ac:dyDescent="0.2">
      <c r="B16" s="12" t="s">
        <v>76</v>
      </c>
      <c r="C16" s="13">
        <v>4.5800157316513296E-3</v>
      </c>
      <c r="D16" s="13">
        <v>1.2228280208832201E-3</v>
      </c>
      <c r="E16" s="16">
        <f t="shared" si="2"/>
        <v>0.99789838721135493</v>
      </c>
      <c r="F16" s="23" t="str">
        <f>IF(AND(E15&lt;'Calculation sheet_level'!$K$1,E16&gt;0),"x","")</f>
        <v/>
      </c>
      <c r="G16" s="25"/>
      <c r="H16" s="12" t="s">
        <v>75</v>
      </c>
      <c r="I16" s="13">
        <v>1.1019583802579599E-2</v>
      </c>
      <c r="J16" s="13">
        <v>1.9394813182194901E-3</v>
      </c>
      <c r="K16" s="16">
        <f t="shared" si="3"/>
        <v>0.99695766085350201</v>
      </c>
      <c r="L16" s="17" t="str">
        <f>IF(AND(K15&lt;'Calculation sheet_level'!$K$1,K16&gt;0),"x","")</f>
        <v/>
      </c>
    </row>
    <row r="17" spans="1:12" x14ac:dyDescent="0.2">
      <c r="B17" s="12" t="s">
        <v>61</v>
      </c>
      <c r="C17" s="13">
        <v>3.9392464152999997E-3</v>
      </c>
      <c r="D17" s="13">
        <v>1.0517476751233401E-3</v>
      </c>
      <c r="E17" s="16">
        <f t="shared" si="2"/>
        <v>0.99895013488647832</v>
      </c>
      <c r="F17" s="23" t="str">
        <f>IF(AND(E16&lt;'Calculation sheet_level'!$K$1,E17&gt;0),"x","")</f>
        <v/>
      </c>
      <c r="G17" s="25"/>
      <c r="H17" s="12" t="s">
        <v>76</v>
      </c>
      <c r="I17" s="13">
        <v>7.6333595527522096E-3</v>
      </c>
      <c r="J17" s="13">
        <v>1.3434952275011901E-3</v>
      </c>
      <c r="K17" s="16">
        <f t="shared" si="3"/>
        <v>0.99830115608100323</v>
      </c>
      <c r="L17" s="17" t="str">
        <f>IF(AND(K16&lt;'Calculation sheet_level'!$K$1,K17&gt;0),"x","")</f>
        <v/>
      </c>
    </row>
    <row r="18" spans="1:12" x14ac:dyDescent="0.2">
      <c r="B18" s="12" t="s">
        <v>75</v>
      </c>
      <c r="C18" s="13">
        <v>1.3958139483267499E-3</v>
      </c>
      <c r="D18" s="13">
        <v>3.7267129808268E-4</v>
      </c>
      <c r="E18" s="16">
        <f t="shared" si="2"/>
        <v>0.99932280618456104</v>
      </c>
      <c r="F18" s="23" t="str">
        <f>IF(AND(E17&lt;'Calculation sheet_level'!$K$1,E18&gt;0),"x","")</f>
        <v/>
      </c>
      <c r="G18" s="25"/>
      <c r="H18" s="12" t="s">
        <v>50</v>
      </c>
      <c r="I18" s="13">
        <v>2.94678188500368E-3</v>
      </c>
      <c r="J18" s="13">
        <v>5.1864285595744103E-4</v>
      </c>
      <c r="K18" s="16">
        <f t="shared" si="3"/>
        <v>0.99881979893696071</v>
      </c>
      <c r="L18" s="17" t="str">
        <f>IF(AND(K17&lt;'Calculation sheet_level'!$K$1,K18&gt;0),"x","")</f>
        <v/>
      </c>
    </row>
    <row r="19" spans="1:12" x14ac:dyDescent="0.2">
      <c r="B19" s="12" t="s">
        <v>66</v>
      </c>
      <c r="C19" s="13">
        <v>1.1033416990701599E-3</v>
      </c>
      <c r="D19" s="13">
        <v>2.9458351789229302E-4</v>
      </c>
      <c r="E19" s="16">
        <f t="shared" si="2"/>
        <v>0.99961738970245329</v>
      </c>
      <c r="F19" s="23" t="str">
        <f>IF(AND(E18&lt;'Calculation sheet_level'!$K$1,E19&gt;0),"x","")</f>
        <v/>
      </c>
      <c r="G19" s="25"/>
      <c r="H19" s="12" t="s">
        <v>52</v>
      </c>
      <c r="I19" s="13">
        <v>2.1254461031753602E-3</v>
      </c>
      <c r="J19" s="13">
        <v>3.74085181785725E-4</v>
      </c>
      <c r="K19" s="16">
        <f t="shared" si="3"/>
        <v>0.99919388411874643</v>
      </c>
      <c r="L19" s="17" t="str">
        <f>IF(AND(K18&lt;'Calculation sheet_level'!$K$1,K19&gt;0),"x","")</f>
        <v/>
      </c>
    </row>
    <row r="20" spans="1:12" x14ac:dyDescent="0.2">
      <c r="B20" s="12" t="s">
        <v>50</v>
      </c>
      <c r="C20" s="13">
        <v>4.6209556599862198E-4</v>
      </c>
      <c r="D20" s="13">
        <v>1.2337586583469499E-4</v>
      </c>
      <c r="E20" s="16">
        <f t="shared" si="2"/>
        <v>0.99974076556828795</v>
      </c>
      <c r="F20" s="23" t="str">
        <f>IF(AND(E19&lt;'Calculation sheet_level'!$K$1,E20&gt;0),"x","")</f>
        <v/>
      </c>
      <c r="G20" s="25"/>
      <c r="H20" s="12" t="s">
        <v>66</v>
      </c>
      <c r="I20" s="13">
        <v>1.8389028317836E-3</v>
      </c>
      <c r="J20" s="13">
        <v>3.2365266712072299E-4</v>
      </c>
      <c r="K20" s="16">
        <f t="shared" si="3"/>
        <v>0.99951753678586719</v>
      </c>
      <c r="L20" s="17" t="str">
        <f>IF(AND(K19&lt;'Calculation sheet_level'!$K$1,K20&gt;0),"x","")</f>
        <v/>
      </c>
    </row>
    <row r="21" spans="1:12" x14ac:dyDescent="0.2">
      <c r="B21" s="12" t="s">
        <v>52</v>
      </c>
      <c r="C21" s="13">
        <v>3.2613787528237701E-4</v>
      </c>
      <c r="D21" s="13">
        <v>8.7076236400353196E-5</v>
      </c>
      <c r="E21" s="16">
        <f t="shared" si="2"/>
        <v>0.99982784180468831</v>
      </c>
      <c r="F21" s="23" t="str">
        <f>IF(AND(E20&lt;'Calculation sheet_level'!$K$1,E21&gt;0),"x","")</f>
        <v/>
      </c>
      <c r="G21" s="25"/>
      <c r="H21" s="12" t="s">
        <v>46</v>
      </c>
      <c r="I21" s="13">
        <v>1.62548367687384E-3</v>
      </c>
      <c r="J21" s="13">
        <v>2.8609022635043001E-4</v>
      </c>
      <c r="K21" s="16">
        <f t="shared" si="3"/>
        <v>0.99980362701221759</v>
      </c>
      <c r="L21" s="17" t="str">
        <f>IF(AND(K20&lt;'Calculation sheet_level'!$K$1,K21&gt;0),"x","")</f>
        <v/>
      </c>
    </row>
    <row r="22" spans="1:12" x14ac:dyDescent="0.2">
      <c r="B22" s="12" t="s">
        <v>411</v>
      </c>
      <c r="C22" s="13">
        <v>3.0104859647999999E-4</v>
      </c>
      <c r="D22" s="13">
        <v>8.0377597150868297E-5</v>
      </c>
      <c r="E22" s="16">
        <f t="shared" si="2"/>
        <v>0.99990821940183916</v>
      </c>
      <c r="F22" s="23" t="str">
        <f>IF(AND(E21&lt;'Calculation sheet_level'!$K$1,E22&gt;0),"x","")</f>
        <v/>
      </c>
      <c r="G22" s="25"/>
      <c r="H22" s="12" t="s">
        <v>167</v>
      </c>
      <c r="I22" s="13">
        <v>8.0155007999999995E-4</v>
      </c>
      <c r="J22" s="13">
        <v>1.4107532858123199E-4</v>
      </c>
      <c r="K22" s="16">
        <f t="shared" si="3"/>
        <v>0.9999447023407988</v>
      </c>
      <c r="L22" s="17" t="str">
        <f>IF(AND(K21&lt;'Calculation sheet_level'!$K$1,K22&gt;0),"x","")</f>
        <v/>
      </c>
    </row>
    <row r="23" spans="1:12" x14ac:dyDescent="0.2">
      <c r="B23" s="12" t="s">
        <v>167</v>
      </c>
      <c r="C23" s="13">
        <v>1.7713267200000001E-4</v>
      </c>
      <c r="D23" s="13">
        <v>4.7293024178635401E-5</v>
      </c>
      <c r="E23" s="16">
        <f t="shared" si="2"/>
        <v>0.99995551242601777</v>
      </c>
      <c r="F23" s="23" t="str">
        <f>IF(AND(E22&lt;'Calculation sheet_level'!$K$1,E23&gt;0),"x","")</f>
        <v/>
      </c>
      <c r="G23" s="25"/>
      <c r="H23" s="12" t="s">
        <v>411</v>
      </c>
      <c r="I23" s="13">
        <v>1.2653555360000001E-4</v>
      </c>
      <c r="J23" s="13">
        <v>2.2270654381730001E-5</v>
      </c>
      <c r="K23" s="16">
        <f t="shared" si="3"/>
        <v>0.99996697299518056</v>
      </c>
      <c r="L23" s="17" t="str">
        <f>IF(AND(K22&lt;'Calculation sheet_level'!$K$1,K23&gt;0),"x","")</f>
        <v/>
      </c>
    </row>
    <row r="24" spans="1:12" x14ac:dyDescent="0.2">
      <c r="B24" s="12" t="s">
        <v>46</v>
      </c>
      <c r="C24" s="13">
        <v>8.7922337074344906E-5</v>
      </c>
      <c r="D24" s="13">
        <v>2.34745694633857E-5</v>
      </c>
      <c r="E24" s="16">
        <f t="shared" si="2"/>
        <v>0.99997898699548116</v>
      </c>
      <c r="F24" s="23" t="str">
        <f>IF(AND(E23&lt;'Calculation sheet_level'!$K$1,E24&gt;0),"x","")</f>
        <v/>
      </c>
      <c r="G24" s="25"/>
      <c r="H24" s="12" t="s">
        <v>49</v>
      </c>
      <c r="I24" s="13">
        <v>1.2141719999999999E-4</v>
      </c>
      <c r="J24" s="13">
        <v>2.1369808091608099E-5</v>
      </c>
      <c r="K24" s="16">
        <f t="shared" si="3"/>
        <v>0.9999883428032722</v>
      </c>
      <c r="L24" s="17" t="str">
        <f>IF(AND(K23&lt;'Calculation sheet_level'!$K$1,K24&gt;0),"x","")</f>
        <v/>
      </c>
    </row>
    <row r="25" spans="1:12" x14ac:dyDescent="0.2">
      <c r="B25" s="12" t="s">
        <v>62</v>
      </c>
      <c r="C25" s="13">
        <v>4.3112057099999997E-5</v>
      </c>
      <c r="D25" s="13">
        <v>1.15105786854557E-5</v>
      </c>
      <c r="E25" s="16">
        <f t="shared" si="2"/>
        <v>0.99999049757416658</v>
      </c>
      <c r="F25" s="23" t="str">
        <f>IF(AND(E24&lt;'Calculation sheet_level'!$K$1,E25&gt;0),"x","")</f>
        <v/>
      </c>
      <c r="G25" s="25"/>
      <c r="H25" s="12" t="s">
        <v>62</v>
      </c>
      <c r="I25" s="13">
        <v>5.4231318700000001E-5</v>
      </c>
      <c r="J25" s="13">
        <v>9.5448822174604404E-6</v>
      </c>
      <c r="K25" s="16">
        <f t="shared" si="3"/>
        <v>0.99999788768548969</v>
      </c>
      <c r="L25" s="17" t="str">
        <f>IF(AND(K24&lt;'Calculation sheet_level'!$K$1,K25&gt;0),"x","")</f>
        <v/>
      </c>
    </row>
    <row r="26" spans="1:12" x14ac:dyDescent="0.2">
      <c r="B26" s="12" t="s">
        <v>49</v>
      </c>
      <c r="C26" s="13">
        <v>3.0144960000000001E-5</v>
      </c>
      <c r="D26" s="13">
        <v>8.0484661923013102E-6</v>
      </c>
      <c r="E26" s="16">
        <f t="shared" si="2"/>
        <v>0.99999854604035887</v>
      </c>
      <c r="F26" s="23" t="str">
        <f>IF(AND(E25&lt;'Calculation sheet_level'!$K$1,E26&gt;0),"x","")</f>
        <v/>
      </c>
      <c r="G26" s="25"/>
      <c r="H26" s="12" t="s">
        <v>47</v>
      </c>
      <c r="I26" s="13">
        <v>5.7492562203702501E-6</v>
      </c>
      <c r="J26" s="13">
        <v>1.01188713047901E-6</v>
      </c>
      <c r="K26" s="16">
        <f t="shared" si="3"/>
        <v>0.99999889957262023</v>
      </c>
      <c r="L26" s="17" t="str">
        <f>IF(AND(K25&lt;'Calculation sheet_level'!$K$1,K26&gt;0),"x","")</f>
        <v/>
      </c>
    </row>
    <row r="27" spans="1:12" x14ac:dyDescent="0.2">
      <c r="B27" s="12" t="s">
        <v>47</v>
      </c>
      <c r="C27" s="13">
        <v>3.49005661450843E-6</v>
      </c>
      <c r="D27" s="13">
        <v>9.3181754665087095E-7</v>
      </c>
      <c r="E27" s="16">
        <f t="shared" si="2"/>
        <v>0.99999947785790555</v>
      </c>
      <c r="F27" s="23" t="str">
        <f>IF(AND(E26&lt;'Calculation sheet_level'!$K$1,E27&gt;0),"x","")</f>
        <v/>
      </c>
      <c r="G27" s="25"/>
      <c r="H27" s="12" t="s">
        <v>161</v>
      </c>
      <c r="I27" s="13">
        <v>5.3560975000000001E-6</v>
      </c>
      <c r="J27" s="13">
        <v>9.4268996233599404E-7</v>
      </c>
      <c r="K27" s="16">
        <f t="shared" ref="K27:K29" si="4">IF(J27=1,0,IF(ISNUMBER(J27+K26),J27+K26,0))</f>
        <v>0.99999984226258254</v>
      </c>
      <c r="L27" s="17" t="str">
        <f>IF(AND(K26&lt;'Calculation sheet_level'!$K$1,K27&gt;0),"x","")</f>
        <v/>
      </c>
    </row>
    <row r="28" spans="1:12" x14ac:dyDescent="0.2">
      <c r="B28" s="12" t="s">
        <v>161</v>
      </c>
      <c r="C28" s="13">
        <v>1.2360225E-6</v>
      </c>
      <c r="D28" s="13">
        <v>3.3000824363919299E-7</v>
      </c>
      <c r="E28" s="16">
        <f t="shared" si="2"/>
        <v>0.99999980786614917</v>
      </c>
      <c r="F28" s="23" t="str">
        <f>IF(AND(E27&lt;'Calculation sheet_level'!$K$1,E28&gt;0),"x","")</f>
        <v/>
      </c>
      <c r="G28" s="25"/>
      <c r="H28" s="12" t="s">
        <v>48</v>
      </c>
      <c r="I28" s="13">
        <v>8.4951297563161503E-7</v>
      </c>
      <c r="J28" s="13">
        <v>1.4951694867431099E-7</v>
      </c>
      <c r="K28" s="16">
        <f t="shared" si="4"/>
        <v>0.99999999177953125</v>
      </c>
      <c r="L28" s="17" t="str">
        <f>IF(AND(K27&lt;'Calculation sheet_level'!$K$1,K28&gt;0),"x","")</f>
        <v/>
      </c>
    </row>
    <row r="29" spans="1:12" ht="12.75" thickBot="1" x14ac:dyDescent="0.25">
      <c r="B29" s="12" t="s">
        <v>48</v>
      </c>
      <c r="C29" s="13">
        <v>6.3411412634477395E-7</v>
      </c>
      <c r="D29" s="13">
        <v>1.6930346260026901E-7</v>
      </c>
      <c r="E29" s="16">
        <f t="shared" ref="E29:E30" si="5">IF(D29=1,0,IF(ISNUMBER(D29+E28),D29+E28,0))</f>
        <v>0.99999997716961175</v>
      </c>
      <c r="F29" s="23" t="str">
        <f>IF(AND(E28&lt;'Calculation sheet_level'!$K$1,E29&gt;0),"x","")</f>
        <v/>
      </c>
      <c r="G29" s="25"/>
      <c r="H29" s="14" t="s">
        <v>165</v>
      </c>
      <c r="I29" s="15">
        <v>4.6706379999999997E-8</v>
      </c>
      <c r="J29" s="15">
        <v>8.2204694001650697E-9</v>
      </c>
      <c r="K29" s="18">
        <f t="shared" si="4"/>
        <v>1.0000000000000007</v>
      </c>
      <c r="L29" s="19"/>
    </row>
    <row r="30" spans="1:12" ht="13.5" thickBot="1" x14ac:dyDescent="0.25">
      <c r="B30" s="14" t="s">
        <v>165</v>
      </c>
      <c r="C30" s="15">
        <v>8.5509599999999994E-8</v>
      </c>
      <c r="D30" s="15">
        <v>2.2830387723759102E-8</v>
      </c>
      <c r="E30" s="18">
        <f t="shared" si="5"/>
        <v>0.99999999999999944</v>
      </c>
      <c r="F30" s="24" t="str">
        <f>IF(AND(E29&lt;'Calculation sheet_level'!$K$1,E30&gt;0),"x","")</f>
        <v/>
      </c>
      <c r="G30" s="25"/>
      <c r="H30"/>
      <c r="I30" s="4"/>
      <c r="J30"/>
      <c r="K30"/>
      <c r="L30"/>
    </row>
    <row r="31" spans="1:12" ht="12.75" x14ac:dyDescent="0.2">
      <c r="A31"/>
      <c r="B31"/>
      <c r="C31"/>
      <c r="D31"/>
      <c r="E31"/>
      <c r="F31"/>
      <c r="G31"/>
      <c r="H31"/>
      <c r="I31"/>
      <c r="J31"/>
    </row>
    <row r="32" spans="1:12" ht="12.75" x14ac:dyDescent="0.2">
      <c r="A32"/>
      <c r="B32"/>
      <c r="C32"/>
      <c r="D32"/>
      <c r="E32"/>
      <c r="F32"/>
      <c r="G32"/>
      <c r="H32"/>
      <c r="I32"/>
      <c r="J32"/>
    </row>
    <row r="33" spans="1:10" ht="12.75" x14ac:dyDescent="0.2">
      <c r="A33"/>
      <c r="B33"/>
      <c r="C33"/>
      <c r="D33"/>
      <c r="E33"/>
      <c r="F33"/>
      <c r="G33"/>
      <c r="H33"/>
      <c r="I33"/>
      <c r="J33"/>
    </row>
    <row r="34" spans="1:10" ht="12.75" x14ac:dyDescent="0.2">
      <c r="A34"/>
      <c r="B34"/>
      <c r="C34"/>
      <c r="D34"/>
      <c r="E34"/>
      <c r="F34"/>
      <c r="G34"/>
      <c r="H34"/>
      <c r="I34"/>
      <c r="J34"/>
    </row>
    <row r="35" spans="1:10" ht="12.75" x14ac:dyDescent="0.2">
      <c r="A35"/>
      <c r="B35"/>
      <c r="C35"/>
      <c r="D35"/>
      <c r="E35"/>
      <c r="F35"/>
      <c r="G35"/>
      <c r="H35"/>
      <c r="I35"/>
      <c r="J35"/>
    </row>
    <row r="36" spans="1:10" ht="12.75" x14ac:dyDescent="0.2">
      <c r="A36"/>
      <c r="B36"/>
      <c r="C36"/>
      <c r="D36"/>
      <c r="E36"/>
      <c r="F36"/>
      <c r="G36"/>
      <c r="H36"/>
      <c r="I36"/>
      <c r="J36"/>
    </row>
    <row r="37" spans="1:10" ht="12.75" x14ac:dyDescent="0.2">
      <c r="A37"/>
      <c r="B37"/>
      <c r="C37"/>
      <c r="D37"/>
      <c r="E37"/>
      <c r="F37"/>
      <c r="G37"/>
      <c r="H37"/>
      <c r="I37"/>
      <c r="J37"/>
    </row>
    <row r="38" spans="1:10" ht="12.75" x14ac:dyDescent="0.2">
      <c r="A38"/>
      <c r="B38"/>
      <c r="C38"/>
      <c r="D38"/>
      <c r="E38"/>
      <c r="F38"/>
      <c r="G38"/>
      <c r="H38"/>
      <c r="I38"/>
      <c r="J38"/>
    </row>
    <row r="39" spans="1:10" ht="12.75" x14ac:dyDescent="0.2">
      <c r="A39"/>
      <c r="B39"/>
      <c r="C39"/>
      <c r="D39"/>
      <c r="E39"/>
      <c r="F39"/>
      <c r="G39"/>
      <c r="H39"/>
      <c r="I39"/>
      <c r="J39"/>
    </row>
    <row r="40" spans="1:10" ht="12.75" x14ac:dyDescent="0.2">
      <c r="A40"/>
      <c r="B40"/>
      <c r="C40"/>
      <c r="D40"/>
      <c r="E40"/>
      <c r="F40"/>
      <c r="G40"/>
      <c r="H40"/>
      <c r="I40"/>
      <c r="J40"/>
    </row>
    <row r="41" spans="1:10" ht="12.75" x14ac:dyDescent="0.2">
      <c r="A41"/>
      <c r="B41"/>
      <c r="C41"/>
      <c r="D41"/>
      <c r="E41"/>
      <c r="F41"/>
      <c r="G41"/>
      <c r="H41"/>
      <c r="I41"/>
      <c r="J41"/>
    </row>
    <row r="42" spans="1:10" ht="12.75" x14ac:dyDescent="0.2">
      <c r="A42"/>
      <c r="B42"/>
      <c r="C42"/>
      <c r="D42"/>
      <c r="E42"/>
      <c r="F42"/>
      <c r="G42"/>
      <c r="H42"/>
      <c r="I42"/>
      <c r="J42"/>
    </row>
    <row r="43" spans="1:10" ht="12.75" x14ac:dyDescent="0.2">
      <c r="A43"/>
      <c r="B43"/>
      <c r="C43"/>
      <c r="D43"/>
      <c r="E43"/>
      <c r="F43"/>
      <c r="G43"/>
      <c r="H43"/>
      <c r="I43"/>
      <c r="J43"/>
    </row>
    <row r="44" spans="1:10" ht="12.75" x14ac:dyDescent="0.2">
      <c r="A44"/>
      <c r="B44"/>
      <c r="C44"/>
      <c r="D44"/>
      <c r="E44"/>
      <c r="F44"/>
      <c r="G44"/>
      <c r="H44"/>
      <c r="I44"/>
      <c r="J44"/>
    </row>
    <row r="45" spans="1:10" ht="12.75" x14ac:dyDescent="0.2">
      <c r="A45"/>
      <c r="B45"/>
      <c r="C45"/>
      <c r="D45"/>
      <c r="E45"/>
      <c r="F45"/>
      <c r="G45"/>
      <c r="H45"/>
      <c r="I45"/>
      <c r="J45"/>
    </row>
    <row r="46" spans="1:10" ht="12.75" x14ac:dyDescent="0.2">
      <c r="A46"/>
      <c r="B46"/>
      <c r="C46"/>
      <c r="D46"/>
      <c r="E46"/>
      <c r="F46"/>
      <c r="G46"/>
      <c r="H46"/>
      <c r="I46"/>
      <c r="J46"/>
    </row>
    <row r="47" spans="1:10" ht="12.75" x14ac:dyDescent="0.2">
      <c r="A47"/>
      <c r="B47"/>
      <c r="C47"/>
      <c r="D47"/>
      <c r="E47"/>
      <c r="F47"/>
      <c r="G47"/>
      <c r="H47"/>
      <c r="I47"/>
      <c r="J47"/>
    </row>
    <row r="48" spans="1:10" ht="12.75" x14ac:dyDescent="0.2">
      <c r="A48"/>
      <c r="B48"/>
      <c r="C48"/>
      <c r="D48"/>
      <c r="E48"/>
      <c r="F48"/>
      <c r="G48"/>
      <c r="H48"/>
      <c r="I48"/>
      <c r="J48"/>
    </row>
    <row r="49" spans="1:11" ht="12.75" x14ac:dyDescent="0.2">
      <c r="A49"/>
      <c r="B49"/>
      <c r="C49"/>
      <c r="D49"/>
      <c r="E49"/>
      <c r="F49"/>
      <c r="G49"/>
      <c r="H49"/>
      <c r="I49"/>
      <c r="J49"/>
    </row>
    <row r="50" spans="1:11" ht="12.75" x14ac:dyDescent="0.2">
      <c r="A50"/>
      <c r="B50"/>
      <c r="C50"/>
      <c r="D50"/>
      <c r="E50"/>
      <c r="F50"/>
      <c r="G50"/>
      <c r="H50"/>
      <c r="I50"/>
      <c r="J50"/>
    </row>
    <row r="51" spans="1:11" ht="12.75" x14ac:dyDescent="0.2">
      <c r="A51"/>
      <c r="B51"/>
      <c r="C51"/>
      <c r="D51"/>
      <c r="E51"/>
      <c r="F51"/>
      <c r="G51"/>
      <c r="H51"/>
      <c r="I51"/>
      <c r="J51"/>
    </row>
    <row r="52" spans="1:11" ht="12.75" x14ac:dyDescent="0.2">
      <c r="A52"/>
      <c r="B52"/>
      <c r="C52"/>
      <c r="D52"/>
      <c r="E52"/>
      <c r="F52"/>
      <c r="G52"/>
      <c r="H52"/>
      <c r="I52"/>
      <c r="J52"/>
    </row>
    <row r="53" spans="1:11" ht="12.75" x14ac:dyDescent="0.2">
      <c r="A53"/>
      <c r="B53"/>
      <c r="C53"/>
      <c r="D53"/>
      <c r="E53"/>
      <c r="F53"/>
      <c r="G53"/>
      <c r="H53"/>
      <c r="I53"/>
      <c r="J53"/>
    </row>
    <row r="54" spans="1:11" ht="12.75" x14ac:dyDescent="0.2">
      <c r="A54"/>
      <c r="B54"/>
      <c r="C54"/>
      <c r="D54"/>
      <c r="E54"/>
      <c r="F54"/>
      <c r="G54"/>
      <c r="H54"/>
      <c r="I54"/>
      <c r="J54"/>
    </row>
    <row r="55" spans="1:11" ht="12.75" x14ac:dyDescent="0.2">
      <c r="A55"/>
      <c r="B55"/>
      <c r="C55"/>
      <c r="D55"/>
      <c r="E55"/>
      <c r="F55"/>
      <c r="G55"/>
      <c r="H55"/>
      <c r="I55"/>
      <c r="J55"/>
    </row>
    <row r="56" spans="1:11" ht="12.75" x14ac:dyDescent="0.2">
      <c r="A56"/>
      <c r="B56"/>
      <c r="C56"/>
      <c r="D56"/>
      <c r="E56"/>
      <c r="F56"/>
      <c r="G56"/>
      <c r="H56"/>
      <c r="I56"/>
      <c r="J56"/>
    </row>
    <row r="57" spans="1:11" ht="12.75" x14ac:dyDescent="0.2">
      <c r="A57"/>
      <c r="B57"/>
      <c r="C57"/>
      <c r="D57"/>
      <c r="E57"/>
      <c r="F57"/>
      <c r="G57"/>
      <c r="H57"/>
      <c r="I57"/>
      <c r="J57"/>
      <c r="K57" s="5"/>
    </row>
    <row r="58" spans="1:11" ht="12.75" x14ac:dyDescent="0.2">
      <c r="A58"/>
      <c r="B58"/>
      <c r="C58"/>
      <c r="D58"/>
      <c r="E58"/>
      <c r="F58"/>
      <c r="G58"/>
      <c r="H58"/>
      <c r="I58"/>
      <c r="J58"/>
    </row>
    <row r="59" spans="1:11" ht="12.75" x14ac:dyDescent="0.2">
      <c r="A59"/>
      <c r="B59"/>
      <c r="C59"/>
      <c r="D59"/>
      <c r="E59"/>
      <c r="F59"/>
      <c r="G59"/>
      <c r="H59"/>
      <c r="I59"/>
      <c r="J59"/>
    </row>
    <row r="60" spans="1:11" x14ac:dyDescent="0.2">
      <c r="B60" s="3"/>
      <c r="F60" s="3"/>
    </row>
    <row r="61" spans="1:11" x14ac:dyDescent="0.2">
      <c r="G61" s="5"/>
    </row>
  </sheetData>
  <sortState ref="B34:C60">
    <sortCondition descending="1" ref="C34:C60"/>
  </sortState>
  <phoneticPr fontId="0" type="noConversion"/>
  <pageMargins left="0.75" right="0.75" top="1" bottom="1" header="0.5" footer="0.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4">
    <tabColor theme="4"/>
  </sheetPr>
  <dimension ref="B1:N60"/>
  <sheetViews>
    <sheetView showGridLines="0" zoomScale="75" zoomScaleNormal="75" workbookViewId="0">
      <selection activeCell="W36" sqref="W36"/>
    </sheetView>
  </sheetViews>
  <sheetFormatPr defaultRowHeight="15" x14ac:dyDescent="0.25"/>
  <cols>
    <col min="1" max="1" width="10.140625" style="73" customWidth="1"/>
    <col min="2" max="2" width="12.28515625" style="94" bestFit="1" customWidth="1"/>
    <col min="3" max="3" width="10" style="73" bestFit="1" customWidth="1"/>
    <col min="4" max="4" width="14.28515625" style="73" customWidth="1"/>
    <col min="5" max="5" width="11.28515625" style="73" bestFit="1" customWidth="1"/>
    <col min="6" max="6" width="13.28515625" style="74" bestFit="1" customWidth="1"/>
    <col min="7" max="7" width="1.85546875" style="73" customWidth="1"/>
    <col min="8" max="8" width="12.28515625" style="73" bestFit="1" customWidth="1"/>
    <col min="9" max="9" width="9.7109375" style="73" bestFit="1" customWidth="1"/>
    <col min="10" max="10" width="14.28515625" style="73" customWidth="1"/>
    <col min="11" max="11" width="11.28515625" style="73" bestFit="1" customWidth="1"/>
    <col min="12" max="12" width="13.28515625" style="73" bestFit="1" customWidth="1"/>
    <col min="13" max="16384" width="9.140625" style="73"/>
  </cols>
  <sheetData>
    <row r="1" spans="2:12" x14ac:dyDescent="0.25">
      <c r="B1" s="72" t="s">
        <v>504</v>
      </c>
    </row>
    <row r="3" spans="2:12" ht="15.75" thickBot="1" x14ac:dyDescent="0.3">
      <c r="B3" s="73" t="s">
        <v>32</v>
      </c>
      <c r="H3" s="73" t="s">
        <v>32</v>
      </c>
      <c r="L3" s="74"/>
    </row>
    <row r="4" spans="2:12" ht="45.75" thickBot="1" x14ac:dyDescent="0.3">
      <c r="B4" s="75" t="s">
        <v>0</v>
      </c>
      <c r="C4" s="76" t="s">
        <v>407</v>
      </c>
      <c r="D4" s="76" t="s">
        <v>1</v>
      </c>
      <c r="E4" s="76" t="s">
        <v>2</v>
      </c>
      <c r="F4" s="77" t="s">
        <v>3</v>
      </c>
      <c r="H4" s="75" t="s">
        <v>0</v>
      </c>
      <c r="I4" s="76" t="s">
        <v>408</v>
      </c>
      <c r="J4" s="76" t="s">
        <v>1</v>
      </c>
      <c r="K4" s="76" t="s">
        <v>2</v>
      </c>
      <c r="L4" s="77" t="s">
        <v>3</v>
      </c>
    </row>
    <row r="5" spans="2:12" x14ac:dyDescent="0.25">
      <c r="B5" s="78"/>
      <c r="C5" s="79"/>
      <c r="D5" s="79"/>
      <c r="E5" s="80"/>
      <c r="F5" s="81" t="str">
        <f>IF(AND('Table 15.PAH'!E6&lt;'Calculation sheet_level'!$K$1,E5&gt;0),"x","")</f>
        <v/>
      </c>
      <c r="G5" s="82"/>
      <c r="H5" s="78"/>
      <c r="I5" s="79"/>
      <c r="J5" s="79"/>
      <c r="K5" s="80"/>
      <c r="L5" s="99" t="str">
        <f>IF(AND('Table 15.PAH'!E9&lt;'Calculation sheet_level'!$K$1,K5&gt;0),"x","")</f>
        <v/>
      </c>
    </row>
    <row r="6" spans="2:12" x14ac:dyDescent="0.25">
      <c r="B6" s="83" t="s">
        <v>73</v>
      </c>
      <c r="C6" s="84">
        <v>1.9472445655928401</v>
      </c>
      <c r="D6" s="84">
        <v>0.892646734613468</v>
      </c>
      <c r="E6" s="85">
        <f t="shared" ref="E6" si="0">IF(D6=1,0,IF(ISNUMBER(D6+E5),D6+E5,0))</f>
        <v>0.892646734613468</v>
      </c>
      <c r="F6" s="86" t="str">
        <f>IF(AND(E5&lt;'Calculation sheet_level'!$K$1,E6&gt;0),"x","")</f>
        <v>x</v>
      </c>
      <c r="G6" s="82"/>
      <c r="H6" s="83" t="s">
        <v>73</v>
      </c>
      <c r="I6" s="84">
        <v>1.6748733524016599</v>
      </c>
      <c r="J6" s="84">
        <v>0.89377984205822303</v>
      </c>
      <c r="K6" s="85">
        <f t="shared" ref="K6" si="1">IF(J6=1,0,IF(ISNUMBER(J6+K5),J6+K5,0))</f>
        <v>0.89377984205822303</v>
      </c>
      <c r="L6" s="100" t="str">
        <f>IF(AND(K5&lt;'Calculation sheet_level'!$K$1,K6&gt;0),"x","")</f>
        <v>x</v>
      </c>
    </row>
    <row r="7" spans="2:12" x14ac:dyDescent="0.25">
      <c r="B7" s="83" t="s">
        <v>71</v>
      </c>
      <c r="C7" s="84">
        <v>4.8096297787220098E-2</v>
      </c>
      <c r="D7" s="84">
        <v>2.20480795917322E-2</v>
      </c>
      <c r="E7" s="85">
        <f t="shared" ref="E7:E25" si="2">IF(D7=1,0,IF(ISNUMBER(D7+E6),D7+E6,0))</f>
        <v>0.91469481420520016</v>
      </c>
      <c r="F7" s="86" t="str">
        <f>IF(AND(E6&lt;'Calculation sheet_level'!$K$1,E7&gt;0),"x","")</f>
        <v/>
      </c>
      <c r="G7" s="82"/>
      <c r="H7" s="83" t="s">
        <v>59</v>
      </c>
      <c r="I7" s="84">
        <v>5.3524393972100001E-2</v>
      </c>
      <c r="J7" s="84">
        <v>2.85627712221031E-2</v>
      </c>
      <c r="K7" s="85">
        <f t="shared" ref="K7:K22" si="3">IF(J7=1,0,IF(ISNUMBER(J7+K6),J7+K6,0))</f>
        <v>0.92234261328032607</v>
      </c>
      <c r="L7" s="100" t="str">
        <f>IF(AND(K6&lt;'Calculation sheet_level'!$K$1,K7&gt;0),"x","")</f>
        <v/>
      </c>
    </row>
    <row r="8" spans="2:12" x14ac:dyDescent="0.25">
      <c r="B8" s="83" t="s">
        <v>59</v>
      </c>
      <c r="C8" s="84">
        <v>4.3888576492400001E-2</v>
      </c>
      <c r="D8" s="84">
        <v>2.01191957009502E-2</v>
      </c>
      <c r="E8" s="85">
        <f t="shared" si="2"/>
        <v>0.93481400990615038</v>
      </c>
      <c r="F8" s="86" t="str">
        <f>IF(AND(E7&lt;'Calculation sheet_level'!$K$1,E8&gt;0),"x","")</f>
        <v/>
      </c>
      <c r="G8" s="82"/>
      <c r="H8" s="83" t="s">
        <v>71</v>
      </c>
      <c r="I8" s="84">
        <v>4.4706200369577502E-2</v>
      </c>
      <c r="J8" s="84">
        <v>2.3857028143678901E-2</v>
      </c>
      <c r="K8" s="85">
        <f t="shared" si="3"/>
        <v>0.94619964142400492</v>
      </c>
      <c r="L8" s="100" t="str">
        <f>IF(AND(K7&lt;'Calculation sheet_level'!$K$1,K8&gt;0),"x","")</f>
        <v/>
      </c>
    </row>
    <row r="9" spans="2:12" x14ac:dyDescent="0.25">
      <c r="B9" s="83" t="s">
        <v>53</v>
      </c>
      <c r="C9" s="84">
        <v>4.0486752720243199E-2</v>
      </c>
      <c r="D9" s="84">
        <v>1.8559747578407001E-2</v>
      </c>
      <c r="E9" s="85">
        <f t="shared" si="2"/>
        <v>0.95337375748455733</v>
      </c>
      <c r="F9" s="86" t="str">
        <f>IF(AND(E8&lt;'Calculation sheet_level'!$K$1,E9&gt;0),"x","")</f>
        <v/>
      </c>
      <c r="G9" s="82"/>
      <c r="H9" s="83" t="s">
        <v>53</v>
      </c>
      <c r="I9" s="84">
        <v>3.4438422987606097E-2</v>
      </c>
      <c r="J9" s="84">
        <v>1.8377728808246702E-2</v>
      </c>
      <c r="K9" s="85">
        <f t="shared" si="3"/>
        <v>0.96457737023225165</v>
      </c>
      <c r="L9" s="100" t="str">
        <f>IF(AND(K8&lt;'Calculation sheet_level'!$K$1,K9&gt;0),"x","")</f>
        <v/>
      </c>
    </row>
    <row r="10" spans="2:12" x14ac:dyDescent="0.25">
      <c r="B10" s="83" t="s">
        <v>61</v>
      </c>
      <c r="C10" s="84">
        <v>2.6655567408799999E-2</v>
      </c>
      <c r="D10" s="84">
        <v>1.2219320380791701E-2</v>
      </c>
      <c r="E10" s="85">
        <f t="shared" si="2"/>
        <v>0.96559307786534898</v>
      </c>
      <c r="F10" s="86" t="str">
        <f>IF(AND(E9&lt;'Calculation sheet_level'!$K$1,E10&gt;0),"x","")</f>
        <v/>
      </c>
      <c r="G10" s="82"/>
      <c r="H10" s="83" t="s">
        <v>417</v>
      </c>
      <c r="I10" s="84">
        <v>2.2561327011337E-2</v>
      </c>
      <c r="J10" s="84">
        <v>1.2039632288555801E-2</v>
      </c>
      <c r="K10" s="85">
        <f t="shared" si="3"/>
        <v>0.97661700252080741</v>
      </c>
      <c r="L10" s="100" t="str">
        <f>IF(AND(K9&lt;'Calculation sheet_level'!$K$1,K10&gt;0),"x","")</f>
        <v/>
      </c>
    </row>
    <row r="11" spans="2:12" x14ac:dyDescent="0.25">
      <c r="B11" s="83" t="s">
        <v>417</v>
      </c>
      <c r="C11" s="84">
        <v>2.5125629793492199E-2</v>
      </c>
      <c r="D11" s="84">
        <v>1.15179735440367E-2</v>
      </c>
      <c r="E11" s="85">
        <f t="shared" si="2"/>
        <v>0.9771110514093857</v>
      </c>
      <c r="F11" s="86" t="str">
        <f>IF(AND(E10&lt;'Calculation sheet_level'!$K$1,E11&gt;0),"x","")</f>
        <v/>
      </c>
      <c r="G11" s="82"/>
      <c r="H11" s="83" t="s">
        <v>60</v>
      </c>
      <c r="I11" s="84">
        <v>1.4577071858199999E-2</v>
      </c>
      <c r="J11" s="84">
        <v>7.7789123365125104E-3</v>
      </c>
      <c r="K11" s="85">
        <f t="shared" si="3"/>
        <v>0.98439591485731992</v>
      </c>
      <c r="L11" s="100" t="str">
        <f>IF(AND(K10&lt;'Calculation sheet_level'!$K$1,K11&gt;0),"x","")</f>
        <v/>
      </c>
    </row>
    <row r="12" spans="2:12" x14ac:dyDescent="0.25">
      <c r="B12" s="83" t="s">
        <v>54</v>
      </c>
      <c r="C12" s="84">
        <v>1.6893576661979701E-2</v>
      </c>
      <c r="D12" s="84">
        <v>7.7442742990361498E-3</v>
      </c>
      <c r="E12" s="85">
        <f t="shared" si="2"/>
        <v>0.98485532570842182</v>
      </c>
      <c r="F12" s="86" t="str">
        <f>IF(AND(E11&lt;'Calculation sheet_level'!$K$1,E12&gt;0),"x","")</f>
        <v/>
      </c>
      <c r="G12" s="82"/>
      <c r="H12" s="83" t="s">
        <v>54</v>
      </c>
      <c r="I12" s="84">
        <v>1.37650717312048E-2</v>
      </c>
      <c r="J12" s="84">
        <v>7.3455963820755E-3</v>
      </c>
      <c r="K12" s="85">
        <f t="shared" si="3"/>
        <v>0.99174151123939547</v>
      </c>
      <c r="L12" s="100" t="str">
        <f>IF(AND(K11&lt;'Calculation sheet_level'!$K$1,K12&gt;0),"x","")</f>
        <v/>
      </c>
    </row>
    <row r="13" spans="2:12" x14ac:dyDescent="0.25">
      <c r="B13" s="83" t="s">
        <v>60</v>
      </c>
      <c r="C13" s="84">
        <v>1.37647566721E-2</v>
      </c>
      <c r="D13" s="84">
        <v>6.3099752918597497E-3</v>
      </c>
      <c r="E13" s="85">
        <f t="shared" si="2"/>
        <v>0.99116530100028155</v>
      </c>
      <c r="F13" s="86" t="str">
        <f>IF(AND(E12&lt;'Calculation sheet_level'!$K$1,E13&gt;0),"x","")</f>
        <v/>
      </c>
      <c r="G13" s="82"/>
      <c r="H13" s="83" t="s">
        <v>61</v>
      </c>
      <c r="I13" s="84">
        <v>6.1277166456999996E-3</v>
      </c>
      <c r="J13" s="84">
        <v>3.26999627041523E-3</v>
      </c>
      <c r="K13" s="85">
        <f t="shared" si="3"/>
        <v>0.99501150750981071</v>
      </c>
      <c r="L13" s="100" t="str">
        <f>IF(AND(K12&lt;'Calculation sheet_level'!$K$1,K13&gt;0),"x","")</f>
        <v/>
      </c>
    </row>
    <row r="14" spans="2:12" x14ac:dyDescent="0.25">
      <c r="B14" s="83" t="s">
        <v>51</v>
      </c>
      <c r="C14" s="84">
        <v>6.0185275338650902E-3</v>
      </c>
      <c r="D14" s="84">
        <v>2.7589852066939899E-3</v>
      </c>
      <c r="E14" s="85">
        <f t="shared" si="2"/>
        <v>0.99392428620697559</v>
      </c>
      <c r="F14" s="86" t="str">
        <f>IF(AND(E13&lt;'Calculation sheet_level'!$K$1,E14&gt;0),"x","")</f>
        <v/>
      </c>
      <c r="G14" s="82"/>
      <c r="H14" s="83" t="s">
        <v>51</v>
      </c>
      <c r="I14" s="84">
        <v>5.7316415603727898E-3</v>
      </c>
      <c r="J14" s="84">
        <v>3.05863466107364E-3</v>
      </c>
      <c r="K14" s="85">
        <f t="shared" si="3"/>
        <v>0.9980701421708843</v>
      </c>
      <c r="L14" s="100" t="str">
        <f>IF(AND(K13&lt;'Calculation sheet_level'!$K$1,K14&gt;0),"x","")</f>
        <v/>
      </c>
    </row>
    <row r="15" spans="2:12" x14ac:dyDescent="0.25">
      <c r="B15" s="83" t="s">
        <v>171</v>
      </c>
      <c r="C15" s="84">
        <v>5.2948958990695801E-3</v>
      </c>
      <c r="D15" s="84">
        <v>2.4272613815120398E-3</v>
      </c>
      <c r="E15" s="85">
        <f t="shared" si="2"/>
        <v>0.99635154758848765</v>
      </c>
      <c r="F15" s="86" t="str">
        <f>IF(AND(E14&lt;'Calculation sheet_level'!$K$1,E15&gt;0),"x","")</f>
        <v/>
      </c>
      <c r="G15" s="82"/>
      <c r="H15" s="83" t="s">
        <v>75</v>
      </c>
      <c r="I15" s="84">
        <v>1.10195838025796E-3</v>
      </c>
      <c r="J15" s="84">
        <v>5.8804935050724898E-4</v>
      </c>
      <c r="K15" s="85">
        <f t="shared" si="3"/>
        <v>0.99865819152139157</v>
      </c>
      <c r="L15" s="100" t="str">
        <f>IF(AND(K14&lt;'Calculation sheet_level'!$K$1,K15&gt;0),"x","")</f>
        <v/>
      </c>
    </row>
    <row r="16" spans="2:12" x14ac:dyDescent="0.25">
      <c r="B16" s="83" t="s">
        <v>95</v>
      </c>
      <c r="C16" s="84">
        <v>1.8839499999999999E-3</v>
      </c>
      <c r="D16" s="84">
        <v>8.6363153626932497E-4</v>
      </c>
      <c r="E16" s="85">
        <f t="shared" si="2"/>
        <v>0.99721517912475699</v>
      </c>
      <c r="F16" s="86" t="str">
        <f>IF(AND(E15&lt;'Calculation sheet_level'!$K$1,E16&gt;0),"x","")</f>
        <v/>
      </c>
      <c r="G16" s="82"/>
      <c r="H16" s="83" t="s">
        <v>171</v>
      </c>
      <c r="I16" s="84">
        <v>9.2652906574636402E-4</v>
      </c>
      <c r="J16" s="84">
        <v>4.94433206461656E-4</v>
      </c>
      <c r="K16" s="85">
        <f t="shared" si="3"/>
        <v>0.99915262472785327</v>
      </c>
      <c r="L16" s="100" t="str">
        <f>IF(AND(K15&lt;'Calculation sheet_level'!$K$1,K16&gt;0),"x","")</f>
        <v/>
      </c>
    </row>
    <row r="17" spans="2:12" x14ac:dyDescent="0.25">
      <c r="B17" s="83" t="s">
        <v>66</v>
      </c>
      <c r="C17" s="84">
        <v>1.6266189828110999E-3</v>
      </c>
      <c r="D17" s="84">
        <v>7.4566705647708005E-4</v>
      </c>
      <c r="E17" s="85">
        <f t="shared" si="2"/>
        <v>0.99796084618123404</v>
      </c>
      <c r="F17" s="86" t="str">
        <f>IF(AND(E16&lt;'Calculation sheet_level'!$K$1,E17&gt;0),"x","")</f>
        <v/>
      </c>
      <c r="G17" s="82"/>
      <c r="H17" s="83" t="s">
        <v>50</v>
      </c>
      <c r="I17" s="84">
        <v>4.9367872681665298E-4</v>
      </c>
      <c r="J17" s="84">
        <v>2.6344684142773101E-4</v>
      </c>
      <c r="K17" s="85">
        <f t="shared" si="3"/>
        <v>0.99941607156928103</v>
      </c>
      <c r="L17" s="100" t="str">
        <f>IF(AND(K16&lt;'Calculation sheet_level'!$K$1,K17&gt;0),"x","")</f>
        <v/>
      </c>
    </row>
    <row r="18" spans="2:12" x14ac:dyDescent="0.25">
      <c r="B18" s="83" t="s">
        <v>46</v>
      </c>
      <c r="C18" s="84">
        <v>1.2882273009221601E-3</v>
      </c>
      <c r="D18" s="84">
        <v>5.9054312638843402E-4</v>
      </c>
      <c r="E18" s="85">
        <f t="shared" si="2"/>
        <v>0.99855138930762244</v>
      </c>
      <c r="F18" s="86" t="str">
        <f>IF(AND(E17&lt;'Calculation sheet_level'!$K$1,E18&gt;0),"x","")</f>
        <v/>
      </c>
      <c r="G18" s="82"/>
      <c r="H18" s="83" t="s">
        <v>66</v>
      </c>
      <c r="I18" s="84">
        <v>3.7393539834737802E-4</v>
      </c>
      <c r="J18" s="84">
        <v>1.9954698114675601E-4</v>
      </c>
      <c r="K18" s="85">
        <f t="shared" si="3"/>
        <v>0.9996156185504278</v>
      </c>
      <c r="L18" s="100" t="str">
        <f>IF(AND(K17&lt;'Calculation sheet_level'!$K$1,K18&gt;0),"x","")</f>
        <v/>
      </c>
    </row>
    <row r="19" spans="2:12" x14ac:dyDescent="0.25">
      <c r="B19" s="83" t="s">
        <v>75</v>
      </c>
      <c r="C19" s="84">
        <v>1.2488861642923599E-3</v>
      </c>
      <c r="D19" s="84">
        <v>5.7250854677317004E-4</v>
      </c>
      <c r="E19" s="85">
        <f t="shared" si="2"/>
        <v>0.99912389785439559</v>
      </c>
      <c r="F19" s="86" t="str">
        <f>IF(AND(E18&lt;'Calculation sheet_level'!$K$1,E19&gt;0),"x","")</f>
        <v/>
      </c>
      <c r="G19" s="82"/>
      <c r="H19" s="83" t="s">
        <v>52</v>
      </c>
      <c r="I19" s="84">
        <v>3.4003784684493701E-4</v>
      </c>
      <c r="J19" s="84">
        <v>1.8145788313551301E-4</v>
      </c>
      <c r="K19" s="85">
        <f t="shared" si="3"/>
        <v>0.9997970764335633</v>
      </c>
      <c r="L19" s="100" t="str">
        <f>IF(AND(K18&lt;'Calculation sheet_level'!$K$1,K19&gt;0),"x","")</f>
        <v/>
      </c>
    </row>
    <row r="20" spans="2:12" x14ac:dyDescent="0.25">
      <c r="B20" s="83" t="s">
        <v>167</v>
      </c>
      <c r="C20" s="84">
        <v>8.0155007999999995E-4</v>
      </c>
      <c r="D20" s="84">
        <v>3.6744283393253598E-4</v>
      </c>
      <c r="E20" s="85">
        <f t="shared" si="2"/>
        <v>0.99949134068832812</v>
      </c>
      <c r="F20" s="86" t="str">
        <f>IF(AND(E19&lt;'Calculation sheet_level'!$K$1,E20&gt;0),"x","")</f>
        <v/>
      </c>
      <c r="G20" s="82"/>
      <c r="H20" s="83" t="s">
        <v>46</v>
      </c>
      <c r="I20" s="84">
        <v>1.42999582239298E-4</v>
      </c>
      <c r="J20" s="84">
        <v>7.6310333461906206E-5</v>
      </c>
      <c r="K20" s="85">
        <f t="shared" si="3"/>
        <v>0.9998733867670252</v>
      </c>
      <c r="L20" s="100" t="str">
        <f>IF(AND(K19&lt;'Calculation sheet_level'!$K$1,K20&gt;0),"x","")</f>
        <v/>
      </c>
    </row>
    <row r="21" spans="2:12" x14ac:dyDescent="0.25">
      <c r="B21" s="83" t="s">
        <v>50</v>
      </c>
      <c r="C21" s="84">
        <v>5.2826702952568497E-4</v>
      </c>
      <c r="D21" s="84">
        <v>2.4216569774659601E-4</v>
      </c>
      <c r="E21" s="85">
        <f t="shared" si="2"/>
        <v>0.99973350638607472</v>
      </c>
      <c r="F21" s="86" t="str">
        <f>IF(AND(E20&lt;'Calculation sheet_level'!$K$1,E21&gt;0),"x","")</f>
        <v/>
      </c>
      <c r="G21" s="82"/>
      <c r="H21" s="83" t="s">
        <v>411</v>
      </c>
      <c r="I21" s="84">
        <v>1.2653555360000001E-4</v>
      </c>
      <c r="J21" s="84">
        <v>6.7524465028467203E-5</v>
      </c>
      <c r="K21" s="85">
        <f t="shared" si="3"/>
        <v>0.99994091123205364</v>
      </c>
      <c r="L21" s="100" t="str">
        <f>IF(AND(K20&lt;'Calculation sheet_level'!$K$1,K21&gt;0),"x","")</f>
        <v/>
      </c>
    </row>
    <row r="22" spans="2:12" x14ac:dyDescent="0.25">
      <c r="B22" s="83" t="s">
        <v>52</v>
      </c>
      <c r="C22" s="84">
        <v>3.6536462980477102E-4</v>
      </c>
      <c r="D22" s="84">
        <v>1.6748874255514601E-4</v>
      </c>
      <c r="E22" s="85">
        <f t="shared" si="2"/>
        <v>0.99990099512862984</v>
      </c>
      <c r="F22" s="86" t="str">
        <f>IF(AND(E21&lt;'Calculation sheet_level'!$K$1,E22&gt;0),"x","")</f>
        <v/>
      </c>
      <c r="G22" s="82"/>
      <c r="H22" s="83" t="s">
        <v>62</v>
      </c>
      <c r="I22" s="84">
        <v>6.0042711299999998E-5</v>
      </c>
      <c r="J22" s="84">
        <v>3.2041207739981799E-5</v>
      </c>
      <c r="K22" s="85">
        <f t="shared" si="3"/>
        <v>0.99997295243979367</v>
      </c>
      <c r="L22" s="100" t="str">
        <f>IF(AND(K21&lt;'Calculation sheet_level'!$K$1,K22&gt;0),"x","")</f>
        <v/>
      </c>
    </row>
    <row r="23" spans="2:12" x14ac:dyDescent="0.25">
      <c r="B23" s="83" t="s">
        <v>411</v>
      </c>
      <c r="C23" s="84">
        <v>1.2653555360000001E-4</v>
      </c>
      <c r="D23" s="84">
        <v>5.8005835902363398E-5</v>
      </c>
      <c r="E23" s="85">
        <f t="shared" si="2"/>
        <v>0.99995900096453216</v>
      </c>
      <c r="F23" s="86" t="str">
        <f>IF(AND(E22&lt;'Calculation sheet_level'!$K$1,E23&gt;0),"x","")</f>
        <v/>
      </c>
      <c r="G23" s="82"/>
      <c r="H23" s="83" t="s">
        <v>49</v>
      </c>
      <c r="I23" s="84">
        <v>4.5217440000000001E-5</v>
      </c>
      <c r="J23" s="84">
        <v>2.4129846190176301E-5</v>
      </c>
      <c r="K23" s="85">
        <f t="shared" ref="K23:K25" si="4">IF(J23=1,0,IF(ISNUMBER(J23+K22),J23+K22,0))</f>
        <v>0.99999708228598383</v>
      </c>
      <c r="L23" s="100" t="str">
        <f>IF(AND(K22&lt;'Calculation sheet_level'!$K$1,K23&gt;0),"x","")</f>
        <v/>
      </c>
    </row>
    <row r="24" spans="2:12" x14ac:dyDescent="0.25">
      <c r="B24" s="83" t="s">
        <v>49</v>
      </c>
      <c r="C24" s="84">
        <v>4.6054799999999998E-5</v>
      </c>
      <c r="D24" s="84">
        <v>2.1112225736657801E-5</v>
      </c>
      <c r="E24" s="85">
        <f t="shared" si="2"/>
        <v>0.9999801131902688</v>
      </c>
      <c r="F24" s="86" t="str">
        <f>IF(AND(E23&lt;'Calculation sheet_level'!$K$1,E24&gt;0),"x","")</f>
        <v/>
      </c>
      <c r="G24" s="82"/>
      <c r="H24" s="83" t="s">
        <v>47</v>
      </c>
      <c r="I24" s="84">
        <v>4.7028024791359601E-6</v>
      </c>
      <c r="J24" s="84">
        <v>2.5096047119060901E-6</v>
      </c>
      <c r="K24" s="85">
        <f t="shared" si="4"/>
        <v>0.99999959189069576</v>
      </c>
      <c r="L24" s="100" t="str">
        <f>IF(AND(K23&lt;'Calculation sheet_level'!$K$1,K24&gt;0),"x","")</f>
        <v/>
      </c>
    </row>
    <row r="25" spans="2:12" x14ac:dyDescent="0.25">
      <c r="B25" s="83" t="s">
        <v>62</v>
      </c>
      <c r="C25" s="84">
        <v>3.3511714299999999E-5</v>
      </c>
      <c r="D25" s="84">
        <v>1.5362283130618E-5</v>
      </c>
      <c r="E25" s="85">
        <f t="shared" si="2"/>
        <v>0.9999954754733994</v>
      </c>
      <c r="F25" s="86" t="str">
        <f>IF(AND(E24&lt;'Calculation sheet_level'!$K$1,E25&gt;0),"x","")</f>
        <v/>
      </c>
      <c r="G25" s="82"/>
      <c r="H25" s="83" t="s">
        <v>48</v>
      </c>
      <c r="I25" s="84">
        <v>7.1948362162422002E-7</v>
      </c>
      <c r="J25" s="84">
        <v>3.8394542296387099E-7</v>
      </c>
      <c r="K25" s="85">
        <f t="shared" si="4"/>
        <v>0.99999997583611877</v>
      </c>
      <c r="L25" s="100" t="str">
        <f>IF(AND(K24&lt;'Calculation sheet_level'!$K$1,K25&gt;0),"x","")</f>
        <v/>
      </c>
    </row>
    <row r="26" spans="2:12" ht="15.75" thickBot="1" x14ac:dyDescent="0.3">
      <c r="B26" s="83" t="s">
        <v>161</v>
      </c>
      <c r="C26" s="84">
        <v>5.3560975000000001E-6</v>
      </c>
      <c r="D26" s="84">
        <v>2.4553171327971998E-6</v>
      </c>
      <c r="E26" s="85">
        <f t="shared" ref="E26:E27" si="5">IF(D26=1,0,IF(ISNUMBER(D26+E25),D26+E25,0))</f>
        <v>0.99999793079053223</v>
      </c>
      <c r="F26" s="86" t="str">
        <f>IF(AND(E25&lt;'Calculation sheet_level'!$K$1,E26&gt;0),"x","")</f>
        <v/>
      </c>
      <c r="G26" s="82"/>
      <c r="H26" s="88" t="s">
        <v>165</v>
      </c>
      <c r="I26" s="89">
        <v>4.5281219999999998E-8</v>
      </c>
      <c r="J26" s="89">
        <v>2.4163881765609399E-8</v>
      </c>
      <c r="K26" s="90">
        <f t="shared" ref="K26" si="6">IF(J26=1,0,IF(ISNUMBER(J26+K25),J26+K25,0))</f>
        <v>1.0000000000000004</v>
      </c>
      <c r="L26" s="101"/>
    </row>
    <row r="27" spans="2:12" x14ac:dyDescent="0.25">
      <c r="B27" s="83" t="s">
        <v>47</v>
      </c>
      <c r="C27" s="84">
        <v>3.8319434658554297E-6</v>
      </c>
      <c r="D27" s="84">
        <v>1.7566215782339901E-6</v>
      </c>
      <c r="E27" s="85">
        <f t="shared" si="5"/>
        <v>0.99999968741211043</v>
      </c>
      <c r="F27" s="86" t="str">
        <f>IF(AND(E26&lt;'Calculation sheet_level'!$K$1,E27&gt;0),"x","")</f>
        <v/>
      </c>
      <c r="G27" s="82"/>
      <c r="H27" s="37"/>
      <c r="I27" s="299"/>
      <c r="J27" s="37"/>
      <c r="K27" s="37"/>
      <c r="L27" s="37"/>
    </row>
    <row r="28" spans="2:12" x14ac:dyDescent="0.25">
      <c r="B28" s="83" t="s">
        <v>48</v>
      </c>
      <c r="C28" s="84">
        <v>6.4016964954218403E-7</v>
      </c>
      <c r="D28" s="84">
        <v>2.93463572763137E-7</v>
      </c>
      <c r="E28" s="85">
        <f t="shared" ref="E28:E29" si="7">IF(D28=1,0,IF(ISNUMBER(D28+E27),D28+E27,0))</f>
        <v>0.9999999808756832</v>
      </c>
      <c r="F28" s="86"/>
      <c r="G28" s="82"/>
    </row>
    <row r="29" spans="2:12" ht="15.75" thickBot="1" x14ac:dyDescent="0.3">
      <c r="B29" s="88" t="s">
        <v>165</v>
      </c>
      <c r="C29" s="89">
        <v>4.171832E-8</v>
      </c>
      <c r="D29" s="89">
        <v>1.9124316883237499E-8</v>
      </c>
      <c r="E29" s="90">
        <f t="shared" si="7"/>
        <v>1</v>
      </c>
      <c r="F29" s="91"/>
      <c r="G29" s="82"/>
    </row>
    <row r="30" spans="2:12" x14ac:dyDescent="0.25">
      <c r="B30" s="82"/>
      <c r="C30" s="109"/>
      <c r="F30" s="73"/>
      <c r="G30" s="82"/>
    </row>
    <row r="31" spans="2:12" s="37" customFormat="1" x14ac:dyDescent="0.25"/>
    <row r="32" spans="2:12" s="37" customFormat="1" x14ac:dyDescent="0.25"/>
    <row r="33" s="37" customFormat="1" x14ac:dyDescent="0.25"/>
    <row r="34" s="37" customFormat="1" x14ac:dyDescent="0.25"/>
    <row r="35" s="37" customFormat="1" x14ac:dyDescent="0.25"/>
    <row r="36" s="37" customFormat="1" x14ac:dyDescent="0.25"/>
    <row r="37" s="37" customFormat="1" x14ac:dyDescent="0.25"/>
    <row r="38" s="37" customFormat="1" x14ac:dyDescent="0.25"/>
    <row r="39" s="37" customFormat="1" x14ac:dyDescent="0.25"/>
    <row r="40" s="37" customFormat="1" x14ac:dyDescent="0.25"/>
    <row r="41" s="37" customFormat="1" x14ac:dyDescent="0.25"/>
    <row r="42" s="37" customFormat="1" x14ac:dyDescent="0.25"/>
    <row r="43" s="37" customFormat="1" x14ac:dyDescent="0.25"/>
    <row r="44" s="37" customFormat="1" x14ac:dyDescent="0.25"/>
    <row r="45" s="37" customFormat="1" x14ac:dyDescent="0.25"/>
    <row r="46" s="37" customFormat="1" x14ac:dyDescent="0.25"/>
    <row r="47" s="37" customFormat="1" x14ac:dyDescent="0.25"/>
    <row r="48" s="37" customFormat="1" x14ac:dyDescent="0.25"/>
    <row r="49" spans="7:14" s="37" customFormat="1" x14ac:dyDescent="0.25"/>
    <row r="50" spans="7:14" s="37" customFormat="1" x14ac:dyDescent="0.25"/>
    <row r="51" spans="7:14" s="37" customFormat="1" x14ac:dyDescent="0.25"/>
    <row r="52" spans="7:14" s="37" customFormat="1" x14ac:dyDescent="0.25"/>
    <row r="53" spans="7:14" s="37" customFormat="1" x14ac:dyDescent="0.25"/>
    <row r="54" spans="7:14" s="37" customFormat="1" x14ac:dyDescent="0.25"/>
    <row r="55" spans="7:14" s="37" customFormat="1" x14ac:dyDescent="0.25"/>
    <row r="56" spans="7:14" s="37" customFormat="1" x14ac:dyDescent="0.25"/>
    <row r="57" spans="7:14" s="37" customFormat="1" x14ac:dyDescent="0.25"/>
    <row r="58" spans="7:14" x14ac:dyDescent="0.25">
      <c r="G58" s="74"/>
      <c r="M58" s="74"/>
      <c r="N58" s="74"/>
    </row>
    <row r="59" spans="7:14" x14ac:dyDescent="0.25">
      <c r="G59" s="74"/>
      <c r="M59" s="74"/>
      <c r="N59" s="74"/>
    </row>
    <row r="60" spans="7:14" x14ac:dyDescent="0.25">
      <c r="G60" s="74"/>
      <c r="M60" s="74"/>
      <c r="N60" s="74"/>
    </row>
  </sheetData>
  <sortState ref="B34:C58">
    <sortCondition descending="1" ref="C34:C58"/>
  </sortState>
  <phoneticPr fontId="0" type="noConversion"/>
  <pageMargins left="0.75" right="0.75" top="1" bottom="1" header="0.5" footer="0.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6">
    <tabColor theme="4"/>
  </sheetPr>
  <dimension ref="B1:J49"/>
  <sheetViews>
    <sheetView showGridLines="0" zoomScale="75" zoomScaleNormal="75" workbookViewId="0">
      <selection activeCell="W36" sqref="W36"/>
    </sheetView>
  </sheetViews>
  <sheetFormatPr defaultRowHeight="15" x14ac:dyDescent="0.25"/>
  <cols>
    <col min="1" max="1" width="11" style="73" customWidth="1"/>
    <col min="2" max="2" width="16.28515625" style="94" bestFit="1" customWidth="1"/>
    <col min="3" max="3" width="10" style="73" customWidth="1"/>
    <col min="4" max="4" width="14.28515625" style="73" customWidth="1"/>
    <col min="5" max="5" width="11.7109375" style="73" customWidth="1"/>
    <col min="6" max="6" width="13.28515625" style="74" bestFit="1" customWidth="1"/>
    <col min="7" max="7" width="9.140625" style="73"/>
    <col min="8" max="8" width="10.140625" style="37" bestFit="1" customWidth="1"/>
    <col min="9" max="10" width="9.140625" style="37"/>
    <col min="11" max="16384" width="9.140625" style="73"/>
  </cols>
  <sheetData>
    <row r="1" spans="2:7" x14ac:dyDescent="0.25">
      <c r="B1" s="72" t="s">
        <v>505</v>
      </c>
    </row>
    <row r="2" spans="2:7" x14ac:dyDescent="0.25">
      <c r="E2" s="317"/>
    </row>
    <row r="3" spans="2:7" ht="15.75" thickBot="1" x14ac:dyDescent="0.3">
      <c r="B3" s="73" t="s">
        <v>32</v>
      </c>
    </row>
    <row r="4" spans="2:7" ht="45.75" thickBot="1" x14ac:dyDescent="0.3">
      <c r="B4" s="75" t="s">
        <v>0</v>
      </c>
      <c r="C4" s="76" t="s">
        <v>409</v>
      </c>
      <c r="D4" s="76" t="s">
        <v>1</v>
      </c>
      <c r="E4" s="76" t="s">
        <v>2</v>
      </c>
      <c r="F4" s="77" t="s">
        <v>3</v>
      </c>
    </row>
    <row r="5" spans="2:7" x14ac:dyDescent="0.25">
      <c r="B5" s="78"/>
      <c r="C5" s="79"/>
      <c r="D5" s="79"/>
      <c r="E5" s="80"/>
      <c r="F5" s="81"/>
      <c r="G5" s="82"/>
    </row>
    <row r="6" spans="2:7" x14ac:dyDescent="0.25">
      <c r="B6" s="83" t="s">
        <v>73</v>
      </c>
      <c r="C6" s="84">
        <v>12.037956085804</v>
      </c>
      <c r="D6" s="84">
        <v>0.89285814671774499</v>
      </c>
      <c r="E6" s="85">
        <f t="shared" ref="E6:E28" si="0">IF(D6=1,0,IF(ISNUMBER(D6+E5),D6+E5,0))</f>
        <v>0.89285814671774499</v>
      </c>
      <c r="F6" s="86" t="str">
        <f>IF(AND(E5&lt;'Calculation sheet_level'!$K$1,E6&gt;0),"x","")</f>
        <v>x</v>
      </c>
      <c r="G6" s="82"/>
    </row>
    <row r="7" spans="2:7" x14ac:dyDescent="0.25">
      <c r="B7" s="83" t="s">
        <v>71</v>
      </c>
      <c r="C7" s="84">
        <v>0.38050072883130798</v>
      </c>
      <c r="D7" s="84">
        <v>2.82218321073383E-2</v>
      </c>
      <c r="E7" s="85">
        <f t="shared" si="0"/>
        <v>0.9210799788250833</v>
      </c>
      <c r="F7" s="86" t="str">
        <f>IF(AND(E6&lt;'Calculation sheet_level'!$K$1,E7&gt;0),"x","")</f>
        <v/>
      </c>
      <c r="G7" s="82"/>
    </row>
    <row r="8" spans="2:7" x14ac:dyDescent="0.25">
      <c r="B8" s="83" t="s">
        <v>53</v>
      </c>
      <c r="C8" s="84">
        <v>0.28563128572986801</v>
      </c>
      <c r="D8" s="84">
        <v>2.1185342312564401E-2</v>
      </c>
      <c r="E8" s="85">
        <f t="shared" si="0"/>
        <v>0.94226532113764772</v>
      </c>
      <c r="F8" s="86" t="str">
        <f>IF(AND(E7&lt;'Calculation sheet_level'!$K$1,E8&gt;0),"x","")</f>
        <v/>
      </c>
      <c r="G8" s="82"/>
    </row>
    <row r="9" spans="2:7" x14ac:dyDescent="0.25">
      <c r="B9" s="83" t="s">
        <v>59</v>
      </c>
      <c r="C9" s="84">
        <v>0.2088458858361</v>
      </c>
      <c r="D9" s="84">
        <v>1.5490150424883499E-2</v>
      </c>
      <c r="E9" s="85">
        <f t="shared" si="0"/>
        <v>0.95775547156253127</v>
      </c>
      <c r="F9" s="86" t="str">
        <f>IF(AND(E8&lt;'Calculation sheet_level'!$K$1,E9&gt;0),"x","")</f>
        <v/>
      </c>
      <c r="G9" s="82"/>
    </row>
    <row r="10" spans="2:7" x14ac:dyDescent="0.25">
      <c r="B10" s="83" t="s">
        <v>417</v>
      </c>
      <c r="C10" s="84">
        <v>0.17873756475032099</v>
      </c>
      <c r="D10" s="84">
        <v>1.3257008887082601E-2</v>
      </c>
      <c r="E10" s="85">
        <f t="shared" si="0"/>
        <v>0.97101248044961386</v>
      </c>
      <c r="F10" s="86" t="str">
        <f>IF(AND(E9&lt;'Calculation sheet_level'!$K$1,E10&gt;0),"x","")</f>
        <v/>
      </c>
      <c r="G10" s="82"/>
    </row>
    <row r="11" spans="2:7" x14ac:dyDescent="0.25">
      <c r="B11" s="83" t="s">
        <v>54</v>
      </c>
      <c r="C11" s="84">
        <v>0.131452134674411</v>
      </c>
      <c r="D11" s="84">
        <v>9.7498369748910095E-3</v>
      </c>
      <c r="E11" s="85">
        <f t="shared" si="0"/>
        <v>0.98076231742450481</v>
      </c>
      <c r="F11" s="86" t="str">
        <f>IF(AND(E10&lt;'Calculation sheet_level'!$K$1,E11&gt;0),"x","")</f>
        <v/>
      </c>
      <c r="G11" s="82"/>
    </row>
    <row r="12" spans="2:7" x14ac:dyDescent="0.25">
      <c r="B12" s="83" t="s">
        <v>60</v>
      </c>
      <c r="C12" s="84">
        <v>6.1540849545500001E-2</v>
      </c>
      <c r="D12" s="84">
        <v>4.56449986035654E-3</v>
      </c>
      <c r="E12" s="85">
        <f t="shared" si="0"/>
        <v>0.98532681728486138</v>
      </c>
      <c r="F12" s="86" t="str">
        <f>IF(AND(E11&lt;'Calculation sheet_level'!$K$1,E12&gt;0),"x","")</f>
        <v/>
      </c>
      <c r="G12" s="82"/>
    </row>
    <row r="13" spans="2:7" x14ac:dyDescent="0.25">
      <c r="B13" s="83" t="s">
        <v>61</v>
      </c>
      <c r="C13" s="84">
        <v>6.0576855984100002E-2</v>
      </c>
      <c r="D13" s="84">
        <v>4.4930002221667603E-3</v>
      </c>
      <c r="E13" s="85">
        <f t="shared" si="0"/>
        <v>0.98981981750702819</v>
      </c>
      <c r="F13" s="86" t="str">
        <f>IF(AND(E12&lt;'Calculation sheet_level'!$K$1,E13&gt;0),"x","")</f>
        <v/>
      </c>
      <c r="G13" s="82"/>
    </row>
    <row r="14" spans="2:7" x14ac:dyDescent="0.25">
      <c r="B14" s="83" t="s">
        <v>51</v>
      </c>
      <c r="C14" s="84">
        <v>4.3421489494357202E-2</v>
      </c>
      <c r="D14" s="84">
        <v>3.2205824943467801E-3</v>
      </c>
      <c r="E14" s="85">
        <f t="shared" si="0"/>
        <v>0.99304040000137495</v>
      </c>
      <c r="F14" s="86" t="str">
        <f>IF(AND(E13&lt;'Calculation sheet_level'!$K$1,E14&gt;0),"x","")</f>
        <v/>
      </c>
      <c r="G14" s="82"/>
    </row>
    <row r="15" spans="2:7" x14ac:dyDescent="0.25">
      <c r="B15" s="83" t="s">
        <v>171</v>
      </c>
      <c r="C15" s="84">
        <v>3.5038262644476903E-2</v>
      </c>
      <c r="D15" s="84">
        <v>2.5987965088068101E-3</v>
      </c>
      <c r="E15" s="85">
        <f t="shared" si="0"/>
        <v>0.99563919651018173</v>
      </c>
      <c r="F15" s="86" t="str">
        <f>IF(AND(E14&lt;'Calculation sheet_level'!$K$1,E15&gt;0),"x","")</f>
        <v/>
      </c>
      <c r="G15" s="82"/>
    </row>
    <row r="16" spans="2:7" x14ac:dyDescent="0.25">
      <c r="B16" s="83" t="s">
        <v>75</v>
      </c>
      <c r="C16" s="84">
        <v>1.47662422954567E-2</v>
      </c>
      <c r="D16" s="84">
        <v>1.0952158020790801E-3</v>
      </c>
      <c r="E16" s="85">
        <f t="shared" si="0"/>
        <v>0.99673441231226079</v>
      </c>
      <c r="F16" s="86" t="str">
        <f>IF(AND(E15&lt;'Calculation sheet_level'!$K$1,E16&gt;0),"x","")</f>
        <v/>
      </c>
      <c r="G16" s="82"/>
    </row>
    <row r="17" spans="2:7" x14ac:dyDescent="0.25">
      <c r="B17" s="83" t="s">
        <v>95</v>
      </c>
      <c r="C17" s="84">
        <v>1.321225E-2</v>
      </c>
      <c r="D17" s="84">
        <v>9.7995581350250496E-4</v>
      </c>
      <c r="E17" s="85">
        <f t="shared" si="0"/>
        <v>0.99771436812576331</v>
      </c>
      <c r="F17" s="86" t="str">
        <f>IF(AND(E16&lt;'Calculation sheet_level'!$K$1,E17&gt;0),"x","")</f>
        <v/>
      </c>
      <c r="G17" s="82"/>
    </row>
    <row r="18" spans="2:7" x14ac:dyDescent="0.25">
      <c r="B18" s="83" t="s">
        <v>76</v>
      </c>
      <c r="C18" s="84">
        <v>1.2213375284403499E-2</v>
      </c>
      <c r="D18" s="84">
        <v>9.0586903157592797E-4</v>
      </c>
      <c r="E18" s="85">
        <f t="shared" si="0"/>
        <v>0.99862023715733927</v>
      </c>
      <c r="F18" s="86" t="str">
        <f>IF(AND(E17&lt;'Calculation sheet_level'!$K$1,E18&gt;0),"x","")</f>
        <v/>
      </c>
      <c r="G18" s="82"/>
    </row>
    <row r="19" spans="2:7" x14ac:dyDescent="0.25">
      <c r="B19" s="83" t="s">
        <v>66</v>
      </c>
      <c r="C19" s="84">
        <v>4.94279891201224E-3</v>
      </c>
      <c r="D19" s="84">
        <v>3.6660860404550701E-4</v>
      </c>
      <c r="E19" s="85">
        <f t="shared" si="0"/>
        <v>0.99898684576138475</v>
      </c>
      <c r="F19" s="86" t="str">
        <f>IF(AND(E18&lt;'Calculation sheet_level'!$K$1,E19&gt;0),"x","")</f>
        <v/>
      </c>
      <c r="G19" s="82"/>
    </row>
    <row r="20" spans="2:7" x14ac:dyDescent="0.25">
      <c r="B20" s="83" t="s">
        <v>50</v>
      </c>
      <c r="C20" s="84">
        <v>4.4308232073446401E-3</v>
      </c>
      <c r="D20" s="84">
        <v>3.2863524082871502E-4</v>
      </c>
      <c r="E20" s="85">
        <f t="shared" si="0"/>
        <v>0.99931548100221346</v>
      </c>
      <c r="F20" s="86" t="str">
        <f>IF(AND(E19&lt;'Calculation sheet_level'!$K$1,E20&gt;0),"x","")</f>
        <v/>
      </c>
      <c r="G20" s="82"/>
    </row>
    <row r="21" spans="2:7" x14ac:dyDescent="0.25">
      <c r="B21" s="83" t="s">
        <v>52</v>
      </c>
      <c r="C21" s="84">
        <v>3.1569864551074501E-3</v>
      </c>
      <c r="D21" s="84">
        <v>2.34154457403637E-4</v>
      </c>
      <c r="E21" s="85">
        <f t="shared" si="0"/>
        <v>0.99954963545961706</v>
      </c>
      <c r="F21" s="86" t="str">
        <f>IF(AND(E20&lt;'Calculation sheet_level'!$K$1,E21&gt;0),"x","")</f>
        <v/>
      </c>
      <c r="G21" s="82"/>
    </row>
    <row r="22" spans="2:7" x14ac:dyDescent="0.25">
      <c r="B22" s="83" t="s">
        <v>46</v>
      </c>
      <c r="C22" s="84">
        <v>3.1446328971096401E-3</v>
      </c>
      <c r="D22" s="84">
        <v>2.33238190985927E-4</v>
      </c>
      <c r="E22" s="85">
        <f t="shared" si="0"/>
        <v>0.99978287365060303</v>
      </c>
      <c r="F22" s="86" t="str">
        <f>IF(AND(E21&lt;'Calculation sheet_level'!$K$1,E22&gt;0),"x","")</f>
        <v/>
      </c>
      <c r="G22" s="82"/>
    </row>
    <row r="23" spans="2:7" x14ac:dyDescent="0.25">
      <c r="B23" s="83" t="s">
        <v>167</v>
      </c>
      <c r="C23" s="84">
        <v>1.780232832E-3</v>
      </c>
      <c r="D23" s="84">
        <v>1.3204030449820699E-4</v>
      </c>
      <c r="E23" s="85">
        <f t="shared" si="0"/>
        <v>0.99991491395510124</v>
      </c>
      <c r="F23" s="86" t="str">
        <f>IF(AND(E22&lt;'Calculation sheet_level'!$K$1,E23&gt;0),"x","")</f>
        <v/>
      </c>
      <c r="G23" s="82"/>
    </row>
    <row r="24" spans="2:7" x14ac:dyDescent="0.25">
      <c r="B24" s="83" t="s">
        <v>411</v>
      </c>
      <c r="C24" s="84">
        <v>6.8065525727999999E-4</v>
      </c>
      <c r="D24" s="84">
        <v>5.0484366883958401E-5</v>
      </c>
      <c r="E24" s="85">
        <f t="shared" si="0"/>
        <v>0.99996539832198517</v>
      </c>
      <c r="F24" s="86" t="str">
        <f>IF(AND(E23&lt;'Calculation sheet_level'!$K$1,E24&gt;0),"x","")</f>
        <v/>
      </c>
      <c r="G24" s="82"/>
    </row>
    <row r="25" spans="2:7" x14ac:dyDescent="0.25">
      <c r="B25" s="83" t="s">
        <v>49</v>
      </c>
      <c r="C25" s="84">
        <v>2.4283439999999999E-4</v>
      </c>
      <c r="D25" s="84">
        <v>1.8011086832174102E-5</v>
      </c>
      <c r="E25" s="85">
        <f t="shared" si="0"/>
        <v>0.99998340940881736</v>
      </c>
      <c r="F25" s="86" t="str">
        <f>IF(AND(E24&lt;'Calculation sheet_level'!$K$1,E25&gt;0),"x","")</f>
        <v/>
      </c>
      <c r="G25" s="82"/>
    </row>
    <row r="26" spans="2:7" x14ac:dyDescent="0.25">
      <c r="B26" s="83" t="s">
        <v>62</v>
      </c>
      <c r="C26" s="84">
        <v>1.908978014E-4</v>
      </c>
      <c r="D26" s="84">
        <v>1.4158936613126199E-5</v>
      </c>
      <c r="E26" s="85">
        <f t="shared" si="0"/>
        <v>0.99999756834543052</v>
      </c>
      <c r="F26" s="86" t="str">
        <f>IF(AND(E25&lt;'Calculation sheet_level'!$K$1,E26&gt;0),"x","")</f>
        <v/>
      </c>
      <c r="G26" s="82"/>
    </row>
    <row r="27" spans="2:7" x14ac:dyDescent="0.25">
      <c r="B27" s="83" t="s">
        <v>47</v>
      </c>
      <c r="C27" s="84">
        <v>1.77740587798701E-5</v>
      </c>
      <c r="D27" s="84">
        <v>1.3183062862774301E-6</v>
      </c>
      <c r="E27" s="85">
        <f t="shared" si="0"/>
        <v>0.99999888665171677</v>
      </c>
      <c r="F27" s="86" t="str">
        <f>IF(AND(E26&lt;'Calculation sheet_level'!$K$1,E27&gt;0),"x","")</f>
        <v/>
      </c>
      <c r="G27" s="82"/>
    </row>
    <row r="28" spans="2:7" x14ac:dyDescent="0.25">
      <c r="B28" s="83" t="s">
        <v>161</v>
      </c>
      <c r="C28" s="84">
        <v>1.19482175E-5</v>
      </c>
      <c r="D28" s="84">
        <v>8.8620221386345E-7</v>
      </c>
      <c r="E28" s="85">
        <f t="shared" si="0"/>
        <v>0.9999997728539306</v>
      </c>
      <c r="F28" s="86" t="str">
        <f>IF(AND(E27&lt;'Calculation sheet_level'!$K$1,E28&gt;0),"x","")</f>
        <v/>
      </c>
      <c r="G28" s="82"/>
    </row>
    <row r="29" spans="2:7" x14ac:dyDescent="0.25">
      <c r="B29" s="83" t="s">
        <v>48</v>
      </c>
      <c r="C29" s="84">
        <v>2.8432803731427901E-6</v>
      </c>
      <c r="D29" s="84">
        <v>2.10886800588761E-7</v>
      </c>
      <c r="E29" s="85">
        <f t="shared" ref="E29:E30" si="1">IF(D29=1,0,IF(ISNUMBER(D29+E28),D29+E28,0))</f>
        <v>0.99999998374073118</v>
      </c>
      <c r="F29" s="86" t="str">
        <f>IF(AND(E28&lt;'Calculation sheet_level'!$K$1,E29&gt;0),"x","")</f>
        <v/>
      </c>
      <c r="G29" s="82"/>
    </row>
    <row r="30" spans="2:7" ht="15.75" thickBot="1" x14ac:dyDescent="0.3">
      <c r="B30" s="88" t="s">
        <v>165</v>
      </c>
      <c r="C30" s="89">
        <v>2.1921552E-7</v>
      </c>
      <c r="D30" s="89">
        <v>1.6259268726672199E-8</v>
      </c>
      <c r="E30" s="90">
        <f t="shared" si="1"/>
        <v>0.99999999999999989</v>
      </c>
      <c r="F30" s="91" t="str">
        <f>IF(AND(E29&lt;'Calculation sheet_level'!$K$1,E30&gt;0),"x","")</f>
        <v/>
      </c>
    </row>
    <row r="31" spans="2:7" x14ac:dyDescent="0.25">
      <c r="C31" s="109"/>
      <c r="D31" s="94"/>
      <c r="E31" s="94"/>
    </row>
    <row r="32" spans="2:7" x14ac:dyDescent="0.25">
      <c r="C32" s="92"/>
      <c r="D32" s="94"/>
      <c r="E32" s="94"/>
    </row>
    <row r="33" spans="3:5" x14ac:dyDescent="0.25">
      <c r="C33" s="92"/>
      <c r="D33" s="94"/>
      <c r="E33" s="94"/>
    </row>
    <row r="34" spans="3:5" x14ac:dyDescent="0.25">
      <c r="C34" s="92"/>
      <c r="D34" s="94"/>
      <c r="E34" s="94"/>
    </row>
    <row r="35" spans="3:5" x14ac:dyDescent="0.25">
      <c r="C35" s="92"/>
      <c r="D35" s="94"/>
      <c r="E35" s="94"/>
    </row>
    <row r="36" spans="3:5" x14ac:dyDescent="0.25">
      <c r="C36" s="92"/>
      <c r="D36" s="94"/>
      <c r="E36" s="94"/>
    </row>
    <row r="37" spans="3:5" x14ac:dyDescent="0.25">
      <c r="C37" s="92"/>
      <c r="D37" s="94"/>
      <c r="E37" s="94"/>
    </row>
    <row r="38" spans="3:5" x14ac:dyDescent="0.25">
      <c r="C38" s="92"/>
      <c r="D38" s="94"/>
      <c r="E38" s="94"/>
    </row>
    <row r="39" spans="3:5" x14ac:dyDescent="0.25">
      <c r="C39" s="92"/>
      <c r="D39" s="94"/>
      <c r="E39" s="94"/>
    </row>
    <row r="40" spans="3:5" x14ac:dyDescent="0.25">
      <c r="C40" s="92"/>
      <c r="D40" s="94"/>
      <c r="E40" s="94"/>
    </row>
    <row r="41" spans="3:5" x14ac:dyDescent="0.25">
      <c r="C41" s="92"/>
      <c r="D41" s="94"/>
      <c r="E41" s="94"/>
    </row>
    <row r="42" spans="3:5" x14ac:dyDescent="0.25">
      <c r="C42" s="92"/>
      <c r="D42" s="94"/>
      <c r="E42" s="94"/>
    </row>
    <row r="43" spans="3:5" x14ac:dyDescent="0.25">
      <c r="C43" s="92"/>
      <c r="D43" s="94"/>
      <c r="E43" s="94"/>
    </row>
    <row r="44" spans="3:5" x14ac:dyDescent="0.25">
      <c r="C44" s="92"/>
      <c r="D44" s="94"/>
      <c r="E44" s="94"/>
    </row>
    <row r="45" spans="3:5" x14ac:dyDescent="0.25">
      <c r="C45" s="92"/>
      <c r="D45" s="94"/>
      <c r="E45" s="94"/>
    </row>
    <row r="46" spans="3:5" x14ac:dyDescent="0.25">
      <c r="C46" s="92"/>
      <c r="D46" s="94"/>
      <c r="E46" s="94"/>
    </row>
    <row r="47" spans="3:5" x14ac:dyDescent="0.25">
      <c r="C47" s="92"/>
      <c r="D47" s="94"/>
      <c r="E47" s="94"/>
    </row>
    <row r="48" spans="3:5" x14ac:dyDescent="0.25">
      <c r="C48" s="92"/>
      <c r="D48" s="94"/>
      <c r="E48" s="94"/>
    </row>
    <row r="49" spans="3:5" x14ac:dyDescent="0.25">
      <c r="C49" s="92"/>
      <c r="D49" s="94"/>
      <c r="E49" s="94"/>
    </row>
  </sheetData>
  <sortState ref="H5:I32">
    <sortCondition descending="1" ref="I5:I32"/>
  </sortState>
  <phoneticPr fontId="0" type="noConversion"/>
  <pageMargins left="0.75" right="0.75" top="1" bottom="1" header="0.5" footer="0.5"/>
  <pageSetup paperSize="9" scale="98"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9">
    <tabColor theme="4"/>
  </sheetPr>
  <dimension ref="A1:AB91"/>
  <sheetViews>
    <sheetView showGridLines="0" zoomScale="75" zoomScaleNormal="75" workbookViewId="0">
      <selection activeCell="Y88" sqref="Y88"/>
    </sheetView>
  </sheetViews>
  <sheetFormatPr defaultRowHeight="15" x14ac:dyDescent="0.25"/>
  <cols>
    <col min="1" max="1" width="9.140625" style="37"/>
    <col min="2" max="2" width="9.5703125" style="37" customWidth="1"/>
    <col min="3" max="11" width="10.5703125" style="37" customWidth="1"/>
    <col min="12" max="13" width="10.5703125" style="37" hidden="1" customWidth="1"/>
    <col min="14" max="14" width="9.85546875" style="37" customWidth="1"/>
    <col min="15" max="15" width="9.140625" style="37"/>
    <col min="16" max="16" width="9.140625" style="73"/>
    <col min="17" max="16384" width="9.140625" style="37"/>
  </cols>
  <sheetData>
    <row r="1" spans="2:28" x14ac:dyDescent="0.25">
      <c r="B1" s="30" t="s">
        <v>506</v>
      </c>
    </row>
    <row r="2" spans="2:28" s="105" customFormat="1" x14ac:dyDescent="0.25">
      <c r="C2" s="300"/>
      <c r="P2" s="82"/>
      <c r="Q2" s="301"/>
      <c r="R2" s="82"/>
      <c r="S2" s="82"/>
      <c r="T2" s="82"/>
      <c r="U2" s="82"/>
      <c r="V2" s="82"/>
      <c r="W2" s="82"/>
      <c r="X2" s="82"/>
      <c r="Y2" s="82"/>
      <c r="Z2" s="82"/>
      <c r="AA2" s="82"/>
      <c r="AB2" s="82"/>
    </row>
    <row r="3" spans="2:28" s="105" customFormat="1" ht="14.25" customHeight="1" x14ac:dyDescent="0.25">
      <c r="B3" s="302" t="s">
        <v>21</v>
      </c>
      <c r="C3" s="356" t="s">
        <v>24</v>
      </c>
      <c r="D3" s="356"/>
      <c r="E3" s="356"/>
      <c r="F3" s="356"/>
      <c r="G3" s="356"/>
      <c r="H3" s="356"/>
      <c r="I3" s="356"/>
      <c r="J3" s="356"/>
      <c r="K3" s="356"/>
      <c r="L3" s="356"/>
      <c r="M3" s="356"/>
      <c r="N3" s="302" t="s">
        <v>5</v>
      </c>
      <c r="P3" s="82"/>
      <c r="Q3" s="303"/>
      <c r="R3" s="354"/>
      <c r="S3" s="354"/>
      <c r="T3" s="303"/>
      <c r="U3" s="303"/>
      <c r="V3" s="303"/>
      <c r="W3" s="303"/>
      <c r="X3" s="303"/>
      <c r="Y3" s="303"/>
      <c r="Z3" s="303"/>
      <c r="AA3" s="303"/>
      <c r="AB3" s="303"/>
    </row>
    <row r="4" spans="2:28" s="105" customFormat="1" ht="11.25" customHeight="1" x14ac:dyDescent="0.25">
      <c r="B4" s="304" t="s">
        <v>545</v>
      </c>
      <c r="C4" s="305" t="str">
        <f>IF('A.2 Table 1.NOx'!$F$6="x",'A.2 Table 1.NOx'!$B$6,"")</f>
        <v>1A3bi</v>
      </c>
      <c r="D4" s="305" t="str">
        <f>IF('A.2 Table 1.NOx'!$F$7="x",'A.2 Table 1.NOx'!$B$7,"")</f>
        <v>3Da1</v>
      </c>
      <c r="E4" s="305" t="str">
        <f>IF('A.2 Table 1.NOx'!$F$8="x",'A.2 Table 1.NOx'!$B$8,"")</f>
        <v>3Da3</v>
      </c>
      <c r="F4" s="305" t="str">
        <f>IF('A.2 Table 1.NOx'!$F$9="x",'A.2 Table 1.NOx'!$B$9,"")</f>
        <v>1A3biii</v>
      </c>
      <c r="G4" s="305" t="str">
        <f>IF('A.2 Table 1.NOx'!$F$10="x",'A.2 Table 1.NOx'!$B$10,"")</f>
        <v>1A3bii</v>
      </c>
      <c r="H4" s="305" t="str">
        <f>IF('A.2 Table 1.NOx'!$F$11="x",'A.2 Table 1.NOx'!$B$11,"")</f>
        <v>1A1a</v>
      </c>
      <c r="I4" s="305" t="str">
        <f>IF('A.2 Table 1.NOx'!$F$12="x",'A.2 Table 1.NOx'!$B$12,"")</f>
        <v>1A3dii</v>
      </c>
      <c r="J4" s="305" t="str">
        <f>IF('A.2 Table 1.NOx'!$F$13="x",'A.2 Table 1.NOx'!$B$13,"")</f>
        <v>3Da2a</v>
      </c>
      <c r="K4" s="305" t="str">
        <f>IF('A.2 Table 1.NOx'!$F$14="x",'A.2 Table 1.NOx'!$B$14,"")</f>
        <v>1A2f</v>
      </c>
      <c r="L4" s="305"/>
      <c r="M4" s="305" t="str">
        <f>IF('A.2 Table 1.NOx'!$F$15="x",'A.2 Table 1.NOx'!$B$15,"")</f>
        <v/>
      </c>
      <c r="N4" s="306">
        <f>SUM(C5:M5)</f>
        <v>0.80142749662735413</v>
      </c>
      <c r="P4" s="82"/>
      <c r="Q4" s="303"/>
      <c r="R4" s="307"/>
      <c r="S4" s="307"/>
      <c r="T4" s="307"/>
      <c r="U4" s="307"/>
      <c r="V4" s="307"/>
      <c r="W4" s="307"/>
      <c r="X4" s="307"/>
      <c r="Y4" s="307"/>
      <c r="Z4" s="307"/>
      <c r="AA4" s="307"/>
      <c r="AB4" s="308"/>
    </row>
    <row r="5" spans="2:28" s="82" customFormat="1" ht="10.5" customHeight="1" x14ac:dyDescent="0.25">
      <c r="B5" s="309"/>
      <c r="C5" s="310">
        <f>IF('A.2 Table 1.NOx'!$F$6="x",'A.2 Table 1.NOx'!$D$6,"")</f>
        <v>0.14794868134988903</v>
      </c>
      <c r="D5" s="310">
        <f>IF('A.2 Table 1.NOx'!$F$7="x",'A.2 Table 1.NOx'!$D$7,"")</f>
        <v>0.1429887903873826</v>
      </c>
      <c r="E5" s="310">
        <f>IF('A.2 Table 1.NOx'!$F$8="x",'A.2 Table 1.NOx'!$D$8,"")</f>
        <v>0.11138919593472001</v>
      </c>
      <c r="F5" s="310">
        <f>IF('A.2 Table 1.NOx'!$F$9="x",'A.2 Table 1.NOx'!$D$9,"")</f>
        <v>0.10415348515140661</v>
      </c>
      <c r="G5" s="310">
        <f>IF('A.2 Table 1.NOx'!$F$10="x",'A.2 Table 1.NOx'!$D$10,"")</f>
        <v>7.491594870359998E-2</v>
      </c>
      <c r="H5" s="310">
        <f>IF('A.2 Table 1.NOx'!$F$11="x",'A.2 Table 1.NOx'!$D$11,"")</f>
        <v>6.1296701316078374E-2</v>
      </c>
      <c r="I5" s="310">
        <f>IF('A.2 Table 1.NOx'!$F$12="x",'A.2 Table 1.NOx'!$D$12,"")</f>
        <v>5.7935580176227561E-2</v>
      </c>
      <c r="J5" s="310">
        <f>IF('A.2 Table 1.NOx'!$F$13="x",'A.2 Table 1.NOx'!$D$13,"")</f>
        <v>5.5103958829151166E-2</v>
      </c>
      <c r="K5" s="310">
        <f>IF('A.2 Table 1.NOx'!$F$14="x",'A.2 Table 1.NOx'!$D$14,"")</f>
        <v>4.5695154778898746E-2</v>
      </c>
      <c r="L5" s="310" t="str">
        <f>IF('A.2 Table 1.NOx'!$F$15="x",'A.2 Table 1.NOx'!$D$15,"")</f>
        <v/>
      </c>
      <c r="M5" s="310" t="str">
        <f>IF('A.2 Table 1.NOx'!$F$16="x",'A.2 Table 1.NOx'!$D$16,"")</f>
        <v/>
      </c>
      <c r="N5" s="311"/>
      <c r="P5" s="312"/>
      <c r="Q5" s="303"/>
      <c r="R5" s="308"/>
      <c r="S5" s="308"/>
      <c r="T5" s="308"/>
      <c r="U5" s="308"/>
      <c r="V5" s="308"/>
      <c r="W5" s="308"/>
      <c r="X5" s="308"/>
      <c r="Y5" s="307"/>
      <c r="Z5" s="307"/>
      <c r="AA5" s="307"/>
      <c r="AB5" s="307"/>
    </row>
    <row r="6" spans="2:28" s="105" customFormat="1" ht="10.5" customHeight="1" x14ac:dyDescent="0.25">
      <c r="B6" s="304" t="s">
        <v>7</v>
      </c>
      <c r="C6" s="305" t="str">
        <f>IF('A.2 Table 4.NH3,CO'!$L$6="x",'A.2 Table 4.NH3,CO'!$H$6,"")</f>
        <v>1A3bi</v>
      </c>
      <c r="D6" s="305" t="str">
        <f>IF('A.2 Table 4.NH3,CO'!$L$7="x",'A.2 Table 4.NH3,CO'!$H$7,"")</f>
        <v>1A4bi</v>
      </c>
      <c r="E6" s="305" t="str">
        <f>IF('A.2 Table 4.NH3,CO'!$L$8="x",'A.2 Table 4.NH3,CO'!$H$8,"")</f>
        <v>1A1a</v>
      </c>
      <c r="F6" s="305" t="str">
        <f>IF('A.2 Table 4.NH3,CO'!$L$9="x",'A.2 Table 4.NH3,CO'!$H$9,"")</f>
        <v>1A2f</v>
      </c>
      <c r="G6" s="305" t="str">
        <f>IF('A.2 Table 4.NH3,CO'!$L$10="x",'A.2 Table 4.NH3,CO'!$H$10,"")</f>
        <v>1A3biii</v>
      </c>
      <c r="H6" s="305" t="str">
        <f>IF('A.2 Table 4.NH3,CO'!$L$11="x",'A.2 Table 4.NH3,CO'!$H$11,"")</f>
        <v/>
      </c>
      <c r="I6" s="305" t="str">
        <f>IF('A.2 Table 4.NH3,CO'!$L$12="x",'A.2 Table 4.NH3,CO'!$H$12,"")</f>
        <v/>
      </c>
      <c r="J6" s="305" t="str">
        <f>IF('A.2 Table 4.NH3,CO'!$L$13="x",'A.2 Table 4.NH3,CO'!$H$13,"")</f>
        <v/>
      </c>
      <c r="K6" s="305" t="str">
        <f>IF('A.2 Table 4.NH3,CO'!$L$14="x",'A.2 Table 4.NH3,CO'!$H$14,"")</f>
        <v/>
      </c>
      <c r="L6" s="305" t="str">
        <f>IF('A.2 Table 4.NH3,CO'!$L$15="x",'A.2 Table 4.NH3,CO'!$H$15,"")</f>
        <v/>
      </c>
      <c r="M6" s="305" t="str">
        <f>IF('A.2 Table 4.NH3,CO'!$L$16="x",'A.2 Table 4.NH3,CO'!$H$16,"")</f>
        <v/>
      </c>
      <c r="N6" s="306">
        <f>SUM(C7:M7)</f>
        <v>0.83502731372350603</v>
      </c>
      <c r="P6" s="312"/>
      <c r="Q6" s="303"/>
      <c r="R6" s="307"/>
      <c r="S6" s="307"/>
      <c r="T6" s="307"/>
      <c r="U6" s="307"/>
      <c r="V6" s="307"/>
      <c r="W6" s="307"/>
      <c r="X6" s="307"/>
      <c r="Y6" s="307"/>
      <c r="Z6" s="307"/>
      <c r="AA6" s="307"/>
      <c r="AB6" s="308"/>
    </row>
    <row r="7" spans="2:28" s="82" customFormat="1" ht="10.5" customHeight="1" x14ac:dyDescent="0.25">
      <c r="B7" s="309"/>
      <c r="C7" s="310">
        <f>IF('A.2 Table 4.NH3,CO'!$L$6="x",'A.2 Table 4.NH3,CO'!$J$6,"")</f>
        <v>0.35572822110739699</v>
      </c>
      <c r="D7" s="310">
        <f>IF('A.2 Table 4.NH3,CO'!$L$7="x",'A.2 Table 4.NH3,CO'!$J$7,"")</f>
        <v>0.249591342924493</v>
      </c>
      <c r="E7" s="310">
        <f>IF('A.2 Table 4.NH3,CO'!$L$8="x",'A.2 Table 4.NH3,CO'!$J$8,"")</f>
        <v>0.133460048769031</v>
      </c>
      <c r="F7" s="310">
        <f>IF('A.2 Table 4.NH3,CO'!$L$9="x",'A.2 Table 4.NH3,CO'!$J$9,"")</f>
        <v>6.0940438333048401E-2</v>
      </c>
      <c r="G7" s="310">
        <f>IF('A.2 Table 4.NH3,CO'!$L$10="x",'A.2 Table 4.NH3,CO'!$J$10,"")</f>
        <v>3.5307262589536703E-2</v>
      </c>
      <c r="H7" s="310" t="str">
        <f>IF('A.2 Table 4.NH3,CO'!$L$11="x",'A.2 Table 4.NH3,CO'!$J$11,"")</f>
        <v/>
      </c>
      <c r="I7" s="310" t="str">
        <f>IF('A.2 Table 4.NH3,CO'!$L$12="x",'A.2 Table 4.NH3,CO'!$J$12,"")</f>
        <v/>
      </c>
      <c r="J7" s="310" t="str">
        <f>IF('A.2 Table 4.NH3,CO'!$L$13="x",'A.2 Table 4.NH3,CO'!$J$13,"")</f>
        <v/>
      </c>
      <c r="K7" s="310" t="str">
        <f>IF('A.2 Table 4.NH3,CO'!$L$14="x",'A.2 Table 4.NH3,CO'!$J$14,"")</f>
        <v/>
      </c>
      <c r="L7" s="310" t="str">
        <f>IF('A.2 Table 4.NH3,CO'!$L$15="x",'A.2 Table 4.NH3,CO'!$J$15,"")</f>
        <v/>
      </c>
      <c r="M7" s="310" t="str">
        <f>IF('A.2 Table 4.NH3,CO'!$L$16="x",'A.2 Table 4.NH3,CO'!$J$16,"")</f>
        <v/>
      </c>
      <c r="N7" s="311"/>
      <c r="P7" s="312"/>
      <c r="Q7" s="303"/>
      <c r="R7" s="308"/>
      <c r="S7" s="308"/>
      <c r="T7" s="308"/>
      <c r="U7" s="308"/>
      <c r="V7" s="307"/>
      <c r="W7" s="307"/>
      <c r="X7" s="307"/>
      <c r="Y7" s="307"/>
      <c r="Z7" s="307"/>
      <c r="AA7" s="307"/>
      <c r="AB7" s="307"/>
    </row>
    <row r="8" spans="2:28" s="105" customFormat="1" ht="10.5" customHeight="1" x14ac:dyDescent="0.25">
      <c r="B8" s="304" t="s">
        <v>6</v>
      </c>
      <c r="C8" s="305" t="str">
        <f>IF('A.2 Table 3.NMVOC'!$F$6="x",'A.2 Table 3.NMVOC'!$B$6,"")</f>
        <v>2H2</v>
      </c>
      <c r="D8" s="305" t="str">
        <f>IF('A.2 Table 3.NMVOC'!$F$7="x",'A.2 Table 3.NMVOC'!$B$7,"")</f>
        <v>3B1b</v>
      </c>
      <c r="E8" s="305" t="str">
        <f>IF('A.2 Table 3.NMVOC'!$F$8="x",'A.2 Table 3.NMVOC'!$B$8,"")</f>
        <v>2D3a</v>
      </c>
      <c r="F8" s="305" t="str">
        <f>IF('A.2 Table 3.NMVOC'!$F$9="x",'A.2 Table 3.NMVOC'!$B$9,"")</f>
        <v>3B1a</v>
      </c>
      <c r="G8" s="305" t="str">
        <f>IF('A.2 Table 3.NMVOC'!$F$10="x",'A.2 Table 3.NMVOC'!$B$10,"")</f>
        <v>1A4bi</v>
      </c>
      <c r="H8" s="305" t="str">
        <f>IF('A.2 Table 3.NMVOC'!$F$11="x",'A.2 Table 3.NMVOC'!$B$11,"")</f>
        <v>1B2aiv</v>
      </c>
      <c r="I8" s="305" t="str">
        <f>IF('A.2 Table 3.NMVOC'!$F$12="x",'A.2 Table 3.NMVOC'!$B$12,"")</f>
        <v>3B3</v>
      </c>
      <c r="J8" s="305" t="str">
        <f>IF('A.2 Table 3.NMVOC'!$F$13="x",'A.2 Table 3.NMVOC'!$B$13,"")</f>
        <v>2D3d</v>
      </c>
      <c r="K8" s="305" t="str">
        <f>IF('A.2 Table 3.NMVOC'!$F$14="x",'A.2 Table 3.NMVOC'!$B$14,"")</f>
        <v/>
      </c>
      <c r="L8" s="305" t="str">
        <f>IF('A.2 Table 3.NMVOC'!$F$15="x",'A.2 Table 3.NMVOC'!$B$15,"")</f>
        <v/>
      </c>
      <c r="M8" s="305" t="str">
        <f>IF('A.2 Table 3.NMVOC'!$F$16="x",'A.2 Table 3.NMVOC'!$B$16,"")</f>
        <v/>
      </c>
      <c r="N8" s="306">
        <f>SUM(C9:M9)</f>
        <v>0.80709078620517205</v>
      </c>
      <c r="P8" s="82"/>
      <c r="Q8" s="303"/>
      <c r="R8" s="307"/>
      <c r="S8" s="307"/>
      <c r="T8" s="307"/>
      <c r="U8" s="307"/>
      <c r="V8" s="307"/>
      <c r="W8" s="307"/>
      <c r="X8" s="307"/>
      <c r="Y8" s="307"/>
      <c r="Z8" s="307"/>
      <c r="AA8" s="307"/>
      <c r="AB8" s="308"/>
    </row>
    <row r="9" spans="2:28" s="82" customFormat="1" ht="10.5" customHeight="1" x14ac:dyDescent="0.25">
      <c r="B9" s="311"/>
      <c r="C9" s="310">
        <f>IF('A.2 Table 3.NMVOC'!$F$6="x",'A.2 Table 3.NMVOC'!$D$6,"")</f>
        <v>0.24406614649290201</v>
      </c>
      <c r="D9" s="310">
        <f>IF('A.2 Table 3.NMVOC'!$F$7="x",'A.2 Table 3.NMVOC'!$D$7,"")</f>
        <v>0.23947790442844499</v>
      </c>
      <c r="E9" s="310">
        <f>IF('A.2 Table 3.NMVOC'!$F$8="x",'A.2 Table 3.NMVOC'!$D$8,"")</f>
        <v>9.8980022003646403E-2</v>
      </c>
      <c r="F9" s="310">
        <f>IF('A.2 Table 3.NMVOC'!$F$9="x",'A.2 Table 3.NMVOC'!$D$9,"")</f>
        <v>9.1580560817960996E-2</v>
      </c>
      <c r="G9" s="310">
        <f>IF('A.2 Table 3.NMVOC'!$F$10="x",'A.2 Table 3.NMVOC'!$D$10,"")</f>
        <v>6.8737958468087904E-2</v>
      </c>
      <c r="H9" s="310">
        <f>IF('A.2 Table 3.NMVOC'!$F$11="x",'A.2 Table 3.NMVOC'!$D$11,"")</f>
        <v>2.48492516508881E-2</v>
      </c>
      <c r="I9" s="310">
        <f>IF('A.2 Table 3.NMVOC'!$F$12="x",'A.2 Table 3.NMVOC'!$D$12,"")</f>
        <v>2.3123167487395999E-2</v>
      </c>
      <c r="J9" s="310">
        <f>IF('A.2 Table 3.NMVOC'!$F$13="x",'A.2 Table 3.NMVOC'!$D$13,"")</f>
        <v>1.6275774855845599E-2</v>
      </c>
      <c r="K9" s="310" t="str">
        <f>IF('A.2 Table 3.NMVOC'!$F$14="x",'A.2 Table 3.NMVOC'!$D$14,"")</f>
        <v/>
      </c>
      <c r="L9" s="310" t="str">
        <f>IF('A.2 Table 3.NMVOC'!$F$15="x",'A.2 Table 3.NMVOC'!$D$15,"")</f>
        <v/>
      </c>
      <c r="M9" s="310" t="str">
        <f>IF('A.2 Table 3.NMVOC'!$F$16="x",'A.2 Table 3.NMVOC'!$D$16,"")</f>
        <v/>
      </c>
      <c r="N9" s="311"/>
      <c r="Q9" s="307"/>
      <c r="R9" s="308"/>
      <c r="S9" s="308"/>
      <c r="T9" s="308"/>
      <c r="U9" s="308"/>
      <c r="V9" s="308"/>
      <c r="W9" s="308"/>
      <c r="X9" s="308"/>
      <c r="Y9" s="308"/>
      <c r="Z9" s="308"/>
      <c r="AA9" s="307"/>
      <c r="AB9" s="307"/>
    </row>
    <row r="10" spans="2:28" s="105" customFormat="1" ht="12" customHeight="1" x14ac:dyDescent="0.25">
      <c r="B10" s="304" t="s">
        <v>546</v>
      </c>
      <c r="C10" s="305" t="str">
        <f>IF('A.2 Table 2.SO2'!$F$6="x",'A.2 Table 2.SO2'!$B$6,"")</f>
        <v>1A4bi</v>
      </c>
      <c r="D10" s="305" t="str">
        <f>IF('A.2 Table 2.SO2'!$F$7="x",'A.2 Table 2.SO2'!$B$7,"")</f>
        <v>1A1a</v>
      </c>
      <c r="E10" s="305" t="str">
        <f>IF('A.2 Table 2.SO2'!$F$8="x",'A.2 Table 2.SO2'!$B$8,"")</f>
        <v>1A2f</v>
      </c>
      <c r="F10" s="305" t="str">
        <f>IF('A.2 Table 2.SO2'!$F$9="x",'A.2 Table 2.SO2'!$B$9,"")</f>
        <v/>
      </c>
      <c r="G10" s="305" t="str">
        <f>IF('A.2 Table 2.SO2'!$F$10="x",'A.2 Table 2.SO2'!$B$10,"")</f>
        <v/>
      </c>
      <c r="H10" s="305" t="str">
        <f>IF('A.2 Table 2.SO2'!$F$11="x",'A.2 Table 2.SO2'!$B$11,"")</f>
        <v/>
      </c>
      <c r="I10" s="305" t="str">
        <f>IF('A.2 Table 2.SO2'!$F$12="x",'A.2 Table 2.SO2'!$B$12,"")</f>
        <v/>
      </c>
      <c r="J10" s="305" t="str">
        <f>IF('A.2 Table 2.SO2'!$F$13="x",'A.2 Table 2.SO2'!$B$13,"")</f>
        <v/>
      </c>
      <c r="K10" s="305" t="str">
        <f>IF('A.2 Table 2.SO2'!$F$14="x",'A.2 Table 2.SO2'!$B$14,"")</f>
        <v/>
      </c>
      <c r="L10" s="305" t="str">
        <f>IF('A.2 Table 2.SO2'!$F$15="x",'A.2 Table 2.SO2'!$B$15,"")</f>
        <v/>
      </c>
      <c r="M10" s="305" t="str">
        <f>IF('A.2 Table 2.SO2'!$F$16="x",'A.2 Table 2.SO2'!$B$16,"")</f>
        <v/>
      </c>
      <c r="N10" s="306">
        <f>SUM(C11:M11)</f>
        <v>0.83636596756362103</v>
      </c>
      <c r="P10" s="312"/>
      <c r="Q10" s="303"/>
      <c r="R10" s="307"/>
      <c r="S10" s="307"/>
      <c r="T10" s="307"/>
      <c r="U10" s="307"/>
      <c r="V10" s="307"/>
      <c r="W10" s="307"/>
      <c r="X10" s="307"/>
      <c r="Y10" s="307"/>
      <c r="Z10" s="307"/>
      <c r="AA10" s="307"/>
      <c r="AB10" s="308"/>
    </row>
    <row r="11" spans="2:28" s="82" customFormat="1" ht="10.5" customHeight="1" x14ac:dyDescent="0.25">
      <c r="B11" s="309"/>
      <c r="C11" s="310">
        <f>IF('A.2 Table 2.SO2'!$F$6="x",'A.2 Table 2.SO2'!$D$6,"")</f>
        <v>0.48660587786174703</v>
      </c>
      <c r="D11" s="310">
        <f>IF('A.2 Table 2.SO2'!$F$7="x",'A.2 Table 2.SO2'!$D$7,"")</f>
        <v>0.231597957435801</v>
      </c>
      <c r="E11" s="310">
        <f>IF('A.2 Table 2.SO2'!$F$8="x",'A.2 Table 2.SO2'!$D$8,"")</f>
        <v>0.118162132266073</v>
      </c>
      <c r="F11" s="310" t="str">
        <f>IF('A.2 Table 2.SO2'!$F$9="x",'A.2 Table 2.SO2'!$D$9,"")</f>
        <v/>
      </c>
      <c r="G11" s="310" t="str">
        <f>IF('A.2 Table 2.SO2'!$F$10="x",'A.2 Table 2.SO2'!$D$10,"")</f>
        <v/>
      </c>
      <c r="H11" s="310" t="str">
        <f>IF('A.2 Table 2.SO2'!$F$11="x",'A.2 Table 2.SO2'!$D$11,"")</f>
        <v/>
      </c>
      <c r="I11" s="310" t="str">
        <f>IF('A.2 Table 2.SO2'!$F$12="x",'A.2 Table 2.SO2'!$D$12,"")</f>
        <v/>
      </c>
      <c r="J11" s="310" t="str">
        <f>IF('A.2 Table 2.SO2'!$F$13="x",'A.2 Table 2.SO2'!$D$13,"")</f>
        <v/>
      </c>
      <c r="K11" s="310" t="str">
        <f>IF('A.2 Table 2.SO2'!$F$14="x",'A.2 Table 2.SO2'!$D$14,"")</f>
        <v/>
      </c>
      <c r="L11" s="310" t="str">
        <f>IF('A.2 Table 2.SO2'!$F$15="x",'A.2 Table 2.SO2'!$D$15,"")</f>
        <v/>
      </c>
      <c r="M11" s="310" t="str">
        <f>IF('A.2 Table 2.SO2'!$F$16="x",'A.2 Table 2.SO2'!$D$16,"")</f>
        <v/>
      </c>
      <c r="N11" s="311"/>
      <c r="P11" s="312"/>
      <c r="Q11" s="303"/>
      <c r="R11" s="308"/>
      <c r="S11" s="308"/>
      <c r="T11" s="308"/>
      <c r="U11" s="307"/>
      <c r="V11" s="307"/>
      <c r="W11" s="307"/>
      <c r="X11" s="307"/>
      <c r="Y11" s="307"/>
      <c r="Z11" s="307"/>
      <c r="AA11" s="307"/>
      <c r="AB11" s="307"/>
    </row>
    <row r="12" spans="2:28" s="105" customFormat="1" ht="12.75" customHeight="1" x14ac:dyDescent="0.25">
      <c r="B12" s="304" t="s">
        <v>547</v>
      </c>
      <c r="C12" s="305" t="str">
        <f>IF('A.2 Table 4.NH3,CO'!$F$6="x",'A.2 Table 4.NH3,CO'!$B$6,"")</f>
        <v>3Da2a</v>
      </c>
      <c r="D12" s="305" t="str">
        <f>IF('A.2 Table 4.NH3,CO'!$F$7="x",'A.2 Table 4.NH3,CO'!$B$7,"")</f>
        <v>3B1b</v>
      </c>
      <c r="E12" s="305" t="str">
        <f>IF('A.2 Table 4.NH3,CO'!$F$8="x",'A.2 Table 4.NH3,CO'!$B$8,"")</f>
        <v>3B1a</v>
      </c>
      <c r="F12" s="305" t="str">
        <f>IF('A.2 Table 4.NH3,CO'!$F$9="x",'A.2 Table 4.NH3,CO'!$B$9,"")</f>
        <v>3Da3</v>
      </c>
      <c r="G12" s="305" t="str">
        <f>IF('A.2 Table 4.NH3,CO'!$F$10="x",'A.2 Table 4.NH3,CO'!$B$10,"")</f>
        <v>3Da1</v>
      </c>
      <c r="H12" s="305" t="str">
        <f>IF('A.2 Table 4.NH3,CO'!$F$11="x",'A.2 Table 4.NH3,CO'!$B$11,"")</f>
        <v/>
      </c>
      <c r="I12" s="305" t="str">
        <f>IF('A.2 Table 4.NH3,CO'!$F$12="x",'A.2 Table 4.NH3,CO'!$B$12,"")</f>
        <v/>
      </c>
      <c r="J12" s="305" t="str">
        <f>IF('A.2 Table 4.NH3,CO'!$F$13="x",'A.2 Table 4.NH3,CO'!$B$13,"")</f>
        <v/>
      </c>
      <c r="K12" s="305" t="str">
        <f>IF('A.2 Table 4.NH3,CO'!$F$26="x",'A.2 Table 4.NH3,CO'!$B$26,"")</f>
        <v/>
      </c>
      <c r="L12" s="305" t="str">
        <f>IF('A.2 Table 4.NH3,CO'!$F$26="x",'A.2 Table 4.NH3,CO'!$B$26,"")</f>
        <v/>
      </c>
      <c r="M12" s="305" t="str">
        <f>IF('A.2 Table 4.NH3,CO'!$F$26="x",'A.2 Table 4.NH3,CO'!$B$26,"")</f>
        <v/>
      </c>
      <c r="N12" s="306">
        <f>SUM(C13:M13)</f>
        <v>0.90127365168861395</v>
      </c>
      <c r="P12" s="312"/>
      <c r="Q12" s="303"/>
      <c r="R12" s="307"/>
      <c r="S12" s="307"/>
      <c r="T12" s="307"/>
      <c r="U12" s="307"/>
      <c r="V12" s="307"/>
      <c r="W12" s="307"/>
      <c r="X12" s="307"/>
      <c r="Y12" s="307"/>
      <c r="Z12" s="307"/>
      <c r="AA12" s="307"/>
      <c r="AB12" s="308"/>
    </row>
    <row r="13" spans="2:28" s="82" customFormat="1" ht="10.5" customHeight="1" x14ac:dyDescent="0.25">
      <c r="B13" s="311"/>
      <c r="C13" s="310">
        <f>IF('A.2 Table 4.NH3,CO'!$F$6="x",'A.2 Table 4.NH3,CO'!$D$6,"")</f>
        <v>0.295506979155295</v>
      </c>
      <c r="D13" s="310">
        <f>IF('A.2 Table 4.NH3,CO'!$F$7="x",'A.2 Table 4.NH3,CO'!$D$7,"")</f>
        <v>0.25704556391285199</v>
      </c>
      <c r="E13" s="310">
        <f>IF('A.2 Table 4.NH3,CO'!$F$8="x",'A.2 Table 4.NH3,CO'!$D$8,"")</f>
        <v>0.12185790148195901</v>
      </c>
      <c r="F13" s="310">
        <f>IF('A.2 Table 4.NH3,CO'!$F$9="x",'A.2 Table 4.NH3,CO'!$D$9,"")</f>
        <v>0.121531983587749</v>
      </c>
      <c r="G13" s="310">
        <f>IF('A.2 Table 4.NH3,CO'!$F$10="x",'A.2 Table 4.NH3,CO'!$D$10,"")</f>
        <v>0.105331223550759</v>
      </c>
      <c r="H13" s="310" t="str">
        <f>IF('A.2 Table 4.NH3,CO'!$F$11="x",'A.2 Table 4.NH3,CO'!$D$11,"")</f>
        <v/>
      </c>
      <c r="I13" s="310" t="str">
        <f>IF('A.2 Table 4.NH3,CO'!$F$12="x",'A.2 Table 4.NH3,CO'!$D$12,"")</f>
        <v/>
      </c>
      <c r="J13" s="310" t="str">
        <f>IF('A.2 Table 4.NH3,CO'!$F$13="x",'A.2 Table 4.NH3,CO'!$D$13,"")</f>
        <v/>
      </c>
      <c r="K13" s="310" t="str">
        <f>IF('A.2 Table 4.NH3,CO'!$F$26="x",'A.2 Table 4.NH3,CO'!$D$26,"")</f>
        <v/>
      </c>
      <c r="L13" s="310" t="str">
        <f>IF('A.2 Table 4.NH3,CO'!$F$26="x",'A.2 Table 4.NH3,CO'!$D$26,"")</f>
        <v/>
      </c>
      <c r="M13" s="310" t="str">
        <f>IF('A.2 Table 4.NH3,CO'!$F$26="x",'A.2 Table 4.NH3,CO'!$D$26,"")</f>
        <v/>
      </c>
      <c r="N13" s="311"/>
      <c r="P13" s="312"/>
      <c r="Q13" s="307"/>
      <c r="R13" s="308"/>
      <c r="S13" s="308"/>
      <c r="T13" s="308"/>
      <c r="U13" s="308"/>
      <c r="V13" s="307"/>
      <c r="W13" s="307"/>
      <c r="X13" s="307"/>
      <c r="Y13" s="307"/>
      <c r="Z13" s="307"/>
      <c r="AA13" s="307"/>
      <c r="AB13" s="307"/>
    </row>
    <row r="14" spans="2:28" s="105" customFormat="1" ht="10.5" customHeight="1" x14ac:dyDescent="0.25">
      <c r="B14" s="304" t="s">
        <v>8</v>
      </c>
      <c r="C14" s="305" t="str">
        <f>IF('A.2 Table 5.TSP,PM10'!$F$6="x",'A.2 Table 5.TSP,PM10'!$B$6,"")</f>
        <v>2D3b</v>
      </c>
      <c r="D14" s="305" t="str">
        <f>IF('A.2 Table 5.TSP,PM10'!$F$7="x",'A.2 Table 5.TSP,PM10'!$B$7,"")</f>
        <v>1A4bi</v>
      </c>
      <c r="E14" s="305" t="str">
        <f>IF('A.2 Table 5.TSP,PM10'!$F$8="x",'A.2 Table 5.TSP,PM10'!$B$8,"")</f>
        <v>3Da1</v>
      </c>
      <c r="F14" s="305" t="str">
        <f>IF('A.2 Table 5.TSP,PM10'!$F$9="x",'A.2 Table 5.TSP,PM10'!$B$9,"")</f>
        <v>2A5a</v>
      </c>
      <c r="G14" s="305" t="str">
        <f>IF('A.2 Table 5.TSP,PM10'!$F$10="x",'A.2 Table 5.TSP,PM10'!$B$10,"")</f>
        <v>1A3bvi</v>
      </c>
      <c r="H14" s="305" t="str">
        <f>IF('A.2 Table 5.TSP,PM10'!$F$11="x",'A.2 Table 5.TSP,PM10'!$B$11,"")</f>
        <v/>
      </c>
      <c r="I14" s="305" t="str">
        <f>IF('A.2 Table 5.TSP,PM10'!$F$12="x",'A.2 Table 5.TSP,PM10'!$B$12,"")</f>
        <v/>
      </c>
      <c r="J14" s="305" t="str">
        <f>IF('A.2 Table 5.TSP,PM10'!$F$13="x",'A.2 Table 5.TSP,PM10'!$B$13,"")</f>
        <v/>
      </c>
      <c r="K14" s="305" t="str">
        <f>IF('A.2 Table 5.TSP,PM10'!$F$14="x",'A.2 Table 5.TSP,PM10'!$B$14,"")</f>
        <v/>
      </c>
      <c r="L14" s="305" t="str">
        <f>IF('A.2 Table 5.TSP,PM10'!$F$15="x",'A.2 Table 5.TSP,PM10'!$B$15,"")</f>
        <v/>
      </c>
      <c r="M14" s="305" t="str">
        <f>IF('A.2 Table 5.TSP,PM10'!$F$16="x",'A.2 Table 5.TSP,PM10'!$B$16,"")</f>
        <v/>
      </c>
      <c r="N14" s="306">
        <f>SUM(C15:M15)</f>
        <v>0.81689109348102273</v>
      </c>
      <c r="P14" s="312"/>
      <c r="Q14" s="303"/>
      <c r="R14" s="307"/>
      <c r="S14" s="307"/>
      <c r="T14" s="307"/>
      <c r="U14" s="307"/>
      <c r="V14" s="307"/>
      <c r="W14" s="307"/>
      <c r="X14" s="307"/>
      <c r="Y14" s="307"/>
      <c r="Z14" s="307"/>
      <c r="AA14" s="307"/>
      <c r="AB14" s="308"/>
    </row>
    <row r="15" spans="2:28" s="82" customFormat="1" ht="10.5" customHeight="1" x14ac:dyDescent="0.25">
      <c r="B15" s="311"/>
      <c r="C15" s="310">
        <f>IF('A.2 Table 5.TSP,PM10'!$F$6="x",'A.2 Table 5.TSP,PM10'!$D$6,"")</f>
        <v>0.49084142870060599</v>
      </c>
      <c r="D15" s="310">
        <f>IF('A.2 Table 5.TSP,PM10'!$F$7="x",'A.2 Table 5.TSP,PM10'!$D$7,"")</f>
        <v>0.11327925135961001</v>
      </c>
      <c r="E15" s="310">
        <f>IF('A.2 Table 5.TSP,PM10'!$F$8="x",'A.2 Table 5.TSP,PM10'!$D$8,"")</f>
        <v>0.112461396596008</v>
      </c>
      <c r="F15" s="310">
        <f>IF('A.2 Table 5.TSP,PM10'!$F$9="x",'A.2 Table 5.TSP,PM10'!$D$9,"")</f>
        <v>7.7182605924628098E-2</v>
      </c>
      <c r="G15" s="310">
        <f>IF('A.2 Table 5.TSP,PM10'!$F$10="x",'A.2 Table 5.TSP,PM10'!$D$10,"")</f>
        <v>2.3126410900170601E-2</v>
      </c>
      <c r="H15" s="310" t="str">
        <f>IF('A.2 Table 5.TSP,PM10'!$F$11="x",'A.2 Table 5.TSP,PM10'!$D$11,"")</f>
        <v/>
      </c>
      <c r="I15" s="310" t="str">
        <f>IF('A.2 Table 5.TSP,PM10'!$F$12="x",'A.2 Table 5.TSP,PM10'!$D$12,"")</f>
        <v/>
      </c>
      <c r="J15" s="310" t="str">
        <f>IF('A.2 Table 5.TSP,PM10'!$F$13="x",'A.2 Table 5.TSP,PM10'!$D$13,"")</f>
        <v/>
      </c>
      <c r="K15" s="310" t="str">
        <f>IF('A.2 Table 5.TSP,PM10'!$F$14="x",'A.2 Table 5.TSP,PM10'!$D$14,"")</f>
        <v/>
      </c>
      <c r="L15" s="310" t="str">
        <f>IF('A.2 Table 5.TSP,PM10'!$F$15="x",'A.2 Table 5.TSP,PM10'!$D$15,"")</f>
        <v/>
      </c>
      <c r="M15" s="310" t="str">
        <f>IF('A.2 Table 5.TSP,PM10'!$F$16="x",'A.2 Table 5.TSP,PM10'!$D$16,"")</f>
        <v/>
      </c>
      <c r="N15" s="311"/>
      <c r="P15" s="312"/>
      <c r="Q15" s="307"/>
      <c r="R15" s="308"/>
      <c r="S15" s="308"/>
      <c r="T15" s="308"/>
      <c r="U15" s="308"/>
      <c r="V15" s="307"/>
      <c r="W15" s="307"/>
      <c r="X15" s="307"/>
      <c r="Y15" s="307"/>
      <c r="Z15" s="307"/>
      <c r="AA15" s="307"/>
      <c r="AB15" s="307"/>
    </row>
    <row r="16" spans="2:28" s="105" customFormat="1" ht="12.75" customHeight="1" x14ac:dyDescent="0.25">
      <c r="B16" s="304" t="s">
        <v>548</v>
      </c>
      <c r="C16" s="305" t="str">
        <f>IF('A.2 Table 5.TSP,PM10'!$L$6="x",'A.2 Table 5.TSP,PM10'!$H$6,"")</f>
        <v>3Da1</v>
      </c>
      <c r="D16" s="305" t="str">
        <f>IF('A.2 Table 5.TSP,PM10'!$L$7="x",'A.2 Table 5.TSP,PM10'!$H$7,"")</f>
        <v>1A4bi</v>
      </c>
      <c r="E16" s="305" t="str">
        <f>IF('A.2 Table 5.TSP,PM10'!$L$8="x",'A.2 Table 5.TSP,PM10'!$H$8,"")</f>
        <v>2D3b</v>
      </c>
      <c r="F16" s="305" t="str">
        <f>IF('A.2 Table 5.TSP,PM10'!$L$9="x",'A.2 Table 5.TSP,PM10'!$H$9,"")</f>
        <v>2A5a</v>
      </c>
      <c r="G16" s="305" t="str">
        <f>IF('A.2 Table 5.TSP,PM10'!$L$10="x",'A.2 Table 5.TSP,PM10'!$H$10,"")</f>
        <v>1A3bvi</v>
      </c>
      <c r="H16" s="305" t="str">
        <f>IF('A.2 Table 5.TSP,PM10'!$L$11="x",'A.2 Table 5.TSP,PM10'!$H$11,"")</f>
        <v>1A2f</v>
      </c>
      <c r="I16" s="305" t="str">
        <f>IF('A.2 Table 5.TSP,PM10'!$L$12="x",'A.2 Table 5.TSP,PM10'!$H$12,"")</f>
        <v>1A3bvii</v>
      </c>
      <c r="J16" s="305" t="str">
        <f>IF('A.2 Table 5.TSP,PM10'!$L$13="x",'A.2 Table 5.TSP,PM10'!$H$13,"")</f>
        <v/>
      </c>
      <c r="K16" s="305" t="str">
        <f>IF('A.2 Table 5.TSP,PM10'!$L$14="x",'A.2 Table 5.TSP,PM10'!$H$14,"")</f>
        <v/>
      </c>
      <c r="L16" s="305" t="str">
        <f>IF('A.2 Table 5.TSP,PM10'!$L$15="x",'A.2 Table 5.TSP,PM10'!$H$15,"")</f>
        <v/>
      </c>
      <c r="M16" s="305" t="str">
        <f>IF('A.2 Table 5.TSP,PM10'!$L$16="x",'A.2 Table 5.TSP,PM10'!$H$16,"")</f>
        <v/>
      </c>
      <c r="N16" s="306">
        <f>SUM(C17:M17)</f>
        <v>0.81518942008564543</v>
      </c>
      <c r="P16" s="312"/>
      <c r="Q16" s="303"/>
      <c r="R16" s="307"/>
      <c r="S16" s="307"/>
      <c r="T16" s="307"/>
      <c r="U16" s="307"/>
      <c r="V16" s="307"/>
      <c r="W16" s="307"/>
      <c r="X16" s="307"/>
      <c r="Y16" s="307"/>
      <c r="Z16" s="307"/>
      <c r="AA16" s="307"/>
      <c r="AB16" s="308"/>
    </row>
    <row r="17" spans="2:28" s="82" customFormat="1" ht="10.5" customHeight="1" x14ac:dyDescent="0.25">
      <c r="B17" s="311"/>
      <c r="C17" s="310">
        <f>IF('A.2 Table 5.TSP,PM10'!$L$6="x",'A.2 Table 5.TSP,PM10'!$J$6,"")</f>
        <v>0.25488088950542498</v>
      </c>
      <c r="D17" s="310">
        <f>IF('A.2 Table 5.TSP,PM10'!$L$7="x",'A.2 Table 5.TSP,PM10'!$J$7,"")</f>
        <v>0.23459846181275201</v>
      </c>
      <c r="E17" s="310">
        <f>IF('A.2 Table 5.TSP,PM10'!$L$8="x",'A.2 Table 5.TSP,PM10'!$J$8,"")</f>
        <v>0.148324792613344</v>
      </c>
      <c r="F17" s="310">
        <f>IF('A.2 Table 5.TSP,PM10'!$L$9="x",'A.2 Table 5.TSP,PM10'!$J$9,"")</f>
        <v>8.5747816879971406E-2</v>
      </c>
      <c r="G17" s="310">
        <f>IF('A.2 Table 5.TSP,PM10'!$L$10="x",'A.2 Table 5.TSP,PM10'!$J$10,"")</f>
        <v>3.9484846379116E-2</v>
      </c>
      <c r="H17" s="310">
        <f>IF('A.2 Table 5.TSP,PM10'!$L$11="x",'A.2 Table 5.TSP,PM10'!$J$11,"")</f>
        <v>3.0969123146786001E-2</v>
      </c>
      <c r="I17" s="310">
        <f>IF('A.2 Table 5.TSP,PM10'!$L$12="x",'A.2 Table 5.TSP,PM10'!$J$12,"")</f>
        <v>2.1183489748250999E-2</v>
      </c>
      <c r="J17" s="310" t="str">
        <f>IF('A.2 Table 5.TSP,PM10'!$L$13="x",'A.2 Table 5.TSP,PM10'!$J$13,"")</f>
        <v/>
      </c>
      <c r="K17" s="310" t="str">
        <f>IF('A.2 Table 5.TSP,PM10'!$L$14="x",'A.2 Table 5.TSP,PM10'!$J$14,"")</f>
        <v/>
      </c>
      <c r="L17" s="310" t="str">
        <f>IF('A.2 Table 5.TSP,PM10'!$L$15="x",'A.2 Table 5.TSP,PM10'!$J$15,"")</f>
        <v/>
      </c>
      <c r="M17" s="310" t="str">
        <f>IF('A.2 Table 5.TSP,PM10'!$L$16="x",'A.2 Table 5.TSP,PM10'!$J$16,"")</f>
        <v/>
      </c>
      <c r="N17" s="311"/>
      <c r="P17" s="312"/>
      <c r="Q17" s="307"/>
      <c r="R17" s="308"/>
      <c r="S17" s="308"/>
      <c r="T17" s="308"/>
      <c r="U17" s="308"/>
      <c r="V17" s="308"/>
      <c r="W17" s="307"/>
      <c r="X17" s="307"/>
      <c r="Y17" s="307"/>
      <c r="Z17" s="307"/>
      <c r="AA17" s="307"/>
      <c r="AB17" s="307"/>
    </row>
    <row r="18" spans="2:28" s="105" customFormat="1" ht="12" customHeight="1" x14ac:dyDescent="0.25">
      <c r="B18" s="304" t="s">
        <v>549</v>
      </c>
      <c r="C18" s="305" t="str">
        <f>IF('A.2 Table 6.PM2.5'!$F$6="x",'A.2 Table 6.PM2.5'!$B$6,"")</f>
        <v>1A4bi</v>
      </c>
      <c r="D18" s="305" t="str">
        <f>IF('A.2 Table 6.PM2.5'!$F$7="x",'A.2 Table 6.PM2.5'!$B$7,"")</f>
        <v>1A2f</v>
      </c>
      <c r="E18" s="305" t="str">
        <f>IF('A.2 Table 6.PM2.5'!$F$8="x",'A.2 Table 6.PM2.5'!$B$8,"")</f>
        <v>1A3bvi</v>
      </c>
      <c r="F18" s="305" t="str">
        <f>IF('A.2 Table 6.PM2.5'!$F$9="x",'A.2 Table 6.PM2.5'!$B$9,"")</f>
        <v>1A2gviii</v>
      </c>
      <c r="G18" s="305" t="str">
        <f>IF('A.2 Table 6.PM2.5'!$F$10="x",'A.2 Table 6.PM2.5'!$B$10,"")</f>
        <v>1A3bvii</v>
      </c>
      <c r="H18" s="305" t="str">
        <f>IF('A.2 Table 6.PM2.5'!$F$11="x",'A.2 Table 6.PM2.5'!$B$11,"")</f>
        <v>1A3bi</v>
      </c>
      <c r="I18" s="305" t="str">
        <f>IF('A.2 Table 6.PM2.5'!$F$12="x",'A.2 Table 6.PM2.5'!$B$12,"")</f>
        <v>3B1b</v>
      </c>
      <c r="J18" s="305" t="str">
        <f>IF('A.2 Table 6.PM2.5'!$F$13="x",'A.2 Table 6.PM2.5'!$B$13,"")</f>
        <v>1A2e</v>
      </c>
      <c r="K18" s="305" t="str">
        <f>IF('A.2 Table 6.PM2.5'!$F$14="x",'A.2 Table 6.PM2.5'!$B$14,"")</f>
        <v>5E</v>
      </c>
      <c r="L18" s="305" t="str">
        <f>IF('A.2 Table 6.PM2.5'!$F$15="x",'A.2 Table 6.PM2.5'!$B$15,"")</f>
        <v/>
      </c>
      <c r="M18" s="305" t="str">
        <f>IF('A.2 Table 6.PM2.5'!$F$16="x",'A.2 Table 6.PM2.5'!$B$16,"")</f>
        <v/>
      </c>
      <c r="N18" s="306">
        <f>SUM(C19:M19)</f>
        <v>0.80109247998402056</v>
      </c>
      <c r="P18" s="312"/>
      <c r="Q18" s="303"/>
      <c r="R18" s="307"/>
      <c r="S18" s="307"/>
      <c r="T18" s="307"/>
      <c r="U18" s="307"/>
      <c r="V18" s="307"/>
      <c r="W18" s="307"/>
      <c r="X18" s="307"/>
      <c r="Y18" s="307"/>
      <c r="Z18" s="307"/>
      <c r="AA18" s="307"/>
      <c r="AB18" s="308"/>
    </row>
    <row r="19" spans="2:28" s="82" customFormat="1" ht="10.5" customHeight="1" x14ac:dyDescent="0.25">
      <c r="B19" s="311"/>
      <c r="C19" s="310">
        <f>IF('A.2 Table 6.PM2.5'!$F$6="x",'A.2 Table 6.PM2.5'!$D$6,"")</f>
        <v>0.526516790980608</v>
      </c>
      <c r="D19" s="310">
        <f>IF('A.2 Table 6.PM2.5'!$F$7="x",'A.2 Table 6.PM2.5'!$D$7,"")</f>
        <v>6.4129137673702499E-2</v>
      </c>
      <c r="E19" s="310">
        <f>IF('A.2 Table 6.PM2.5'!$F$8="x",'A.2 Table 6.PM2.5'!$D$8,"")</f>
        <v>4.8504937338705201E-2</v>
      </c>
      <c r="F19" s="310">
        <f>IF('A.2 Table 6.PM2.5'!$F$9="x",'A.2 Table 6.PM2.5'!$D$9,"")</f>
        <v>3.6277181589456003E-2</v>
      </c>
      <c r="G19" s="310">
        <f>IF('A.2 Table 6.PM2.5'!$F$10="x",'A.2 Table 6.PM2.5'!$D$10,"")</f>
        <v>2.6294969584870299E-2</v>
      </c>
      <c r="H19" s="310">
        <f>IF('A.2 Table 6.PM2.5'!$F$11="x",'A.2 Table 6.PM2.5'!$D$11,"")</f>
        <v>2.56134241803436E-2</v>
      </c>
      <c r="I19" s="310">
        <f>IF('A.2 Table 6.PM2.5'!$F$12="x",'A.2 Table 6.PM2.5'!$D$12,"")</f>
        <v>2.5094942700587299E-2</v>
      </c>
      <c r="J19" s="310">
        <f>IF('A.2 Table 6.PM2.5'!$F$13="x",'A.2 Table 6.PM2.5'!$D$13,"")</f>
        <v>2.5018189007235202E-2</v>
      </c>
      <c r="K19" s="310">
        <f>IF('A.2 Table 6.PM2.5'!$F$14="x",'A.2 Table 6.PM2.5'!$D$14,"")</f>
        <v>2.36429069285123E-2</v>
      </c>
      <c r="L19" s="310" t="str">
        <f>IF('A.2 Table 6.PM2.5'!$F$15="x",'A.2 Table 6.PM2.5'!$D$15,"")</f>
        <v/>
      </c>
      <c r="M19" s="310" t="str">
        <f>IF('A.2 Table 6.PM2.5'!$F$16="x",'A.2 Table 6.PM2.5'!$D$16,"")</f>
        <v/>
      </c>
      <c r="N19" s="311"/>
      <c r="P19" s="312"/>
      <c r="Q19" s="307"/>
      <c r="R19" s="308"/>
      <c r="S19" s="308"/>
      <c r="T19" s="308"/>
      <c r="U19" s="308"/>
      <c r="V19" s="308"/>
      <c r="W19" s="308"/>
      <c r="X19" s="308"/>
      <c r="Y19" s="307"/>
      <c r="Z19" s="307"/>
      <c r="AA19" s="307"/>
      <c r="AB19" s="307"/>
    </row>
    <row r="20" spans="2:28" s="105" customFormat="1" ht="10.5" customHeight="1" x14ac:dyDescent="0.25">
      <c r="B20" s="304" t="s">
        <v>9</v>
      </c>
      <c r="C20" s="305" t="str">
        <f>IF('A.2 Table 7.Pb,Cd'!$F$6="x",'A.2 Table 7.Pb,Cd'!$B$6,"")</f>
        <v>1A4bi</v>
      </c>
      <c r="D20" s="305" t="str">
        <f>IF('A.2 Table 7.Pb,Cd'!$F$7="x",'A.2 Table 7.Pb,Cd'!$B$7,"")</f>
        <v>1A3bvi</v>
      </c>
      <c r="E20" s="305" t="str">
        <f>IF('A.2 Table 7.Pb,Cd'!$F$8="x",'A.2 Table 7.Pb,Cd'!$B$8,"")</f>
        <v>1A2f</v>
      </c>
      <c r="F20" s="305" t="str">
        <f>IF('A.2 Table 7.Pb,Cd'!$F$9="x",'A.2 Table 7.Pb,Cd'!$B$9,"")</f>
        <v>1A1a</v>
      </c>
      <c r="G20" s="305" t="str">
        <f>IF('A.2 Table 7.Pb,Cd'!$F$10="x",'A.2 Table 7.Pb,Cd'!$B$10,"")</f>
        <v/>
      </c>
      <c r="H20" s="305" t="str">
        <f>IF('A.2 Table 7.Pb,Cd'!$F$11="x",'A.2 Table 7.Pb,Cd'!$B$11,"")</f>
        <v/>
      </c>
      <c r="I20" s="305" t="str">
        <f>IF('A.2 Table 7.Pb,Cd'!$F$12="x",'A.2 Table 7.Pb,Cd'!$B$12,"")</f>
        <v/>
      </c>
      <c r="J20" s="305" t="str">
        <f>IF('A.2 Table 7.Pb,Cd'!$F$13="x",'A.2 Table 7.Pb,Cd'!$B$13,"")</f>
        <v/>
      </c>
      <c r="K20" s="305" t="str">
        <f>IF('A.2 Table 7.Pb,Cd'!$F$14="x",'A.2 Table 7.Pb,Cd'!$B$14,"")</f>
        <v/>
      </c>
      <c r="L20" s="305" t="str">
        <f>IF('A.2 Table 7.Pb,Cd'!$F$15="x",'A.2 Table 7.Pb,Cd'!$B$15,"")</f>
        <v/>
      </c>
      <c r="M20" s="305" t="str">
        <f>IF('A.2 Table 7.Pb,Cd'!$F$16="x",'A.2 Table 7.Pb,Cd'!$B$16,"")</f>
        <v/>
      </c>
      <c r="N20" s="306">
        <f>SUM(C21:M21)</f>
        <v>0.86336156230803485</v>
      </c>
      <c r="P20" s="312"/>
      <c r="Q20" s="303"/>
      <c r="R20" s="307"/>
      <c r="S20" s="307"/>
      <c r="T20" s="307"/>
      <c r="U20" s="307"/>
      <c r="V20" s="307"/>
      <c r="W20" s="307"/>
      <c r="X20" s="307"/>
      <c r="Y20" s="307"/>
      <c r="Z20" s="307"/>
      <c r="AA20" s="307"/>
      <c r="AB20" s="308"/>
    </row>
    <row r="21" spans="2:28" s="82" customFormat="1" ht="10.5" customHeight="1" x14ac:dyDescent="0.25">
      <c r="B21" s="311"/>
      <c r="C21" s="310">
        <f>IF('A.2 Table 7.Pb,Cd'!$F$6="x",'A.2 Table 7.Pb,Cd'!$D$6,"")</f>
        <v>0.38140976629279999</v>
      </c>
      <c r="D21" s="310">
        <f>IF('A.2 Table 7.Pb,Cd'!$F$7="x",'A.2 Table 7.Pb,Cd'!$D$7,"")</f>
        <v>0.28380091882803898</v>
      </c>
      <c r="E21" s="310">
        <f>IF('A.2 Table 7.Pb,Cd'!$F$8="x",'A.2 Table 7.Pb,Cd'!$D$8,"")</f>
        <v>0.130245949481784</v>
      </c>
      <c r="F21" s="310">
        <f>IF('A.2 Table 7.Pb,Cd'!$F$9="x",'A.2 Table 7.Pb,Cd'!$D$9,"")</f>
        <v>6.7904927705411802E-2</v>
      </c>
      <c r="G21" s="310" t="str">
        <f>IF('A.2 Table 7.Pb,Cd'!$F$10="x",'A.2 Table 7.Pb,Cd'!$D$10,"")</f>
        <v/>
      </c>
      <c r="H21" s="310" t="str">
        <f>IF('A.2 Table 7.Pb,Cd'!$F$11="x",'A.2 Table 7.Pb,Cd'!$D$11,"")</f>
        <v/>
      </c>
      <c r="I21" s="310" t="str">
        <f>IF('A.2 Table 7.Pb,Cd'!$F$12="x",'A.2 Table 7.Pb,Cd'!$D$12,"")</f>
        <v/>
      </c>
      <c r="J21" s="310" t="str">
        <f>IF('A.2 Table 7.Pb,Cd'!$F$13="x",'A.2 Table 7.Pb,Cd'!$D$13,"")</f>
        <v/>
      </c>
      <c r="K21" s="310" t="str">
        <f>IF('A.2 Table 7.Pb,Cd'!$F$14="x",'A.2 Table 7.Pb,Cd'!$D$14,"")</f>
        <v/>
      </c>
      <c r="L21" s="310" t="str">
        <f>IF('A.2 Table 7.Pb,Cd'!$F$15="x",'A.2 Table 7.Pb,Cd'!$D$15,"")</f>
        <v/>
      </c>
      <c r="M21" s="310" t="str">
        <f>IF('A.2 Table 7.Pb,Cd'!$F$16="x",'A.2 Table 7.Pb,Cd'!$D$16,"")</f>
        <v/>
      </c>
      <c r="N21" s="311"/>
      <c r="P21" s="312"/>
      <c r="Q21" s="307"/>
      <c r="R21" s="308"/>
      <c r="S21" s="308"/>
      <c r="T21" s="308"/>
      <c r="U21" s="307"/>
      <c r="V21" s="307"/>
      <c r="W21" s="307"/>
      <c r="X21" s="307"/>
      <c r="Y21" s="307"/>
      <c r="Z21" s="307"/>
      <c r="AA21" s="307"/>
      <c r="AB21" s="307"/>
    </row>
    <row r="22" spans="2:28" s="105" customFormat="1" ht="10.5" customHeight="1" x14ac:dyDescent="0.25">
      <c r="B22" s="304" t="s">
        <v>11</v>
      </c>
      <c r="C22" s="305" t="str">
        <f>IF('A.2 Table 7.Pb,Cd'!$L$6="x",'A.2 Table 7.Pb,Cd'!$H$6,"")</f>
        <v>1A2gviii</v>
      </c>
      <c r="D22" s="305" t="str">
        <f>IF('A.2 Table 7.Pb,Cd'!$L$7="x",'A.2 Table 7.Pb,Cd'!$H$7,"")</f>
        <v>1A1a</v>
      </c>
      <c r="E22" s="305" t="str">
        <f>IF('A.2 Table 7.Pb,Cd'!$L$8="x",'A.2 Table 7.Pb,Cd'!$H$8,"")</f>
        <v>2D3i</v>
      </c>
      <c r="F22" s="305" t="str">
        <f>IF('A.2 Table 7.Pb,Cd'!$L$9="x",'A.2 Table 7.Pb,Cd'!$H$9,"")</f>
        <v>1A4bi</v>
      </c>
      <c r="G22" s="305" t="str">
        <f>IF('A.2 Table 7.Pb,Cd'!$L$10="x",'A.2 Table 7.Pb,Cd'!$H$10,"")</f>
        <v>1A2f</v>
      </c>
      <c r="H22" s="305" t="str">
        <f>IF('A.2 Table 7.Pb,Cd'!$L$11="x",'A.2 Table 7.Pb,Cd'!$H$11,"")</f>
        <v>1A2e</v>
      </c>
      <c r="I22" s="305" t="str">
        <f>IF('A.2 Table 7.Pb,Cd'!$L$12="x",'A.2 Table 7.Pb,Cd'!$H$12,"")</f>
        <v/>
      </c>
      <c r="J22" s="305" t="str">
        <f>IF('A.2 Table 7.Pb,Cd'!$L$13="x",'A.2 Table 7.Pb,Cd'!$H$13,"")</f>
        <v/>
      </c>
      <c r="K22" s="305" t="str">
        <f>IF('A.2 Table 7.Pb,Cd'!$L$14="x",'A.2 Table 7.Pb,Cd'!$H$14,"")</f>
        <v/>
      </c>
      <c r="L22" s="305" t="str">
        <f>IF('A.2 Table 7.Pb,Cd'!$L$15="x",'A.2 Table 7.Pb,Cd'!$H$15,"")</f>
        <v/>
      </c>
      <c r="M22" s="305" t="str">
        <f>IF('A.2 Table 7.Pb,Cd'!$L$16="x",'A.2 Table 7.Pb,Cd'!$H$16,"")</f>
        <v/>
      </c>
      <c r="N22" s="306">
        <f>SUM(C23:M23)</f>
        <v>0.85184894519096876</v>
      </c>
      <c r="P22" s="312"/>
      <c r="Q22" s="303"/>
      <c r="R22" s="307"/>
      <c r="S22" s="307"/>
      <c r="T22" s="307"/>
      <c r="U22" s="307"/>
      <c r="V22" s="307"/>
      <c r="W22" s="307"/>
      <c r="X22" s="307"/>
      <c r="Y22" s="307"/>
      <c r="Z22" s="307"/>
      <c r="AA22" s="307"/>
      <c r="AB22" s="308"/>
    </row>
    <row r="23" spans="2:28" s="82" customFormat="1" ht="10.5" customHeight="1" x14ac:dyDescent="0.25">
      <c r="B23" s="311"/>
      <c r="C23" s="310">
        <f>IF('A.2 Table 7.Pb,Cd'!$L$6="x",'A.2 Table 7.Pb,Cd'!$J$6,"")</f>
        <v>0.25554796546603897</v>
      </c>
      <c r="D23" s="310">
        <f>IF('A.2 Table 7.Pb,Cd'!$L$7="x",'A.2 Table 7.Pb,Cd'!$J$7,"")</f>
        <v>0.14998188710493701</v>
      </c>
      <c r="E23" s="310">
        <f>IF('A.2 Table 7.Pb,Cd'!$L$8="x",'A.2 Table 7.Pb,Cd'!$J$8,"")</f>
        <v>0.14054548183846699</v>
      </c>
      <c r="F23" s="310">
        <f>IF('A.2 Table 7.Pb,Cd'!$L$9="x",'A.2 Table 7.Pb,Cd'!$J$9,"")</f>
        <v>0.13378445668566899</v>
      </c>
      <c r="G23" s="310">
        <f>IF('A.2 Table 7.Pb,Cd'!$L$10="x",'A.2 Table 7.Pb,Cd'!$J$10,"")</f>
        <v>0.115922404996169</v>
      </c>
      <c r="H23" s="310">
        <f>IF('A.2 Table 7.Pb,Cd'!$L$11="x",'A.2 Table 7.Pb,Cd'!$J$11,"")</f>
        <v>5.6066749099687903E-2</v>
      </c>
      <c r="I23" s="310" t="str">
        <f>IF('A.2 Table 7.Pb,Cd'!$L$12="x",'A.2 Table 7.Pb,Cd'!$J$12,"")</f>
        <v/>
      </c>
      <c r="J23" s="310" t="str">
        <f>IF('A.2 Table 7.Pb,Cd'!$L$13="x",'A.2 Table 7.Pb,Cd'!$J$13,"")</f>
        <v/>
      </c>
      <c r="K23" s="310" t="str">
        <f>IF('A.2 Table 7.Pb,Cd'!$L$14="x",'A.2 Table 7.Pb,Cd'!$J$14,"")</f>
        <v/>
      </c>
      <c r="L23" s="310" t="str">
        <f>IF('A.2 Table 7.Pb,Cd'!$L$15="x",'A.2 Table 7.Pb,Cd'!$J$15,"")</f>
        <v/>
      </c>
      <c r="M23" s="310" t="str">
        <f>IF('A.2 Table 7.Pb,Cd'!$L$16="x",'A.2 Table 7.Pb,Cd'!$J$16,"")</f>
        <v/>
      </c>
      <c r="N23" s="311"/>
      <c r="P23" s="312"/>
      <c r="Q23" s="307"/>
      <c r="R23" s="308"/>
      <c r="S23" s="308"/>
      <c r="T23" s="308"/>
      <c r="U23" s="308"/>
      <c r="V23" s="308"/>
      <c r="W23" s="307"/>
      <c r="X23" s="307"/>
      <c r="Y23" s="307"/>
      <c r="Z23" s="307"/>
      <c r="AA23" s="307"/>
      <c r="AB23" s="307"/>
    </row>
    <row r="24" spans="2:28" s="105" customFormat="1" ht="10.5" customHeight="1" x14ac:dyDescent="0.25">
      <c r="B24" s="304" t="s">
        <v>10</v>
      </c>
      <c r="C24" s="305" t="str">
        <f>IF('A.2 Table 8.Hg,As'!$F$6="x",'A.2 Table 8.Hg,As'!$B$6,"")</f>
        <v>1A4bi</v>
      </c>
      <c r="D24" s="305" t="str">
        <f>IF('A.2 Table 8.Hg,As'!$F$7="x",'A.2 Table 8.Hg,As'!$B$7,"")</f>
        <v>1A1a</v>
      </c>
      <c r="E24" s="305" t="str">
        <f>IF('A.2 Table 8.Hg,As'!$F$8="x",'A.2 Table 8.Hg,As'!$B$8,"")</f>
        <v>1A2f</v>
      </c>
      <c r="F24" s="305" t="str">
        <f>IF('A.2 Table 8.Hg,As'!$F$9="x",'A.2 Table 8.Hg,As'!$B$9,"")</f>
        <v>5A</v>
      </c>
      <c r="G24" s="305" t="str">
        <f>IF('A.2 Table 8.Hg,As'!$F$10="x",'A.2 Table 8.Hg,As'!$B$10,"")</f>
        <v>1A1c</v>
      </c>
      <c r="H24" s="305" t="str">
        <f>IF('A.2 Table 8.Hg,As'!$F$11="x",'A.2 Table 8.Hg,As'!$B$11,"")</f>
        <v>1A3bi</v>
      </c>
      <c r="I24" s="305" t="str">
        <f>IF('A.2 Table 8.Hg,As'!$F$12="x",'A.2 Table 8.Hg,As'!$B$12,"")</f>
        <v>1A2b</v>
      </c>
      <c r="J24" s="305" t="str">
        <f>IF('A.2 Table 8.Hg,As'!$F$13="x",'A.2 Table 8.Hg,As'!$B$13,"")</f>
        <v/>
      </c>
      <c r="K24" s="305" t="str">
        <f>IF('A.2 Table 8.Hg,As'!$F$14="x",'A.2 Table 8.Hg,As'!$B$14,"")</f>
        <v/>
      </c>
      <c r="L24" s="305" t="str">
        <f>IF('A.2 Table 8.Hg,As'!$F$15="x",'A.2 Table 8.Hg,As'!$B$15,"")</f>
        <v/>
      </c>
      <c r="M24" s="305" t="str">
        <f>IF('A.2 Table 8.Hg,As'!$F$16="x",'A.2 Table 8.Hg,As'!$B$16,"")</f>
        <v/>
      </c>
      <c r="N24" s="306">
        <f>SUM(C25:M25)</f>
        <v>0.83644748202373942</v>
      </c>
      <c r="P24" s="312"/>
      <c r="Q24" s="303"/>
      <c r="R24" s="307"/>
      <c r="S24" s="307"/>
      <c r="T24" s="307"/>
      <c r="U24" s="307"/>
      <c r="V24" s="307"/>
      <c r="W24" s="307"/>
      <c r="X24" s="307"/>
      <c r="Y24" s="307"/>
      <c r="Z24" s="307"/>
      <c r="AA24" s="307"/>
      <c r="AB24" s="308"/>
    </row>
    <row r="25" spans="2:28" s="82" customFormat="1" ht="10.5" customHeight="1" x14ac:dyDescent="0.25">
      <c r="B25" s="311"/>
      <c r="C25" s="310">
        <f>IF('A.2 Table 8.Hg,As'!$F$6="x",'A.2 Table 8.Hg,As'!$D$6,"")</f>
        <v>0.276206730180513</v>
      </c>
      <c r="D25" s="310">
        <f>IF('A.2 Table 8.Hg,As'!$F$7="x",'A.2 Table 8.Hg,As'!$D$7,"")</f>
        <v>0.22601998736267301</v>
      </c>
      <c r="E25" s="310">
        <f>IF('A.2 Table 8.Hg,As'!$F$8="x",'A.2 Table 8.Hg,As'!$D$8,"")</f>
        <v>0.10244770371478699</v>
      </c>
      <c r="F25" s="310">
        <f>IF('A.2 Table 8.Hg,As'!$F$9="x",'A.2 Table 8.Hg,As'!$D$9,"")</f>
        <v>6.8911821033532994E-2</v>
      </c>
      <c r="G25" s="310">
        <f>IF('A.2 Table 8.Hg,As'!$F$10="x",'A.2 Table 8.Hg,As'!$D$10,"")</f>
        <v>6.6949263908850504E-2</v>
      </c>
      <c r="H25" s="310">
        <f>IF('A.2 Table 8.Hg,As'!$F$11="x",'A.2 Table 8.Hg,As'!$D$11,"")</f>
        <v>5.1681010217040801E-2</v>
      </c>
      <c r="I25" s="310">
        <f>IF('A.2 Table 8.Hg,As'!$F$12="x",'A.2 Table 8.Hg,As'!$D$12,"")</f>
        <v>4.4230965606342099E-2</v>
      </c>
      <c r="J25" s="310" t="str">
        <f>IF('A.2 Table 8.Hg,As'!$F$13="x",'A.2 Table 8.Hg,As'!$D$13,"")</f>
        <v/>
      </c>
      <c r="K25" s="310" t="str">
        <f>IF('A.2 Table 8.Hg,As'!$F$14="x",'A.2 Table 8.Hg,As'!$D$14,"")</f>
        <v/>
      </c>
      <c r="L25" s="310" t="str">
        <f>IF('A.2 Table 8.Hg,As'!$F$15="x",'A.2 Table 8.Hg,As'!$D$15,"")</f>
        <v/>
      </c>
      <c r="M25" s="310" t="str">
        <f>IF('A.2 Table 8.Hg,As'!$F$16="x",'A.2 Table 8.Hg,As'!$D$16,"")</f>
        <v/>
      </c>
      <c r="N25" s="311"/>
      <c r="P25" s="312"/>
      <c r="Q25" s="307"/>
      <c r="R25" s="308"/>
      <c r="S25" s="308"/>
      <c r="T25" s="308"/>
      <c r="U25" s="307"/>
      <c r="V25" s="307"/>
      <c r="W25" s="307"/>
      <c r="X25" s="307"/>
      <c r="Y25" s="307"/>
      <c r="Z25" s="307"/>
      <c r="AA25" s="307"/>
      <c r="AB25" s="307"/>
    </row>
    <row r="26" spans="2:28" s="105" customFormat="1" ht="10.5" customHeight="1" x14ac:dyDescent="0.25">
      <c r="B26" s="304" t="s">
        <v>12</v>
      </c>
      <c r="C26" s="305" t="str">
        <f>IF('A.2 Table 8.Hg,As'!$L$6="x",'A.2 Table 8.Hg,As'!$H$6,"")</f>
        <v>5C1bi</v>
      </c>
      <c r="D26" s="305" t="str">
        <f>IF('A.2 Table 8.Hg,As'!$L$7="x",'A.2 Table 8.Hg,As'!$H$7,"")</f>
        <v>1A1a</v>
      </c>
      <c r="E26" s="305" t="str">
        <f>IF('A.2 Table 8.Hg,As'!$L$8="x",'A.2 Table 8.Hg,As'!$H$8,"")</f>
        <v/>
      </c>
      <c r="F26" s="305" t="str">
        <f>IF('A.2 Table 8.Hg,As'!$L$9="x",'A.2 Table 8.Hg,As'!$H$9,"")</f>
        <v/>
      </c>
      <c r="G26" s="305" t="str">
        <f>IF('A.2 Table 8.Hg,As'!$L$10="x",'A.2 Table 8.Hg,As'!$H$10,"")</f>
        <v/>
      </c>
      <c r="H26" s="305" t="str">
        <f>IF('A.2 Table 8.Hg,As'!$L$11="x",'A.2 Table 8.Hg,As'!$H$11,"")</f>
        <v/>
      </c>
      <c r="I26" s="305" t="str">
        <f>IF('A.2 Table 8.Hg,As'!$L$12="x",'A.2 Table 8.Hg,As'!$H$12,"")</f>
        <v/>
      </c>
      <c r="J26" s="305" t="str">
        <f>IF('A.2 Table 8.Hg,As'!$L$13="x",'A.2 Table 8.Hg,As'!$H$13,"")</f>
        <v/>
      </c>
      <c r="K26" s="305" t="str">
        <f>IF('A.2 Table 8.Hg,As'!$L$14="x",'A.2 Table 8.Hg,As'!$H$14,"")</f>
        <v/>
      </c>
      <c r="L26" s="305" t="str">
        <f>IF('A.2 Table 8.Hg,As'!$L$15="x",'A.2 Table 8.Hg,As'!$H$15,"")</f>
        <v/>
      </c>
      <c r="M26" s="305" t="str">
        <f>IF('A.2 Table 8.Hg,As'!$L$16="x",'A.2 Table 8.Hg,As'!$H$16,"")</f>
        <v/>
      </c>
      <c r="N26" s="306">
        <f>SUM(C27:M27)</f>
        <v>0.90006848993494604</v>
      </c>
      <c r="P26" s="312"/>
      <c r="Q26" s="303"/>
      <c r="R26" s="307"/>
      <c r="S26" s="307"/>
      <c r="T26" s="307"/>
      <c r="U26" s="307"/>
      <c r="V26" s="307"/>
      <c r="W26" s="307"/>
      <c r="X26" s="307"/>
      <c r="Y26" s="307"/>
      <c r="Z26" s="307"/>
      <c r="AA26" s="307"/>
      <c r="AB26" s="308"/>
    </row>
    <row r="27" spans="2:28" s="82" customFormat="1" ht="10.5" customHeight="1" x14ac:dyDescent="0.25">
      <c r="B27" s="311"/>
      <c r="C27" s="310">
        <f>IF('A.2 Table 8.Hg,As'!$L$6="x",'A.2 Table 8.Hg,As'!$J$6,"")</f>
        <v>0.60749885668957404</v>
      </c>
      <c r="D27" s="310">
        <f>IF('A.2 Table 8.Hg,As'!$L$7="x",'A.2 Table 8.Hg,As'!$J$7,"")</f>
        <v>0.292569633245372</v>
      </c>
      <c r="E27" s="310" t="str">
        <f>IF('A.2 Table 8.Hg,As'!$L$8="x",'A.2 Table 8.Hg,As'!$J$8,"")</f>
        <v/>
      </c>
      <c r="F27" s="310" t="str">
        <f>IF('A.2 Table 8.Hg,As'!$L$9="x",'A.2 Table 8.Hg,As'!$J$9,"")</f>
        <v/>
      </c>
      <c r="G27" s="310" t="str">
        <f>IF('A.2 Table 8.Hg,As'!$L$10="x",'A.2 Table 8.Hg,As'!$J$10,"")</f>
        <v/>
      </c>
      <c r="H27" s="310" t="str">
        <f>IF('A.2 Table 8.Hg,As'!$L$11="x",'A.2 Table 8.Hg,As'!$J$11,"")</f>
        <v/>
      </c>
      <c r="I27" s="310" t="str">
        <f>IF('A.2 Table 8.Hg,As'!$L$12="x",'A.2 Table 8.Hg,As'!$J$12,"")</f>
        <v/>
      </c>
      <c r="J27" s="310" t="str">
        <f>IF('A.2 Table 8.Hg,As'!$L$13="x",'A.2 Table 8.Hg,As'!$J$13,"")</f>
        <v/>
      </c>
      <c r="K27" s="310" t="str">
        <f>IF('A.2 Table 8.Hg,As'!$L$14="x",'A.2 Table 8.Hg,As'!$J$14,"")</f>
        <v/>
      </c>
      <c r="L27" s="310" t="str">
        <f>IF('A.2 Table 8.Hg,As'!$L$15="x",'A.2 Table 8.Hg,As'!$J$15,"")</f>
        <v/>
      </c>
      <c r="M27" s="310" t="str">
        <f>IF('A.2 Table 8.Hg,As'!$L$16="x",'A.2 Table 8.Hg,As'!$J$16,"")</f>
        <v/>
      </c>
      <c r="N27" s="311"/>
      <c r="P27" s="312"/>
      <c r="Q27" s="307"/>
      <c r="R27" s="308"/>
      <c r="S27" s="308"/>
      <c r="T27" s="308"/>
      <c r="U27" s="307"/>
      <c r="V27" s="307"/>
      <c r="W27" s="307"/>
      <c r="X27" s="307"/>
      <c r="Y27" s="307"/>
      <c r="Z27" s="307"/>
      <c r="AA27" s="307"/>
      <c r="AB27" s="307"/>
    </row>
    <row r="28" spans="2:28" s="105" customFormat="1" ht="10.5" customHeight="1" x14ac:dyDescent="0.25">
      <c r="B28" s="304" t="s">
        <v>13</v>
      </c>
      <c r="C28" s="305" t="str">
        <f>IF('A.2 Table 9.Cr,Cu'!$F$6="x",'A.2 Table 9.Cr,Cu'!$B$6,"")</f>
        <v>5C1bi</v>
      </c>
      <c r="D28" s="305" t="str">
        <f>IF('A.2 Table 9.Cr,Cu'!$F$7="x",'A.2 Table 9.Cr,Cu'!$B$7,"")</f>
        <v>1A3bvi</v>
      </c>
      <c r="E28" s="305" t="str">
        <f>IF('A.2 Table 9.Cr,Cu'!$F$8="x",'A.2 Table 9.Cr,Cu'!$B$8,"")</f>
        <v>1A4bi</v>
      </c>
      <c r="F28" s="305" t="str">
        <f>IF('A.2 Table 9.Cr,Cu'!$F$9="x",'A.2 Table 9.Cr,Cu'!$B$9,"")</f>
        <v>1A1a</v>
      </c>
      <c r="G28" s="305" t="str">
        <f>IF('A.2 Table 9.Cr,Cu'!$F$10="x",'A.2 Table 9.Cr,Cu'!$B$10,"")</f>
        <v>1A2f</v>
      </c>
      <c r="H28" s="305" t="str">
        <f>IF('A.2 Table 9.Cr,Cu'!$F$11="x",'A.2 Table 9.Cr,Cu'!$B$11,"")</f>
        <v>1A2gviii</v>
      </c>
      <c r="I28" s="305" t="str">
        <f>IF('A.2 Table 9.Cr,Cu'!$F$12="x",'A.2 Table 9.Cr,Cu'!$B$12,"")</f>
        <v/>
      </c>
      <c r="J28" s="305" t="str">
        <f>IF('A.2 Table 9.Cr,Cu'!$F$13="x",'A.2 Table 9.Cr,Cu'!$B$13,"")</f>
        <v/>
      </c>
      <c r="K28" s="305" t="str">
        <f>IF('A.2 Table 9.Cr,Cu'!$F$14="x",'A.2 Table 9.Cr,Cu'!$B$14,"")</f>
        <v/>
      </c>
      <c r="L28" s="305" t="str">
        <f>IF('A.2 Table 9.Cr,Cu'!$F$15="x",'A.2 Table 9.Cr,Cu'!$B$15,"")</f>
        <v/>
      </c>
      <c r="M28" s="305" t="str">
        <f>IF('A.2 Table 9.Cr,Cu'!$F$16="x",'A.2 Table 9.Cr,Cu'!$B$16,"")</f>
        <v/>
      </c>
      <c r="N28" s="306">
        <f>SUM(C29:M29)</f>
        <v>0.85242777903485734</v>
      </c>
      <c r="P28" s="312"/>
      <c r="Q28" s="303"/>
      <c r="R28" s="307"/>
      <c r="S28" s="307"/>
      <c r="T28" s="307"/>
      <c r="U28" s="307"/>
      <c r="V28" s="307"/>
      <c r="W28" s="307"/>
      <c r="X28" s="307"/>
      <c r="Y28" s="307"/>
      <c r="Z28" s="307"/>
      <c r="AA28" s="307"/>
      <c r="AB28" s="308"/>
    </row>
    <row r="29" spans="2:28" s="82" customFormat="1" ht="10.5" customHeight="1" x14ac:dyDescent="0.25">
      <c r="B29" s="311"/>
      <c r="C29" s="310">
        <f>IF('A.2 Table 9.Cr,Cu'!$F$6="x",'A.2 Table 9.Cr,Cu'!$D$6,"")</f>
        <v>0.28014984029531498</v>
      </c>
      <c r="D29" s="310">
        <f>IF('A.2 Table 9.Cr,Cu'!$F$7="x",'A.2 Table 9.Cr,Cu'!$D$7,"")</f>
        <v>0.23832563311779001</v>
      </c>
      <c r="E29" s="310">
        <f>IF('A.2 Table 9.Cr,Cu'!$F$8="x",'A.2 Table 9.Cr,Cu'!$D$8,"")</f>
        <v>8.9127403281439505E-2</v>
      </c>
      <c r="F29" s="310">
        <f>IF('A.2 Table 9.Cr,Cu'!$F$9="x",'A.2 Table 9.Cr,Cu'!$D$9,"")</f>
        <v>8.7634972435871303E-2</v>
      </c>
      <c r="G29" s="310">
        <f>IF('A.2 Table 9.Cr,Cu'!$F$10="x",'A.2 Table 9.Cr,Cu'!$D$10,"")</f>
        <v>8.6008786347224295E-2</v>
      </c>
      <c r="H29" s="310">
        <f>IF('A.2 Table 9.Cr,Cu'!$F$11="x",'A.2 Table 9.Cr,Cu'!$D$11,"")</f>
        <v>7.1181143557217302E-2</v>
      </c>
      <c r="I29" s="310" t="str">
        <f>IF('A.2 Table 9.Cr,Cu'!$F$12="x",'A.2 Table 9.Cr,Cu'!$D$12,"")</f>
        <v/>
      </c>
      <c r="J29" s="310" t="str">
        <f>IF('A.2 Table 9.Cr,Cu'!$F$13="x",'A.2 Table 9.Cr,Cu'!$D$13,"")</f>
        <v/>
      </c>
      <c r="K29" s="310" t="str">
        <f>IF('A.2 Table 9.Cr,Cu'!$F$14="x",'A.2 Table 9.Cr,Cu'!$D$14,"")</f>
        <v/>
      </c>
      <c r="L29" s="310" t="str">
        <f>IF('A.2 Table 9.Cr,Cu'!$F$15="x",'A.2 Table 9.Cr,Cu'!$D$15,"")</f>
        <v/>
      </c>
      <c r="M29" s="310" t="str">
        <f>IF('A.2 Table 9.Cr,Cu'!$F$16="x",'A.2 Table 9.Cr,Cu'!$D$16,"")</f>
        <v/>
      </c>
      <c r="N29" s="311"/>
      <c r="P29" s="312"/>
      <c r="Q29" s="307"/>
      <c r="R29" s="308"/>
      <c r="S29" s="308"/>
      <c r="T29" s="308"/>
      <c r="U29" s="308"/>
      <c r="V29" s="307"/>
      <c r="W29" s="307"/>
      <c r="X29" s="307"/>
      <c r="Y29" s="307"/>
      <c r="Z29" s="307"/>
      <c r="AA29" s="307"/>
      <c r="AB29" s="307"/>
    </row>
    <row r="30" spans="2:28" s="105" customFormat="1" ht="10.5" customHeight="1" x14ac:dyDescent="0.25">
      <c r="B30" s="304" t="s">
        <v>14</v>
      </c>
      <c r="C30" s="305" t="str">
        <f>IF('A.2 Table 9.Cr,Cu'!$L$6="x",'A.2 Table 9.Cr,Cu'!$H$6,"")</f>
        <v>1A3bvi</v>
      </c>
      <c r="D30" s="305" t="str">
        <f>IF('A.2 Table 9.Cr,Cu'!$L$7="x",'A.2 Table 9.Cr,Cu'!$H$7,"")</f>
        <v>2D3i</v>
      </c>
      <c r="E30" s="305" t="str">
        <f>IF('A.2 Table 9.Cr,Cu'!$L$8="x",'A.2 Table 9.Cr,Cu'!$H$8,"")</f>
        <v/>
      </c>
      <c r="F30" s="305" t="str">
        <f>IF('A.2 Table 9.Cr,Cu'!$L$9="x",'A.2 Table 9.Cr,Cu'!$H$9,"")</f>
        <v/>
      </c>
      <c r="G30" s="305" t="str">
        <f>IF('A.2 Table 9.Cr,Cu'!$L$10="x",'A.2 Table 9.Cr,Cu'!$H$10,"")</f>
        <v/>
      </c>
      <c r="H30" s="305" t="str">
        <f>IF('A.2 Table 9.Cr,Cu'!$L$11="x",'A.2 Table 9.Cr,Cu'!$H$11,"")</f>
        <v/>
      </c>
      <c r="I30" s="305" t="str">
        <f>IF('A.2 Table 9.Cr,Cu'!$L$12="x",'A.2 Table 9.Cr,Cu'!$H$12,"")</f>
        <v/>
      </c>
      <c r="J30" s="305" t="str">
        <f>IF('A.2 Table 9.Cr,Cu'!$L$13="x",'A.2 Table 9.Cr,Cu'!$H$13,"")</f>
        <v/>
      </c>
      <c r="K30" s="305" t="str">
        <f>IF('A.2 Table 9.Cr,Cu'!$L$14="x",'A.2 Table 9.Cr,Cu'!$H$14,"")</f>
        <v/>
      </c>
      <c r="L30" s="305" t="str">
        <f>IF('A.2 Table 9.Cr,Cu'!$L$15="x",'A.2 Table 9.Cr,Cu'!$H$15,"")</f>
        <v/>
      </c>
      <c r="M30" s="305" t="str">
        <f>IF('A.2 Table 9.Cr,Cu'!$L$16="x",'A.2 Table 9.Cr,Cu'!$H$16,"")</f>
        <v/>
      </c>
      <c r="N30" s="306">
        <f>SUM(C31:M31)</f>
        <v>0.90870557793638096</v>
      </c>
      <c r="P30" s="312"/>
      <c r="Q30" s="303"/>
      <c r="R30" s="307"/>
      <c r="S30" s="307"/>
      <c r="T30" s="307"/>
      <c r="U30" s="307"/>
      <c r="V30" s="307"/>
      <c r="W30" s="307"/>
      <c r="X30" s="307"/>
      <c r="Y30" s="307"/>
      <c r="Z30" s="307"/>
      <c r="AA30" s="307"/>
      <c r="AB30" s="308"/>
    </row>
    <row r="31" spans="2:28" s="82" customFormat="1" ht="10.5" customHeight="1" x14ac:dyDescent="0.25">
      <c r="B31" s="311"/>
      <c r="C31" s="310">
        <f>IF('A.2 Table 9.Cr,Cu'!$L$6="x",'A.2 Table 9.Cr,Cu'!$J$6,"")</f>
        <v>0.57735241134509097</v>
      </c>
      <c r="D31" s="310">
        <f>IF('A.2 Table 9.Cr,Cu'!$L$7="x",'A.2 Table 9.Cr,Cu'!$J$7,"")</f>
        <v>0.33135316659128999</v>
      </c>
      <c r="E31" s="310" t="str">
        <f>IF('A.2 Table 9.Cr,Cu'!$L$8="x",'A.2 Table 9.Cr,Cu'!$J$8,"")</f>
        <v/>
      </c>
      <c r="F31" s="310" t="str">
        <f>IF('A.2 Table 9.Cr,Cu'!$L$9="x",'A.2 Table 9.Cr,Cu'!$J$9,"")</f>
        <v/>
      </c>
      <c r="G31" s="310" t="str">
        <f>IF('A.2 Table 9.Cr,Cu'!$L$10="x",'A.2 Table 9.Cr,Cu'!$J$10,"")</f>
        <v/>
      </c>
      <c r="H31" s="310" t="str">
        <f>IF('A.2 Table 9.Cr,Cu'!$L$11="x",'A.2 Table 9.Cr,Cu'!$J$11,"")</f>
        <v/>
      </c>
      <c r="I31" s="310" t="str">
        <f>IF('A.2 Table 9.Cr,Cu'!$L$12="x",'A.2 Table 9.Cr,Cu'!$J$12,"")</f>
        <v/>
      </c>
      <c r="J31" s="310" t="str">
        <f>IF('A.2 Table 9.Cr,Cu'!$L$13="x",'A.2 Table 9.Cr,Cu'!$J$13,"")</f>
        <v/>
      </c>
      <c r="K31" s="310" t="str">
        <f>IF('A.2 Table 9.Cr,Cu'!$L$14="x",'A.2 Table 9.Cr,Cu'!$J$14,"")</f>
        <v/>
      </c>
      <c r="L31" s="310" t="str">
        <f>IF('A.2 Table 9.Cr,Cu'!$L$15="x",'A.2 Table 9.Cr,Cu'!$J$15,"")</f>
        <v/>
      </c>
      <c r="M31" s="310" t="str">
        <f>IF('A.2 Table 9.Cr,Cu'!$L$16="x",'A.2 Table 9.Cr,Cu'!$J$16,"")</f>
        <v/>
      </c>
      <c r="N31" s="311"/>
      <c r="P31" s="312"/>
      <c r="Q31" s="307"/>
      <c r="R31" s="308"/>
      <c r="S31" s="308"/>
      <c r="T31" s="308"/>
      <c r="U31" s="307"/>
      <c r="V31" s="307"/>
      <c r="W31" s="307"/>
      <c r="X31" s="307"/>
      <c r="Y31" s="307"/>
      <c r="Z31" s="307"/>
      <c r="AA31" s="307"/>
      <c r="AB31" s="307"/>
    </row>
    <row r="32" spans="2:28" s="105" customFormat="1" ht="10.5" customHeight="1" x14ac:dyDescent="0.25">
      <c r="B32" s="304" t="s">
        <v>15</v>
      </c>
      <c r="C32" s="305" t="str">
        <f>IF('A.2 Table 10.Ni,Se'!$F$6="x",'A.2 Table 10.Ni,Se'!$B$6,"")</f>
        <v>1A4ai</v>
      </c>
      <c r="D32" s="305" t="str">
        <f>IF('A.2 Table 10.Ni,Se'!$F$7="x",'A.2 Table 10.Ni,Se'!$B$7,"")</f>
        <v>1A2f</v>
      </c>
      <c r="E32" s="305" t="str">
        <f>IF('A.2 Table 10.Ni,Se'!$F$8="x",'A.2 Table 10.Ni,Se'!$B$8,"")</f>
        <v>1A2e</v>
      </c>
      <c r="F32" s="305" t="str">
        <f>IF('A.2 Table 10.Ni,Se'!$F$9="x",'A.2 Table 10.Ni,Se'!$B$9,"")</f>
        <v>1A2gviii</v>
      </c>
      <c r="G32" s="305" t="str">
        <f>IF('A.2 Table 10.Ni,Se'!$F$10="x",'A.2 Table 10.Ni,Se'!$B$10,"")</f>
        <v/>
      </c>
      <c r="H32" s="305" t="str">
        <f>IF('A.2 Table 10.Ni,Se'!$F$11="x",'A.2 Table 10.Ni,Se'!$B$11,"")</f>
        <v/>
      </c>
      <c r="I32" s="305" t="str">
        <f>IF('A.2 Table 10.Ni,Se'!$F$12="x",'A.2 Table 10.Ni,Se'!$B$12,"")</f>
        <v/>
      </c>
      <c r="J32" s="305" t="str">
        <f>IF('A.2 Table 10.Ni,Se'!$F$13="x",'A.2 Table 10.Ni,Se'!$B$13,"")</f>
        <v/>
      </c>
      <c r="K32" s="305" t="str">
        <f>IF('A.2 Table 10.Ni,Se'!$F$14="x",'A.2 Table 10.Ni,Se'!$B$14,"")</f>
        <v/>
      </c>
      <c r="L32" s="305" t="str">
        <f>IF('A.2 Table 10.Ni,Se'!$F$15="x",'A.2 Table 10.Ni,Se'!$B$15,"")</f>
        <v/>
      </c>
      <c r="M32" s="305" t="str">
        <f>IF('A.2 Table 10.Ni,Se'!$F$16="x",'A.2 Table 10.Ni,Se'!$B$16,"")</f>
        <v/>
      </c>
      <c r="N32" s="306">
        <f>SUM(C33:M33)</f>
        <v>0.82394490774637419</v>
      </c>
      <c r="P32" s="312"/>
      <c r="Q32" s="303"/>
      <c r="R32" s="307"/>
      <c r="S32" s="307"/>
      <c r="T32" s="307"/>
      <c r="U32" s="307"/>
      <c r="V32" s="307"/>
      <c r="W32" s="307"/>
      <c r="X32" s="307"/>
      <c r="Y32" s="307"/>
      <c r="Z32" s="307"/>
      <c r="AA32" s="307"/>
      <c r="AB32" s="308"/>
    </row>
    <row r="33" spans="1:28" s="82" customFormat="1" ht="10.5" customHeight="1" x14ac:dyDescent="0.25">
      <c r="B33" s="311"/>
      <c r="C33" s="310">
        <f>IF('A.2 Table 10.Ni,Se'!$F$6="x",'A.2 Table 10.Ni,Se'!$D$6,"")</f>
        <v>0.34162240992820098</v>
      </c>
      <c r="D33" s="310">
        <f>IF('A.2 Table 10.Ni,Se'!$F$7="x",'A.2 Table 10.Ni,Se'!$D$7,"")</f>
        <v>0.25987768434215802</v>
      </c>
      <c r="E33" s="310">
        <f>IF('A.2 Table 10.Ni,Se'!$F$8="x",'A.2 Table 10.Ni,Se'!$D$8,"")</f>
        <v>0.13415445196482201</v>
      </c>
      <c r="F33" s="310">
        <f>IF('A.2 Table 10.Ni,Se'!$F$9="x",'A.2 Table 10.Ni,Se'!$D$9,"")</f>
        <v>8.8290361511193197E-2</v>
      </c>
      <c r="G33" s="310" t="str">
        <f>IF('A.2 Table 10.Ni,Se'!$F$10="x",'A.2 Table 10.Ni,Se'!$D$10,"")</f>
        <v/>
      </c>
      <c r="H33" s="310" t="str">
        <f>IF('A.2 Table 10.Ni,Se'!$F$11="x",'A.2 Table 10.Ni,Se'!$D$11,"")</f>
        <v/>
      </c>
      <c r="I33" s="310" t="str">
        <f>IF('A.2 Table 10.Ni,Se'!$F$12="x",'A.2 Table 10.Ni,Se'!$D$12,"")</f>
        <v/>
      </c>
      <c r="J33" s="310" t="str">
        <f>IF('A.2 Table 10.Ni,Se'!$F$13="x",'A.2 Table 10.Ni,Se'!$D$13,"")</f>
        <v/>
      </c>
      <c r="K33" s="310" t="str">
        <f>IF('A.2 Table 10.Ni,Se'!$F$14="x",'A.2 Table 10.Ni,Se'!$D$14,"")</f>
        <v/>
      </c>
      <c r="L33" s="310" t="str">
        <f>IF('A.2 Table 10.Ni,Se'!$F$15="x",'A.2 Table 10.Ni,Se'!$D$15,"")</f>
        <v/>
      </c>
      <c r="M33" s="310" t="str">
        <f>IF('A.2 Table 10.Ni,Se'!$F$16="x",'A.2 Table 10.Ni,Se'!$D$16,"")</f>
        <v/>
      </c>
      <c r="N33" s="311"/>
      <c r="P33" s="312"/>
      <c r="Q33" s="307"/>
      <c r="R33" s="308"/>
      <c r="S33" s="308"/>
      <c r="T33" s="308"/>
      <c r="U33" s="307"/>
      <c r="V33" s="307"/>
      <c r="W33" s="307"/>
      <c r="X33" s="307"/>
      <c r="Y33" s="307"/>
      <c r="Z33" s="307"/>
      <c r="AA33" s="307"/>
      <c r="AB33" s="307"/>
    </row>
    <row r="34" spans="1:28" s="105" customFormat="1" ht="10.5" customHeight="1" x14ac:dyDescent="0.25">
      <c r="B34" s="304" t="s">
        <v>16</v>
      </c>
      <c r="C34" s="305" t="str">
        <f>IF('A.2 Table 10.Ni,Se'!$L$6="x",'A.2 Table 10.Ni,Se'!$H$6,"")</f>
        <v>1A4bi</v>
      </c>
      <c r="D34" s="305" t="str">
        <f>IF('A.2 Table 10.Ni,Se'!$L$7="x",'A.2 Table 10.Ni,Se'!$H$7,"")</f>
        <v>1A1a</v>
      </c>
      <c r="E34" s="305" t="str">
        <f>IF('A.2 Table 10.Ni,Se'!$L$8="x",'A.2 Table 10.Ni,Se'!$H$8,"")</f>
        <v/>
      </c>
      <c r="F34" s="305" t="str">
        <f>IF('A.2 Table 10.Ni,Se'!$L$9="x",'A.2 Table 10.Ni,Se'!$H$9,"")</f>
        <v/>
      </c>
      <c r="G34" s="305" t="str">
        <f>IF('A.2 Table 10.Ni,Se'!$L$10="x",'A.2 Table 10.Ni,Se'!$H$10,"")</f>
        <v/>
      </c>
      <c r="H34" s="305" t="str">
        <f>IF('A.2 Table 10.Ni,Se'!$L$11="x",'A.2 Table 10.Ni,Se'!$H$11,"")</f>
        <v/>
      </c>
      <c r="I34" s="305" t="str">
        <f>IF('A.2 Table 10.Ni,Se'!$L$12="x",'A.2 Table 10.Ni,Se'!$H$12,"")</f>
        <v/>
      </c>
      <c r="J34" s="305" t="str">
        <f>IF('A.2 Table 10.Ni,Se'!$L$13="x",'A.2 Table 10.Ni,Se'!$H$13,"")</f>
        <v/>
      </c>
      <c r="K34" s="305" t="str">
        <f>IF('A.2 Table 10.Ni,Se'!$L$14="x",'A.2 Table 10.Ni,Se'!$H$14,"")</f>
        <v/>
      </c>
      <c r="L34" s="305" t="str">
        <f>IF('A.2 Table 10.Ni,Se'!$L$15="x",'A.2 Table 10.Ni,Se'!$H$15,"")</f>
        <v/>
      </c>
      <c r="M34" s="305" t="str">
        <f>IF('A.2 Table 10.Ni,Se'!$L$16="x",'A.2 Table 10.Ni,Se'!$H$16,"")</f>
        <v/>
      </c>
      <c r="N34" s="306">
        <f>SUM(C35:M35)</f>
        <v>0.96869734448015599</v>
      </c>
      <c r="P34" s="312"/>
      <c r="Q34" s="303"/>
      <c r="R34" s="307"/>
      <c r="S34" s="307"/>
      <c r="T34" s="307"/>
      <c r="U34" s="307"/>
      <c r="V34" s="307"/>
      <c r="W34" s="307"/>
      <c r="X34" s="307"/>
      <c r="Y34" s="307"/>
      <c r="Z34" s="307"/>
      <c r="AA34" s="307"/>
      <c r="AB34" s="308"/>
    </row>
    <row r="35" spans="1:28" s="82" customFormat="1" ht="10.5" customHeight="1" x14ac:dyDescent="0.25">
      <c r="B35" s="311"/>
      <c r="C35" s="310">
        <f>IF('A.2 Table 10.Ni,Se'!$L$6="x",'A.2 Table 10.Ni,Se'!$J$6,"")</f>
        <v>0.63347334777930098</v>
      </c>
      <c r="D35" s="310">
        <f>IF('A.2 Table 10.Ni,Se'!$L$7="x",'A.2 Table 10.Ni,Se'!$J$7,"")</f>
        <v>0.33522399670085501</v>
      </c>
      <c r="E35" s="310" t="str">
        <f>IF('A.2 Table 10.Ni,Se'!$L$8="x",'A.2 Table 10.Ni,Se'!$J$8,"")</f>
        <v/>
      </c>
      <c r="F35" s="310" t="str">
        <f>IF('A.2 Table 10.Ni,Se'!$L$9="x",'A.2 Table 10.Ni,Se'!$J$9,"")</f>
        <v/>
      </c>
      <c r="G35" s="310" t="str">
        <f>IF('A.2 Table 10.Ni,Se'!$L$10="x",'A.2 Table 10.Ni,Se'!$J$10,"")</f>
        <v/>
      </c>
      <c r="H35" s="310" t="str">
        <f>IF('A.2 Table 10.Ni,Se'!$L$11="x",'A.2 Table 10.Ni,Se'!$J$11,"")</f>
        <v/>
      </c>
      <c r="I35" s="310" t="str">
        <f>IF('A.2 Table 10.Ni,Se'!$L$12="x",'A.2 Table 10.Ni,Se'!$J$12,"")</f>
        <v/>
      </c>
      <c r="J35" s="310" t="str">
        <f>IF('A.2 Table 10.Ni,Se'!$L$13="x",'A.2 Table 10.Ni,Se'!$J$13,"")</f>
        <v/>
      </c>
      <c r="K35" s="310" t="str">
        <f>IF('A.2 Table 10.Ni,Se'!$L$14="x",'A.2 Table 10.Ni,Se'!$J$14,"")</f>
        <v/>
      </c>
      <c r="L35" s="310" t="str">
        <f>IF('A.2 Table 10.Ni,Se'!$L$15="x",'A.2 Table 10.Ni,Se'!$J$15,"")</f>
        <v/>
      </c>
      <c r="M35" s="310" t="str">
        <f>IF('A.2 Table 10.Ni,Se'!$L$16="x",'A.2 Table 10.Ni,Se'!$J$16,"")</f>
        <v/>
      </c>
      <c r="N35" s="311"/>
      <c r="P35" s="312"/>
      <c r="Q35" s="307"/>
      <c r="R35" s="308"/>
      <c r="S35" s="308"/>
      <c r="T35" s="308"/>
      <c r="U35" s="307"/>
      <c r="V35" s="307"/>
      <c r="W35" s="307"/>
      <c r="X35" s="307"/>
      <c r="Y35" s="307"/>
      <c r="Z35" s="307"/>
      <c r="AA35" s="307"/>
      <c r="AB35" s="307"/>
    </row>
    <row r="36" spans="1:28" s="105" customFormat="1" ht="10.5" customHeight="1" x14ac:dyDescent="0.25">
      <c r="B36" s="304" t="s">
        <v>17</v>
      </c>
      <c r="C36" s="305" t="str">
        <f>IF('A.2 Table 11.Zn'!$F$6="x",'A.2 Table 11.Zn'!$B$6,"")</f>
        <v>1A3bvi</v>
      </c>
      <c r="D36" s="305" t="str">
        <f>IF('A.2 Table 11.Zn'!$F$7="x",'A.2 Table 11.Zn'!$B$7,"")</f>
        <v>2D3i</v>
      </c>
      <c r="E36" s="305" t="str">
        <f>IF('A.2 Table 11.Zn'!$F$8="x",'A.2 Table 11.Zn'!$B$8,"")</f>
        <v>1A4bi</v>
      </c>
      <c r="F36" s="305" t="str">
        <f>IF('A.2 Table 11.Zn'!$F$9="x",'A.2 Table 11.Zn'!$B$9,"")</f>
        <v>1A2gviii</v>
      </c>
      <c r="G36" s="305" t="str">
        <f>IF('A.2 Table 11.Zn'!$F$10="x",'A.2 Table 11.Zn'!$B$10,"")</f>
        <v>1A2f</v>
      </c>
      <c r="H36" s="305" t="str">
        <f>IF('A.2 Table 11.Zn'!$F$11="x",'A.2 Table 11.Zn'!$B$11,"")</f>
        <v/>
      </c>
      <c r="I36" s="305" t="str">
        <f>IF('A.2 Table 11.Zn'!$F$12="x",'A.2 Table 11.Zn'!$B$12,"")</f>
        <v/>
      </c>
      <c r="J36" s="305" t="str">
        <f>IF('A.2 Table 11.Zn'!$F$13="x",'A.2 Table 11.Zn'!$B$13,"")</f>
        <v/>
      </c>
      <c r="K36" s="305" t="str">
        <f>IF('A.2 Table 11.Zn'!$F$14="x",'A.2 Table 11.Zn'!$B$14,"")</f>
        <v/>
      </c>
      <c r="L36" s="305" t="str">
        <f>IF('A.2 Table 11.Zn'!$F$15="x",'A.2 Table 11.Zn'!$B$15,"")</f>
        <v/>
      </c>
      <c r="M36" s="305" t="str">
        <f>IF('A.2 Table 11.Zn'!$F$16="x",'A.2 Table 11.Zn'!$B$16,"")</f>
        <v/>
      </c>
      <c r="N36" s="306">
        <f>SUM(C37:M37)</f>
        <v>0.85849561344681136</v>
      </c>
      <c r="P36" s="312"/>
      <c r="Q36" s="303"/>
      <c r="R36" s="307"/>
      <c r="S36" s="307"/>
      <c r="T36" s="307"/>
      <c r="U36" s="307"/>
      <c r="V36" s="307"/>
      <c r="W36" s="307"/>
      <c r="X36" s="307"/>
      <c r="Y36" s="307"/>
      <c r="Z36" s="307"/>
      <c r="AA36" s="307"/>
      <c r="AB36" s="308"/>
    </row>
    <row r="37" spans="1:28" s="82" customFormat="1" ht="10.5" customHeight="1" x14ac:dyDescent="0.25">
      <c r="B37" s="311"/>
      <c r="C37" s="310">
        <f>IF('A.2 Table 11.Zn'!$F$6="x",'A.2 Table 11.Zn'!$D$6,"")</f>
        <v>0.23702236738230401</v>
      </c>
      <c r="D37" s="310">
        <f>IF('A.2 Table 11.Zn'!$F$7="x",'A.2 Table 11.Zn'!$D$7,"")</f>
        <v>0.19722422064815501</v>
      </c>
      <c r="E37" s="310">
        <f>IF('A.2 Table 11.Zn'!$F$8="x",'A.2 Table 11.Zn'!$D$8,"")</f>
        <v>0.19537911162816399</v>
      </c>
      <c r="F37" s="310">
        <f>IF('A.2 Table 11.Zn'!$F$9="x",'A.2 Table 11.Zn'!$D$9,"")</f>
        <v>0.142062290402755</v>
      </c>
      <c r="G37" s="310">
        <f>IF('A.2 Table 11.Zn'!$F$10="x",'A.2 Table 11.Zn'!$D$10,"")</f>
        <v>8.6807623385433394E-2</v>
      </c>
      <c r="H37" s="310" t="str">
        <f>IF('A.2 Table 11.Zn'!$F$11="x",'A.2 Table 11.Zn'!$D$11,"")</f>
        <v/>
      </c>
      <c r="I37" s="310" t="str">
        <f>IF('A.2 Table 11.Zn'!$F$12="x",'A.2 Table 11.Zn'!$D$12,"")</f>
        <v/>
      </c>
      <c r="J37" s="310" t="str">
        <f>IF('A.2 Table 11.Zn'!$F$13="x",'A.2 Table 11.Zn'!$D$13,"")</f>
        <v/>
      </c>
      <c r="K37" s="310" t="str">
        <f>IF('A.2 Table 11.Zn'!$F$14="x",'A.2 Table 11.Zn'!$D$14,"")</f>
        <v/>
      </c>
      <c r="L37" s="310" t="str">
        <f>IF('A.2 Table 11.Zn'!$F$15="x",'A.2 Table 11.Zn'!$D$15,"")</f>
        <v/>
      </c>
      <c r="M37" s="310" t="str">
        <f>IF('A.2 Table 11.Zn'!$F$16="x",'A.2 Table 11.Zn'!$D$16,"")</f>
        <v/>
      </c>
      <c r="N37" s="311"/>
      <c r="P37" s="312"/>
      <c r="Q37" s="307"/>
      <c r="R37" s="308"/>
      <c r="S37" s="308"/>
      <c r="T37" s="308"/>
      <c r="U37" s="308"/>
      <c r="V37" s="308"/>
      <c r="W37" s="307"/>
      <c r="X37" s="307"/>
      <c r="Y37" s="307"/>
      <c r="Z37" s="307"/>
      <c r="AA37" s="307"/>
      <c r="AB37" s="307"/>
    </row>
    <row r="38" spans="1:28" s="105" customFormat="1" ht="10.5" customHeight="1" x14ac:dyDescent="0.25">
      <c r="B38" s="304" t="s">
        <v>27</v>
      </c>
      <c r="C38" s="305" t="str">
        <f>IF('A.2 Table 12.Dioxin,PCB,HCB'!$F$6="x",'A.2 Table 12.Dioxin,PCB,HCB'!$B$6,"")</f>
        <v>1A4bi</v>
      </c>
      <c r="D38" s="305" t="str">
        <f>IF('A.2 Table 12.Dioxin,PCB,HCB'!$F$7="x",'A.2 Table 12.Dioxin,PCB,HCB'!$B$7,"")</f>
        <v>5E</v>
      </c>
      <c r="E38" s="305" t="str">
        <f>IF('A.2 Table 12.Dioxin,PCB,HCB'!$F$8="x",'A.2 Table 12.Dioxin,PCB,HCB'!$B$8,"")</f>
        <v/>
      </c>
      <c r="F38" s="305" t="str">
        <f>IF('A.2 Table 12.Dioxin,PCB,HCB'!$F$9="x",'A.2 Table 12.Dioxin,PCB,HCB'!$B$9,"")</f>
        <v/>
      </c>
      <c r="G38" s="305" t="str">
        <f>IF('A.2 Table 12.Dioxin,PCB,HCB'!$F$10="x",'A.2 Table 12.Dioxin,PCB,HCB'!$B$10,"")</f>
        <v/>
      </c>
      <c r="H38" s="305" t="str">
        <f>IF('A.2 Table 12.Dioxin,PCB,HCB'!$F$11="x",'A.2 Table 12.Dioxin,PCB,HCB'!$B$11,"")</f>
        <v/>
      </c>
      <c r="I38" s="305" t="str">
        <f>IF('A.2 Table 12.Dioxin,PCB,HCB'!$F$12="x",'A.2 Table 12.Dioxin,PCB,HCB'!$B$12,"")</f>
        <v/>
      </c>
      <c r="J38" s="305" t="str">
        <f>IF('A.2 Table 12.Dioxin,PCB,HCB'!$F$13="x",'A.2 Table 12.Dioxin,PCB,HCB'!$B$13,"")</f>
        <v/>
      </c>
      <c r="K38" s="305" t="str">
        <f>IF('A.2 Table 12.Dioxin,PCB,HCB'!$F$14="x",'A.2 Table 12.Dioxin,PCB,HCB'!$B$14,"")</f>
        <v/>
      </c>
      <c r="L38" s="305" t="str">
        <f>IF('A.2 Table 12.Dioxin,PCB,HCB'!$F$15="x",'A.2 Table 12.Dioxin,PCB,HCB'!$B$15,"")</f>
        <v/>
      </c>
      <c r="M38" s="305" t="str">
        <f>IF('A.2 Table 12.Dioxin,PCB,HCB'!$F$16="x",'A.2 Table 12.Dioxin,PCB,HCB'!$B$16,"")</f>
        <v/>
      </c>
      <c r="N38" s="306">
        <f>SUM(C39:M39)</f>
        <v>0.80028605873155201</v>
      </c>
      <c r="P38" s="313"/>
      <c r="Q38" s="303"/>
      <c r="R38" s="307"/>
      <c r="S38" s="307"/>
      <c r="T38" s="307"/>
      <c r="U38" s="307"/>
      <c r="V38" s="307"/>
      <c r="W38" s="307"/>
      <c r="X38" s="307"/>
      <c r="Y38" s="307"/>
      <c r="Z38" s="307"/>
      <c r="AA38" s="307"/>
      <c r="AB38" s="308"/>
    </row>
    <row r="39" spans="1:28" s="82" customFormat="1" ht="10.5" customHeight="1" x14ac:dyDescent="0.25">
      <c r="B39" s="311"/>
      <c r="C39" s="310">
        <f>IF('A.2 Table 12.Dioxin,PCB,HCB'!$F$6="x",'A.2 Table 12.Dioxin,PCB,HCB'!$D$6,"")</f>
        <v>0.62834614038586001</v>
      </c>
      <c r="D39" s="310">
        <f>IF('A.2 Table 12.Dioxin,PCB,HCB'!$F$7="x",'A.2 Table 12.Dioxin,PCB,HCB'!$D$7,"")</f>
        <v>0.171939918345692</v>
      </c>
      <c r="E39" s="310" t="str">
        <f>IF('A.2 Table 12.Dioxin,PCB,HCB'!$F$8="x",'A.2 Table 12.Dioxin,PCB,HCB'!$D$8,"")</f>
        <v/>
      </c>
      <c r="F39" s="310" t="str">
        <f>IF('A.2 Table 12.Dioxin,PCB,HCB'!$F$9="x",'A.2 Table 12.Dioxin,PCB,HCB'!$D$9,"")</f>
        <v/>
      </c>
      <c r="G39" s="310" t="str">
        <f>IF('A.2 Table 12.Dioxin,PCB,HCB'!$F$10="x",'A.2 Table 12.Dioxin,PCB,HCB'!$D$10,"")</f>
        <v/>
      </c>
      <c r="H39" s="310" t="str">
        <f>IF('A.2 Table 12.Dioxin,PCB,HCB'!$F$11="x",'A.2 Table 12.Dioxin,PCB,HCB'!$D$11,"")</f>
        <v/>
      </c>
      <c r="I39" s="310" t="str">
        <f>IF('A.2 Table 12.Dioxin,PCB,HCB'!$F$12="x",'A.2 Table 12.Dioxin,PCB,HCB'!$D$12,"")</f>
        <v/>
      </c>
      <c r="J39" s="310" t="str">
        <f>IF('A.2 Table 12.Dioxin,PCB,HCB'!$F$13="x",'A.2 Table 12.Dioxin,PCB,HCB'!$D$13,"")</f>
        <v/>
      </c>
      <c r="K39" s="310" t="str">
        <f>IF('A.2 Table 12.Dioxin,PCB,HCB'!$F$14="x",'A.2 Table 12.Dioxin,PCB,HCB'!$D$14,"")</f>
        <v/>
      </c>
      <c r="L39" s="310" t="str">
        <f>IF('A.2 Table 12.Dioxin,PCB,HCB'!$F$15="x",'A.2 Table 12.Dioxin,PCB,HCB'!$D$15,"")</f>
        <v/>
      </c>
      <c r="M39" s="310" t="str">
        <f>IF('A.2 Table 12.Dioxin,PCB,HCB'!$F$16="x",'A.2 Table 12.Dioxin,PCB,HCB'!$D$16,"")</f>
        <v/>
      </c>
      <c r="N39" s="311"/>
      <c r="P39" s="312"/>
      <c r="Q39" s="307"/>
      <c r="R39" s="308"/>
      <c r="S39" s="308"/>
      <c r="T39" s="308"/>
      <c r="U39" s="308"/>
      <c r="V39" s="307"/>
      <c r="W39" s="307"/>
      <c r="X39" s="307"/>
      <c r="Y39" s="307"/>
      <c r="Z39" s="307"/>
      <c r="AA39" s="307"/>
      <c r="AB39" s="307"/>
    </row>
    <row r="40" spans="1:28" s="105" customFormat="1" ht="10.5" customHeight="1" x14ac:dyDescent="0.25">
      <c r="B40" s="304" t="s">
        <v>25</v>
      </c>
      <c r="C40" s="305" t="str">
        <f>IF('A.2 Table 12.Dioxin,PCB,HCB'!$L$6="x",'A.2 Table 12.Dioxin,PCB,HCB'!$H$6,"")</f>
        <v>5E</v>
      </c>
      <c r="D40" s="305" t="str">
        <f>IF('A.2 Table 12.Dioxin,PCB,HCB'!$L$7="x",'A.2 Table 12.Dioxin,PCB,HCB'!$H$7,"")</f>
        <v>1A4bi</v>
      </c>
      <c r="E40" s="305" t="str">
        <f>IF('A.2 Table 12.Dioxin,PCB,HCB'!$L$8="x",'A.2 Table 12.Dioxin,PCB,HCB'!$H$8,"")</f>
        <v>5C2</v>
      </c>
      <c r="F40" s="305" t="str">
        <f>IF('A.2 Table 12.Dioxin,PCB,HCB'!$L$9="x",'A.2 Table 12.Dioxin,PCB,HCB'!$H$9,"")</f>
        <v/>
      </c>
      <c r="G40" s="305" t="str">
        <f>IF('A.2 Table 12.Dioxin,PCB,HCB'!$L$10="x",'A.2 Table 12.Dioxin,PCB,HCB'!$H$10,"")</f>
        <v/>
      </c>
      <c r="H40" s="305" t="str">
        <f>IF('A.2 Table 12.Dioxin,PCB,HCB'!$L$11="x",'A.2 Table 12.Dioxin,PCB,HCB'!$H$11,"")</f>
        <v/>
      </c>
      <c r="I40" s="305" t="str">
        <f>IF('A.2 Table 12.Dioxin,PCB,HCB'!$L$12="x",'A.2 Table 12.Dioxin,PCB,HCB'!$H$12,"")</f>
        <v/>
      </c>
      <c r="J40" s="305" t="str">
        <f>IF('A.2 Table 12.Dioxin,PCB,HCB'!$L$13="x",'A.2 Table 12.Dioxin,PCB,HCB'!$H$13,"")</f>
        <v/>
      </c>
      <c r="K40" s="305" t="str">
        <f>IF('A.2 Table 12.Dioxin,PCB,HCB'!$L$14="x",'A.2 Table 12.Dioxin,PCB,HCB'!$H$14,"")</f>
        <v/>
      </c>
      <c r="L40" s="305" t="str">
        <f>IF('A.2 Table 12.Dioxin,PCB,HCB'!$L$15="x",'A.2 Table 12.Dioxin,PCB,HCB'!$H$15,"")</f>
        <v/>
      </c>
      <c r="M40" s="305" t="str">
        <f>IF('A.2 Table 12.Dioxin,PCB,HCB'!$L$16="x",'A.2 Table 12.Dioxin,PCB,HCB'!$H$16,"")</f>
        <v/>
      </c>
      <c r="N40" s="306">
        <f>SUM(C41:M41)</f>
        <v>0.88724427538196993</v>
      </c>
      <c r="P40" s="313"/>
      <c r="Q40" s="303"/>
      <c r="R40" s="307"/>
      <c r="S40" s="307"/>
      <c r="T40" s="307"/>
      <c r="U40" s="307"/>
      <c r="V40" s="307"/>
      <c r="W40" s="307"/>
      <c r="X40" s="307"/>
      <c r="Y40" s="307"/>
      <c r="Z40" s="307"/>
      <c r="AA40" s="307"/>
      <c r="AB40" s="308"/>
    </row>
    <row r="41" spans="1:28" s="82" customFormat="1" ht="10.5" customHeight="1" x14ac:dyDescent="0.25">
      <c r="B41" s="311"/>
      <c r="C41" s="310">
        <f>IF('A.2 Table 12.Dioxin,PCB,HCB'!$L$6="x",'A.2 Table 12.Dioxin,PCB,HCB'!$J$6,"")</f>
        <v>0.44462051677013897</v>
      </c>
      <c r="D41" s="310">
        <f>IF('A.2 Table 12.Dioxin,PCB,HCB'!$L$7="x",'A.2 Table 12.Dioxin,PCB,HCB'!$J$7,"")</f>
        <v>0.31544209493742498</v>
      </c>
      <c r="E41" s="310">
        <f>IF('A.2 Table 12.Dioxin,PCB,HCB'!$L$8="x",'A.2 Table 12.Dioxin,PCB,HCB'!$J$8,"")</f>
        <v>0.127181663674406</v>
      </c>
      <c r="F41" s="310" t="str">
        <f>IF('A.2 Table 12.Dioxin,PCB,HCB'!$L$9="x",'A.2 Table 12.Dioxin,PCB,HCB'!$J$9,"")</f>
        <v/>
      </c>
      <c r="G41" s="310" t="str">
        <f>IF('A.2 Table 12.Dioxin,PCB,HCB'!$L$10="x",'A.2 Table 12.Dioxin,PCB,HCB'!$J$10,"")</f>
        <v/>
      </c>
      <c r="H41" s="310" t="str">
        <f>IF('A.2 Table 12.Dioxin,PCB,HCB'!$L$11="x",'A.2 Table 12.Dioxin,PCB,HCB'!$J$11,"")</f>
        <v/>
      </c>
      <c r="I41" s="310" t="str">
        <f>IF('A.2 Table 12.Dioxin,PCB,HCB'!$L$12="x",'A.2 Table 12.Dioxin,PCB,HCB'!$J$12,"")</f>
        <v/>
      </c>
      <c r="J41" s="310" t="str">
        <f>IF('A.2 Table 12.Dioxin,PCB,HCB'!$L$13="x",'A.2 Table 12.Dioxin,PCB,HCB'!$J$13,"")</f>
        <v/>
      </c>
      <c r="K41" s="310" t="str">
        <f>IF('A.2 Table 12.Dioxin,PCB,HCB'!$L$14="x",'A.2 Table 12.Dioxin,PCB,HCB'!$J$14,"")</f>
        <v/>
      </c>
      <c r="L41" s="310" t="str">
        <f>IF('A.2 Table 12.Dioxin,PCB,HCB'!$L$15="x",'A.2 Table 12.Dioxin,PCB,HCB'!$J$15,"")</f>
        <v/>
      </c>
      <c r="M41" s="310" t="str">
        <f>IF('A.2 Table 12.Dioxin,PCB,HCB'!$L$16="x",'A.2 Table 12.Dioxin,PCB,HCB'!$J$16,"")</f>
        <v/>
      </c>
      <c r="N41" s="311"/>
      <c r="P41" s="312"/>
      <c r="Q41" s="307"/>
      <c r="R41" s="308"/>
      <c r="S41" s="308"/>
      <c r="T41" s="308"/>
      <c r="U41" s="308"/>
      <c r="V41" s="307"/>
      <c r="W41" s="307"/>
      <c r="X41" s="307"/>
      <c r="Y41" s="307"/>
      <c r="Z41" s="307"/>
      <c r="AA41" s="307"/>
      <c r="AB41" s="307"/>
    </row>
    <row r="42" spans="1:28" s="105" customFormat="1" ht="10.5" customHeight="1" x14ac:dyDescent="0.25">
      <c r="B42" s="304" t="s">
        <v>18</v>
      </c>
      <c r="C42" s="305" t="str">
        <f>IF('A.2 Table 12.Dioxin,PCB,HCB'!$L$33="x",'A.2 Table 12.Dioxin,PCB,HCB'!$H$33,"")</f>
        <v>3Df</v>
      </c>
      <c r="D42" s="305" t="str">
        <f>IF('A.2 Table 12.Dioxin,PCB,HCB'!$L$34="x",'A.2 Table 12.Dioxin,PCB,HCB'!$H$34,"")</f>
        <v/>
      </c>
      <c r="E42" s="305" t="str">
        <f>IF('A.2 Table 12.Dioxin,PCB,HCB'!$L$44="x",'A.2 Table 12.Dioxin,PCB,HCB'!$H$44,"")</f>
        <v/>
      </c>
      <c r="F42" s="305" t="str">
        <f>IF('A.2 Table 12.Dioxin,PCB,HCB'!$L$45="x",'A.2 Table 12.Dioxin,PCB,HCB'!#REF!,"")</f>
        <v/>
      </c>
      <c r="G42" s="305" t="str">
        <f>IF('A.2 Table 12.Dioxin,PCB,HCB'!$R$10="x",'A.2 Table 12.Dioxin,PCB,HCB'!#REF!,"")</f>
        <v/>
      </c>
      <c r="H42" s="305" t="str">
        <f>IF('A.2 Table 12.Dioxin,PCB,HCB'!$R$11="x",'A.2 Table 12.Dioxin,PCB,HCB'!#REF!,"")</f>
        <v/>
      </c>
      <c r="I42" s="305" t="str">
        <f>IF('A.2 Table 12.Dioxin,PCB,HCB'!$R$12="x",'A.2 Table 12.Dioxin,PCB,HCB'!#REF!,"")</f>
        <v/>
      </c>
      <c r="J42" s="305" t="str">
        <f>IF('A.2 Table 12.Dioxin,PCB,HCB'!$R$13="x",'A.2 Table 12.Dioxin,PCB,HCB'!#REF!,"")</f>
        <v/>
      </c>
      <c r="K42" s="305" t="str">
        <f>IF('A.2 Table 12.Dioxin,PCB,HCB'!$R$14="x",'A.2 Table 12.Dioxin,PCB,HCB'!#REF!,"")</f>
        <v/>
      </c>
      <c r="L42" s="305" t="str">
        <f>IF('A.2 Table 12.Dioxin,PCB,HCB'!$R$15="x",'A.2 Table 12.Dioxin,PCB,HCB'!#REF!,"")</f>
        <v/>
      </c>
      <c r="M42" s="305" t="str">
        <f>IF('A.2 Table 12.Dioxin,PCB,HCB'!$R$16="x",'A.2 Table 12.Dioxin,PCB,HCB'!#REF!,"")</f>
        <v/>
      </c>
      <c r="N42" s="306">
        <f>SUM(C43:M43)</f>
        <v>0.84642703360819205</v>
      </c>
      <c r="P42" s="313"/>
      <c r="Q42" s="303"/>
      <c r="R42" s="307"/>
      <c r="S42" s="307"/>
      <c r="T42" s="307"/>
      <c r="U42" s="307"/>
      <c r="V42" s="307"/>
      <c r="W42" s="307"/>
      <c r="X42" s="307"/>
      <c r="Y42" s="307"/>
      <c r="Z42" s="307"/>
      <c r="AA42" s="307"/>
      <c r="AB42" s="308"/>
    </row>
    <row r="43" spans="1:28" s="82" customFormat="1" ht="10.5" customHeight="1" x14ac:dyDescent="0.25">
      <c r="B43" s="311"/>
      <c r="C43" s="310">
        <f>IF('A.2 Table 12.Dioxin,PCB,HCB'!$L$33="x",'A.2 Table 12.Dioxin,PCB,HCB'!$J$33,"")</f>
        <v>0.84642703360819205</v>
      </c>
      <c r="D43" s="310" t="str">
        <f>IF('A.2 Table 12.Dioxin,PCB,HCB'!$L$34="x",'A.2 Table 12.Dioxin,PCB,HCB'!$J$34,"")</f>
        <v/>
      </c>
      <c r="E43" s="310" t="str">
        <f>IF('A.2 Table 12.Dioxin,PCB,HCB'!$L$44="x",'A.2 Table 12.Dioxin,PCB,HCB'!$J$44,"")</f>
        <v/>
      </c>
      <c r="F43" s="310" t="str">
        <f>IF('A.2 Table 12.Dioxin,PCB,HCB'!$L$45="x",'A.2 Table 12.Dioxin,PCB,HCB'!$J$45,"")</f>
        <v/>
      </c>
      <c r="G43" s="310" t="str">
        <f>IF('A.2 Table 12.Dioxin,PCB,HCB'!$R$10="x",'A.2 Table 12.Dioxin,PCB,HCB'!#REF!,"")</f>
        <v/>
      </c>
      <c r="H43" s="310" t="str">
        <f>IF('A.2 Table 12.Dioxin,PCB,HCB'!$R$11="x",'A.2 Table 12.Dioxin,PCB,HCB'!$J$52,"")</f>
        <v/>
      </c>
      <c r="I43" s="310" t="str">
        <f>IF('A.2 Table 12.Dioxin,PCB,HCB'!$R$12="x",'A.2 Table 12.Dioxin,PCB,HCB'!$J$53,"")</f>
        <v/>
      </c>
      <c r="J43" s="310" t="str">
        <f>IF('A.2 Table 12.Dioxin,PCB,HCB'!$R$13="x",'A.2 Table 12.Dioxin,PCB,HCB'!$J$54,"")</f>
        <v/>
      </c>
      <c r="K43" s="310" t="str">
        <f>IF('A.2 Table 12.Dioxin,PCB,HCB'!$R$14="x",'A.2 Table 12.Dioxin,PCB,HCB'!$J$55,"")</f>
        <v/>
      </c>
      <c r="L43" s="310" t="str">
        <f>IF('A.2 Table 12.Dioxin,PCB,HCB'!$R$15="x",'A.2 Table 12.Dioxin,PCB,HCB'!$J$55,"")</f>
        <v/>
      </c>
      <c r="M43" s="310" t="str">
        <f>IF('A.2 Table 12.Dioxin,PCB,HCB'!$R$16="x",'A.2 Table 12.Dioxin,PCB,HCB'!$J$55,"")</f>
        <v/>
      </c>
      <c r="N43" s="311"/>
      <c r="P43" s="312"/>
      <c r="Q43" s="307"/>
      <c r="R43" s="308"/>
      <c r="S43" s="308"/>
      <c r="T43" s="307"/>
      <c r="U43" s="307"/>
      <c r="V43" s="307"/>
      <c r="W43" s="307"/>
      <c r="X43" s="307"/>
      <c r="Y43" s="307"/>
      <c r="Z43" s="307"/>
      <c r="AA43" s="307"/>
      <c r="AB43" s="307"/>
    </row>
    <row r="44" spans="1:28" s="105" customFormat="1" ht="10.5" customHeight="1" x14ac:dyDescent="0.25">
      <c r="B44" s="304" t="s">
        <v>26</v>
      </c>
      <c r="C44" s="305" t="str">
        <f>IF('Table 15.PAH'!$F$6="x",'Table 15.PAH'!$B$6,"")</f>
        <v>1A4bi</v>
      </c>
      <c r="D44" s="305" t="str">
        <f>IF('Table 15.PAH'!$F$7="x",'Table 15.PAH'!$B$7,"")</f>
        <v/>
      </c>
      <c r="E44" s="305" t="str">
        <f>IF('Table 15.PAH'!$F$8="x",'Table 15.PAH'!$B$8,"")</f>
        <v/>
      </c>
      <c r="F44" s="305" t="str">
        <f>IF('Table 15.PAH'!$F$9="x",'Table 15.PAH'!$B$9,"")</f>
        <v/>
      </c>
      <c r="G44" s="305" t="str">
        <f>IF('Table 15.PAH'!$F$10="x",'Table 15.PAH'!$B$10,"")</f>
        <v/>
      </c>
      <c r="H44" s="305" t="str">
        <f>IF('Table 15.PAH'!$F$11="x",'Table 15.PAH'!$B$11,"")</f>
        <v/>
      </c>
      <c r="I44" s="305" t="str">
        <f>IF('Table 15.PAH'!$F$12="x",'Table 15.PAH'!$B$12,"")</f>
        <v/>
      </c>
      <c r="J44" s="305" t="str">
        <f>IF('Table 15.PAH'!$F$13="x",'Table 15.PAH'!$B$13,"")</f>
        <v/>
      </c>
      <c r="K44" s="305" t="str">
        <f>IF('Table 15.PAH'!$F$14="x",'Table 15.PAH'!$B$14,"")</f>
        <v/>
      </c>
      <c r="L44" s="305" t="str">
        <f>IF('Table 15.PAH'!$F$15="x",'Table 15.PAH'!$B$15,"")</f>
        <v/>
      </c>
      <c r="M44" s="305" t="str">
        <f>IF('Table 15.PAH'!$F$16="x",'Table 15.PAH'!$B$16,"")</f>
        <v/>
      </c>
      <c r="N44" s="306">
        <f>SUM(C45:M45)</f>
        <v>0.89285814671774499</v>
      </c>
      <c r="P44" s="313"/>
      <c r="Q44" s="303"/>
      <c r="R44" s="307"/>
      <c r="S44" s="307"/>
      <c r="T44" s="307"/>
      <c r="U44" s="307"/>
      <c r="V44" s="307"/>
      <c r="W44" s="307"/>
      <c r="X44" s="307"/>
      <c r="Y44" s="307"/>
      <c r="Z44" s="307"/>
      <c r="AA44" s="307"/>
      <c r="AB44" s="308"/>
    </row>
    <row r="45" spans="1:28" s="82" customFormat="1" ht="10.5" customHeight="1" x14ac:dyDescent="0.25">
      <c r="B45" s="311"/>
      <c r="C45" s="310">
        <f>IF('Table 15.PAH'!$F$6="x",'Table 15.PAH'!$D$6,"")</f>
        <v>0.89285814671774499</v>
      </c>
      <c r="D45" s="310" t="str">
        <f>IF('Table 15.PAH'!$F$7="x",'Table 15.PAH'!$D$7,"")</f>
        <v/>
      </c>
      <c r="E45" s="310" t="str">
        <f>IF('Table 15.PAH'!$F$8="x",'Table 15.PAH'!$D$8,"")</f>
        <v/>
      </c>
      <c r="F45" s="310" t="str">
        <f>IF('Table 15.PAH'!$F$9="x",'Table 15.PAH'!$D$9,"")</f>
        <v/>
      </c>
      <c r="G45" s="310" t="str">
        <f>IF('Table 15.PAH'!$F$10="x",'Table 15.PAH'!$D$10,"")</f>
        <v/>
      </c>
      <c r="H45" s="310" t="str">
        <f>IF('Table 15.PAH'!$F$11="x",'Table 15.PAH'!$D$11,"")</f>
        <v/>
      </c>
      <c r="I45" s="310" t="str">
        <f>IF('Table 15.PAH'!$F$12="x",'Table 15.PAH'!$D$12,"")</f>
        <v/>
      </c>
      <c r="J45" s="310" t="str">
        <f>IF('Table 15.PAH'!$F$13="x",'Table 15.PAH'!$D$13,"")</f>
        <v/>
      </c>
      <c r="K45" s="310" t="str">
        <f>IF('Table 15.PAH'!$F$14="x",'Table 15.PAH'!$D$14,"")</f>
        <v/>
      </c>
      <c r="L45" s="310" t="str">
        <f>IF('Table 15.PAH'!$F$15="x",'Table 15.PAH'!$D$15,"")</f>
        <v/>
      </c>
      <c r="M45" s="310" t="str">
        <f>IF('Table 15.PAH'!$F$16="x",'Table 15.PAH'!$D$16,"")</f>
        <v/>
      </c>
      <c r="N45" s="311"/>
      <c r="P45" s="312"/>
      <c r="Q45" s="307"/>
      <c r="R45" s="308"/>
      <c r="S45" s="308"/>
      <c r="T45" s="307"/>
      <c r="U45" s="307"/>
      <c r="V45" s="307"/>
      <c r="W45" s="307"/>
      <c r="X45" s="307"/>
      <c r="Y45" s="307"/>
      <c r="Z45" s="307"/>
      <c r="AA45" s="307"/>
      <c r="AB45" s="307"/>
    </row>
    <row r="46" spans="1:28" ht="22.5" customHeight="1" x14ac:dyDescent="0.25">
      <c r="B46" s="314"/>
      <c r="C46" s="357" t="s">
        <v>19</v>
      </c>
      <c r="D46" s="358"/>
      <c r="E46" s="359" t="s">
        <v>173</v>
      </c>
      <c r="F46" s="359"/>
      <c r="G46" s="360" t="s">
        <v>174</v>
      </c>
      <c r="H46" s="360"/>
      <c r="I46" s="361" t="s">
        <v>175</v>
      </c>
      <c r="J46" s="361"/>
      <c r="K46" s="356"/>
      <c r="L46" s="356"/>
      <c r="M46" s="356"/>
      <c r="N46" s="314"/>
      <c r="O46" s="105"/>
      <c r="P46" s="82"/>
      <c r="Q46" s="315"/>
      <c r="R46" s="316"/>
      <c r="S46" s="315"/>
      <c r="T46" s="355"/>
      <c r="U46" s="355"/>
      <c r="V46" s="355"/>
      <c r="W46" s="355"/>
      <c r="X46" s="355"/>
      <c r="Y46" s="355"/>
      <c r="Z46" s="316"/>
      <c r="AA46" s="316"/>
      <c r="AB46" s="315"/>
    </row>
    <row r="47" spans="1:28" x14ac:dyDescent="0.25">
      <c r="O47" s="105"/>
      <c r="P47" s="82"/>
      <c r="Q47" s="105"/>
      <c r="R47" s="105"/>
      <c r="S47" s="105"/>
    </row>
    <row r="48" spans="1:28" x14ac:dyDescent="0.25">
      <c r="A48"/>
      <c r="B48"/>
      <c r="C48"/>
      <c r="D48"/>
      <c r="E48"/>
      <c r="F48"/>
      <c r="G48"/>
      <c r="H48"/>
      <c r="I48"/>
      <c r="J48"/>
      <c r="K48"/>
      <c r="L48"/>
      <c r="M48"/>
      <c r="N48"/>
      <c r="O48"/>
      <c r="P48"/>
      <c r="Q48"/>
    </row>
    <row r="49" spans="1:17" x14ac:dyDescent="0.25">
      <c r="A49"/>
      <c r="B49"/>
      <c r="C49"/>
      <c r="D49"/>
      <c r="E49"/>
      <c r="F49"/>
      <c r="G49"/>
      <c r="H49"/>
      <c r="I49"/>
      <c r="J49"/>
      <c r="K49"/>
      <c r="L49"/>
      <c r="M49"/>
      <c r="N49"/>
      <c r="O49"/>
      <c r="P49"/>
      <c r="Q49"/>
    </row>
    <row r="50" spans="1:17" x14ac:dyDescent="0.25">
      <c r="A50"/>
      <c r="B50"/>
      <c r="C50"/>
      <c r="D50"/>
      <c r="E50"/>
      <c r="F50"/>
      <c r="G50"/>
      <c r="H50"/>
      <c r="I50"/>
      <c r="J50"/>
      <c r="K50"/>
      <c r="L50"/>
      <c r="M50"/>
      <c r="N50"/>
      <c r="O50"/>
      <c r="P50"/>
      <c r="Q50"/>
    </row>
    <row r="51" spans="1:17" x14ac:dyDescent="0.25">
      <c r="A51"/>
      <c r="B51"/>
      <c r="C51"/>
      <c r="D51"/>
      <c r="E51"/>
      <c r="F51"/>
      <c r="G51"/>
      <c r="H51"/>
      <c r="I51"/>
      <c r="J51"/>
      <c r="K51"/>
      <c r="L51"/>
      <c r="M51"/>
      <c r="N51"/>
      <c r="O51"/>
      <c r="P51"/>
      <c r="Q51"/>
    </row>
    <row r="52" spans="1:17" x14ac:dyDescent="0.25">
      <c r="A52"/>
      <c r="B52"/>
      <c r="C52"/>
      <c r="D52"/>
      <c r="E52"/>
      <c r="F52"/>
      <c r="G52"/>
      <c r="H52"/>
      <c r="I52"/>
      <c r="J52"/>
      <c r="K52"/>
      <c r="L52"/>
      <c r="M52"/>
      <c r="N52"/>
      <c r="O52"/>
      <c r="P52"/>
      <c r="Q52"/>
    </row>
    <row r="53" spans="1:17" x14ac:dyDescent="0.25">
      <c r="A53"/>
      <c r="B53"/>
      <c r="C53"/>
      <c r="D53"/>
      <c r="E53"/>
      <c r="F53"/>
      <c r="G53"/>
      <c r="H53"/>
      <c r="I53"/>
      <c r="J53"/>
      <c r="K53"/>
      <c r="L53"/>
      <c r="M53"/>
      <c r="N53"/>
      <c r="O53"/>
      <c r="P53"/>
      <c r="Q53"/>
    </row>
    <row r="54" spans="1:17" x14ac:dyDescent="0.25">
      <c r="A54"/>
      <c r="B54"/>
      <c r="C54"/>
      <c r="D54"/>
      <c r="E54"/>
      <c r="F54"/>
      <c r="G54"/>
      <c r="H54"/>
      <c r="I54"/>
      <c r="J54"/>
      <c r="K54"/>
      <c r="L54"/>
      <c r="M54"/>
      <c r="N54"/>
      <c r="O54"/>
      <c r="P54"/>
      <c r="Q54"/>
    </row>
    <row r="55" spans="1:17" x14ac:dyDescent="0.25">
      <c r="A55"/>
      <c r="B55"/>
      <c r="C55"/>
      <c r="D55"/>
      <c r="E55"/>
      <c r="F55"/>
      <c r="G55"/>
      <c r="H55"/>
      <c r="I55"/>
      <c r="J55"/>
      <c r="K55"/>
      <c r="L55"/>
      <c r="M55"/>
      <c r="N55"/>
      <c r="O55"/>
      <c r="P55"/>
      <c r="Q55"/>
    </row>
    <row r="56" spans="1:17" x14ac:dyDescent="0.25">
      <c r="A56"/>
      <c r="B56"/>
      <c r="C56"/>
      <c r="D56"/>
      <c r="E56"/>
      <c r="F56"/>
      <c r="G56"/>
      <c r="H56"/>
      <c r="I56"/>
      <c r="J56"/>
      <c r="K56"/>
      <c r="L56"/>
      <c r="M56"/>
      <c r="N56"/>
      <c r="O56"/>
      <c r="P56"/>
      <c r="Q56"/>
    </row>
    <row r="57" spans="1:17" x14ac:dyDescent="0.25">
      <c r="A57"/>
      <c r="B57"/>
      <c r="C57"/>
      <c r="D57"/>
      <c r="E57"/>
      <c r="F57"/>
      <c r="G57"/>
      <c r="H57"/>
      <c r="I57"/>
      <c r="J57"/>
      <c r="K57"/>
      <c r="L57"/>
      <c r="M57"/>
      <c r="N57"/>
      <c r="O57"/>
      <c r="P57"/>
      <c r="Q57"/>
    </row>
    <row r="58" spans="1:17" x14ac:dyDescent="0.25">
      <c r="A58"/>
      <c r="B58"/>
      <c r="C58"/>
      <c r="D58"/>
      <c r="E58"/>
      <c r="F58"/>
      <c r="G58"/>
      <c r="H58"/>
      <c r="I58"/>
      <c r="J58"/>
      <c r="K58"/>
      <c r="L58"/>
      <c r="M58"/>
      <c r="N58"/>
      <c r="O58"/>
      <c r="P58"/>
      <c r="Q58"/>
    </row>
    <row r="59" spans="1:17" x14ac:dyDescent="0.25">
      <c r="A59"/>
      <c r="B59"/>
      <c r="C59"/>
      <c r="D59"/>
      <c r="E59"/>
      <c r="F59"/>
      <c r="G59"/>
      <c r="H59"/>
      <c r="I59"/>
      <c r="J59"/>
      <c r="K59"/>
      <c r="L59"/>
      <c r="M59"/>
      <c r="N59"/>
      <c r="O59"/>
      <c r="P59"/>
      <c r="Q59"/>
    </row>
    <row r="60" spans="1:17" x14ac:dyDescent="0.25">
      <c r="A60"/>
      <c r="B60"/>
      <c r="C60"/>
      <c r="D60"/>
      <c r="E60"/>
      <c r="F60"/>
      <c r="G60"/>
      <c r="H60"/>
      <c r="I60"/>
      <c r="J60"/>
      <c r="K60"/>
      <c r="L60"/>
      <c r="M60"/>
      <c r="N60"/>
      <c r="O60"/>
      <c r="P60"/>
      <c r="Q60"/>
    </row>
    <row r="61" spans="1:17" x14ac:dyDescent="0.25">
      <c r="A61"/>
      <c r="B61"/>
      <c r="C61"/>
      <c r="D61"/>
      <c r="E61"/>
      <c r="F61"/>
      <c r="G61"/>
      <c r="H61"/>
      <c r="I61"/>
      <c r="J61"/>
      <c r="K61"/>
      <c r="L61"/>
      <c r="M61"/>
      <c r="N61"/>
      <c r="O61"/>
      <c r="P61"/>
      <c r="Q61"/>
    </row>
    <row r="62" spans="1:17" x14ac:dyDescent="0.25">
      <c r="A62"/>
      <c r="B62"/>
      <c r="C62"/>
      <c r="D62"/>
      <c r="E62"/>
      <c r="F62"/>
      <c r="G62"/>
      <c r="H62"/>
      <c r="I62"/>
      <c r="J62"/>
      <c r="K62"/>
      <c r="L62"/>
      <c r="M62"/>
      <c r="N62"/>
      <c r="O62"/>
      <c r="P62"/>
      <c r="Q62"/>
    </row>
    <row r="63" spans="1:17" x14ac:dyDescent="0.25">
      <c r="A63"/>
      <c r="B63"/>
      <c r="C63"/>
      <c r="D63"/>
      <c r="E63"/>
      <c r="F63"/>
      <c r="G63"/>
      <c r="H63"/>
      <c r="I63"/>
      <c r="J63"/>
      <c r="K63"/>
      <c r="L63"/>
      <c r="M63"/>
      <c r="N63"/>
      <c r="O63"/>
      <c r="P63"/>
      <c r="Q63"/>
    </row>
    <row r="64" spans="1:17" x14ac:dyDescent="0.25">
      <c r="A64"/>
      <c r="B64"/>
      <c r="C64"/>
      <c r="D64"/>
      <c r="E64"/>
      <c r="F64"/>
      <c r="G64"/>
      <c r="H64"/>
      <c r="I64"/>
      <c r="J64"/>
      <c r="K64"/>
      <c r="L64"/>
      <c r="M64"/>
      <c r="N64"/>
      <c r="O64"/>
      <c r="P64"/>
      <c r="Q64"/>
    </row>
    <row r="65" spans="1:17" x14ac:dyDescent="0.25">
      <c r="A65"/>
      <c r="B65"/>
      <c r="C65"/>
      <c r="D65"/>
      <c r="E65"/>
      <c r="F65"/>
      <c r="G65"/>
      <c r="H65"/>
      <c r="I65"/>
      <c r="J65"/>
      <c r="K65"/>
      <c r="L65"/>
      <c r="M65"/>
      <c r="N65"/>
      <c r="O65"/>
      <c r="P65"/>
      <c r="Q65"/>
    </row>
    <row r="66" spans="1:17" x14ac:dyDescent="0.25">
      <c r="A66"/>
      <c r="B66"/>
      <c r="C66"/>
      <c r="D66"/>
      <c r="E66"/>
      <c r="F66"/>
      <c r="G66"/>
      <c r="H66"/>
      <c r="I66"/>
      <c r="J66"/>
      <c r="K66"/>
      <c r="L66"/>
      <c r="M66"/>
      <c r="N66"/>
      <c r="O66"/>
      <c r="P66"/>
      <c r="Q66"/>
    </row>
    <row r="67" spans="1:17" x14ac:dyDescent="0.25">
      <c r="A67"/>
      <c r="B67"/>
      <c r="C67"/>
      <c r="D67"/>
      <c r="E67"/>
      <c r="F67"/>
      <c r="G67"/>
      <c r="H67"/>
      <c r="I67"/>
      <c r="J67"/>
      <c r="K67"/>
      <c r="L67"/>
      <c r="M67"/>
      <c r="N67"/>
      <c r="O67"/>
      <c r="P67"/>
      <c r="Q67"/>
    </row>
    <row r="68" spans="1:17" x14ac:dyDescent="0.25">
      <c r="A68"/>
      <c r="B68"/>
      <c r="C68"/>
      <c r="D68"/>
      <c r="E68"/>
      <c r="F68"/>
      <c r="G68"/>
      <c r="H68"/>
      <c r="I68"/>
      <c r="J68"/>
      <c r="K68"/>
      <c r="L68"/>
      <c r="M68"/>
      <c r="N68"/>
      <c r="O68"/>
      <c r="P68"/>
      <c r="Q68"/>
    </row>
    <row r="69" spans="1:17" x14ac:dyDescent="0.25">
      <c r="A69"/>
      <c r="B69"/>
      <c r="C69"/>
      <c r="D69"/>
      <c r="E69"/>
      <c r="F69"/>
      <c r="G69"/>
      <c r="H69"/>
      <c r="I69"/>
      <c r="J69"/>
      <c r="K69"/>
      <c r="L69"/>
      <c r="M69"/>
      <c r="N69"/>
      <c r="O69"/>
      <c r="P69"/>
      <c r="Q69"/>
    </row>
    <row r="70" spans="1:17" x14ac:dyDescent="0.25">
      <c r="A70"/>
      <c r="B70"/>
      <c r="C70"/>
      <c r="D70"/>
      <c r="E70"/>
      <c r="F70"/>
      <c r="G70"/>
      <c r="H70"/>
      <c r="I70"/>
      <c r="J70"/>
      <c r="K70"/>
      <c r="L70"/>
      <c r="M70"/>
      <c r="N70"/>
      <c r="O70"/>
      <c r="P70"/>
      <c r="Q70"/>
    </row>
    <row r="71" spans="1:17" x14ac:dyDescent="0.25">
      <c r="A71"/>
      <c r="B71"/>
      <c r="C71"/>
      <c r="D71"/>
      <c r="E71"/>
      <c r="F71"/>
      <c r="G71"/>
      <c r="H71"/>
      <c r="I71"/>
      <c r="J71"/>
      <c r="K71"/>
      <c r="L71"/>
      <c r="M71"/>
      <c r="N71"/>
      <c r="O71"/>
      <c r="P71"/>
      <c r="Q71"/>
    </row>
    <row r="72" spans="1:17" x14ac:dyDescent="0.25">
      <c r="A72"/>
      <c r="B72"/>
      <c r="C72"/>
      <c r="D72"/>
      <c r="E72"/>
      <c r="F72"/>
      <c r="G72"/>
      <c r="H72"/>
      <c r="I72"/>
      <c r="J72"/>
      <c r="K72"/>
      <c r="L72"/>
      <c r="M72"/>
      <c r="N72"/>
      <c r="O72"/>
      <c r="P72"/>
      <c r="Q72"/>
    </row>
    <row r="73" spans="1:17" x14ac:dyDescent="0.25">
      <c r="A73"/>
      <c r="B73"/>
      <c r="C73"/>
      <c r="D73"/>
      <c r="E73"/>
      <c r="F73"/>
      <c r="G73"/>
      <c r="H73"/>
      <c r="I73"/>
      <c r="J73"/>
      <c r="K73"/>
      <c r="L73"/>
      <c r="M73"/>
      <c r="N73"/>
      <c r="O73"/>
      <c r="P73"/>
      <c r="Q73"/>
    </row>
    <row r="74" spans="1:17" x14ac:dyDescent="0.25">
      <c r="A74"/>
      <c r="B74"/>
      <c r="C74"/>
      <c r="D74"/>
      <c r="E74"/>
      <c r="F74"/>
      <c r="G74"/>
      <c r="H74"/>
      <c r="I74"/>
      <c r="J74"/>
      <c r="K74"/>
      <c r="L74"/>
      <c r="M74"/>
      <c r="N74"/>
      <c r="O74"/>
      <c r="P74"/>
      <c r="Q74"/>
    </row>
    <row r="75" spans="1:17" x14ac:dyDescent="0.25">
      <c r="A75"/>
      <c r="B75"/>
      <c r="C75"/>
      <c r="D75"/>
      <c r="E75"/>
      <c r="F75"/>
      <c r="G75"/>
      <c r="H75"/>
      <c r="I75"/>
      <c r="J75"/>
      <c r="K75"/>
      <c r="L75"/>
      <c r="M75"/>
      <c r="N75"/>
      <c r="O75"/>
      <c r="P75"/>
      <c r="Q75"/>
    </row>
    <row r="76" spans="1:17" x14ac:dyDescent="0.25">
      <c r="A76"/>
      <c r="B76"/>
      <c r="C76"/>
      <c r="D76"/>
      <c r="E76"/>
      <c r="F76"/>
      <c r="G76"/>
      <c r="H76"/>
      <c r="I76"/>
      <c r="J76"/>
      <c r="K76"/>
      <c r="L76"/>
      <c r="M76"/>
      <c r="N76"/>
      <c r="O76"/>
      <c r="P76"/>
      <c r="Q76"/>
    </row>
    <row r="77" spans="1:17" x14ac:dyDescent="0.25">
      <c r="A77"/>
      <c r="B77"/>
      <c r="C77"/>
      <c r="D77"/>
      <c r="E77"/>
      <c r="F77"/>
      <c r="G77"/>
      <c r="H77"/>
      <c r="I77"/>
      <c r="J77"/>
      <c r="K77"/>
      <c r="L77"/>
      <c r="M77"/>
      <c r="N77"/>
      <c r="O77"/>
      <c r="P77"/>
      <c r="Q77"/>
    </row>
    <row r="78" spans="1:17" x14ac:dyDescent="0.25">
      <c r="A78"/>
      <c r="B78"/>
      <c r="C78"/>
      <c r="D78"/>
      <c r="E78"/>
      <c r="F78"/>
      <c r="G78"/>
      <c r="H78"/>
      <c r="I78"/>
      <c r="J78"/>
      <c r="K78"/>
      <c r="L78"/>
      <c r="M78"/>
      <c r="N78"/>
      <c r="O78"/>
      <c r="P78"/>
      <c r="Q78"/>
    </row>
    <row r="79" spans="1:17" x14ac:dyDescent="0.25">
      <c r="A79"/>
      <c r="B79"/>
      <c r="C79"/>
      <c r="D79"/>
      <c r="E79"/>
      <c r="F79"/>
      <c r="G79"/>
      <c r="H79"/>
      <c r="I79"/>
      <c r="J79"/>
      <c r="K79"/>
      <c r="L79"/>
      <c r="M79"/>
      <c r="N79"/>
      <c r="O79"/>
      <c r="P79"/>
      <c r="Q79"/>
    </row>
    <row r="80" spans="1:17" x14ac:dyDescent="0.25">
      <c r="A80"/>
      <c r="B80"/>
      <c r="C80"/>
      <c r="D80"/>
      <c r="E80"/>
      <c r="F80"/>
      <c r="G80"/>
      <c r="H80"/>
      <c r="I80"/>
      <c r="J80"/>
      <c r="K80"/>
      <c r="L80"/>
      <c r="M80"/>
      <c r="N80"/>
      <c r="O80"/>
      <c r="P80"/>
      <c r="Q80"/>
    </row>
    <row r="81" spans="1:17" x14ac:dyDescent="0.25">
      <c r="A81"/>
      <c r="B81"/>
      <c r="C81"/>
      <c r="D81"/>
      <c r="E81"/>
      <c r="F81"/>
      <c r="G81"/>
      <c r="H81"/>
      <c r="I81"/>
      <c r="J81"/>
      <c r="K81"/>
      <c r="L81"/>
      <c r="M81"/>
      <c r="N81"/>
      <c r="O81"/>
      <c r="P81"/>
      <c r="Q81"/>
    </row>
    <row r="82" spans="1:17" x14ac:dyDescent="0.25">
      <c r="A82"/>
      <c r="B82"/>
      <c r="C82"/>
      <c r="D82"/>
      <c r="E82"/>
      <c r="F82"/>
      <c r="G82"/>
      <c r="H82"/>
      <c r="I82"/>
      <c r="J82"/>
      <c r="K82"/>
      <c r="L82"/>
      <c r="M82"/>
      <c r="N82"/>
      <c r="O82"/>
      <c r="P82"/>
      <c r="Q82"/>
    </row>
    <row r="83" spans="1:17" x14ac:dyDescent="0.25">
      <c r="A83"/>
      <c r="B83"/>
      <c r="C83"/>
      <c r="D83"/>
      <c r="E83"/>
      <c r="F83"/>
      <c r="G83"/>
      <c r="H83"/>
      <c r="I83"/>
      <c r="J83"/>
      <c r="K83"/>
      <c r="L83"/>
      <c r="M83"/>
      <c r="N83"/>
      <c r="O83"/>
      <c r="P83"/>
      <c r="Q83"/>
    </row>
    <row r="84" spans="1:17" x14ac:dyDescent="0.25">
      <c r="A84"/>
      <c r="B84"/>
      <c r="C84"/>
      <c r="D84"/>
      <c r="E84"/>
      <c r="F84"/>
      <c r="G84"/>
      <c r="H84"/>
      <c r="I84"/>
      <c r="J84"/>
      <c r="K84"/>
      <c r="L84"/>
      <c r="M84"/>
      <c r="N84"/>
      <c r="O84"/>
      <c r="P84"/>
      <c r="Q84"/>
    </row>
    <row r="85" spans="1:17" x14ac:dyDescent="0.25">
      <c r="A85"/>
      <c r="B85"/>
      <c r="C85"/>
      <c r="D85"/>
      <c r="E85"/>
      <c r="F85"/>
      <c r="G85"/>
      <c r="H85"/>
      <c r="I85"/>
      <c r="J85"/>
      <c r="K85"/>
      <c r="L85"/>
      <c r="M85"/>
      <c r="N85"/>
      <c r="O85"/>
      <c r="P85"/>
      <c r="Q85"/>
    </row>
    <row r="86" spans="1:17" x14ac:dyDescent="0.25">
      <c r="A86"/>
      <c r="B86"/>
      <c r="C86"/>
      <c r="D86"/>
      <c r="E86"/>
      <c r="F86"/>
      <c r="G86"/>
      <c r="H86"/>
      <c r="I86"/>
      <c r="J86"/>
      <c r="K86"/>
      <c r="L86"/>
      <c r="M86"/>
      <c r="N86"/>
      <c r="O86"/>
      <c r="P86"/>
      <c r="Q86"/>
    </row>
    <row r="87" spans="1:17" x14ac:dyDescent="0.25">
      <c r="A87"/>
      <c r="B87"/>
      <c r="C87"/>
      <c r="D87"/>
      <c r="E87"/>
      <c r="F87"/>
      <c r="G87"/>
      <c r="H87"/>
      <c r="I87"/>
      <c r="J87"/>
      <c r="K87"/>
      <c r="L87"/>
      <c r="M87"/>
      <c r="N87"/>
      <c r="O87"/>
      <c r="P87"/>
      <c r="Q87"/>
    </row>
    <row r="88" spans="1:17" x14ac:dyDescent="0.25">
      <c r="A88"/>
      <c r="B88"/>
      <c r="C88"/>
      <c r="D88"/>
      <c r="E88"/>
      <c r="F88"/>
      <c r="G88"/>
      <c r="H88"/>
      <c r="I88"/>
      <c r="J88"/>
      <c r="K88"/>
      <c r="L88"/>
      <c r="M88"/>
      <c r="N88"/>
      <c r="O88"/>
      <c r="P88"/>
      <c r="Q88"/>
    </row>
    <row r="89" spans="1:17" x14ac:dyDescent="0.25">
      <c r="A89"/>
      <c r="B89"/>
      <c r="C89"/>
      <c r="D89"/>
      <c r="E89"/>
      <c r="F89"/>
      <c r="G89"/>
      <c r="H89"/>
      <c r="I89"/>
      <c r="J89"/>
      <c r="K89"/>
      <c r="L89"/>
      <c r="M89"/>
      <c r="N89"/>
      <c r="O89"/>
      <c r="P89"/>
      <c r="Q89"/>
    </row>
    <row r="90" spans="1:17" x14ac:dyDescent="0.25">
      <c r="A90"/>
      <c r="B90"/>
      <c r="C90"/>
      <c r="D90"/>
      <c r="E90"/>
      <c r="F90"/>
      <c r="G90"/>
      <c r="H90"/>
      <c r="I90"/>
      <c r="J90"/>
      <c r="K90"/>
      <c r="L90"/>
      <c r="M90"/>
      <c r="N90"/>
      <c r="O90"/>
      <c r="P90"/>
      <c r="Q90"/>
    </row>
    <row r="91" spans="1:17" x14ac:dyDescent="0.25">
      <c r="A91"/>
      <c r="B91"/>
      <c r="C91"/>
      <c r="D91"/>
      <c r="E91"/>
      <c r="F91"/>
      <c r="G91"/>
      <c r="H91"/>
      <c r="I91"/>
      <c r="J91"/>
      <c r="K91"/>
      <c r="L91"/>
      <c r="M91"/>
      <c r="N91"/>
      <c r="O91"/>
      <c r="P91"/>
      <c r="Q91"/>
    </row>
  </sheetData>
  <mergeCells count="10">
    <mergeCell ref="R3:S3"/>
    <mergeCell ref="T46:U46"/>
    <mergeCell ref="V46:W46"/>
    <mergeCell ref="X46:Y46"/>
    <mergeCell ref="C3:M3"/>
    <mergeCell ref="K46:M46"/>
    <mergeCell ref="C46:D46"/>
    <mergeCell ref="E46:F46"/>
    <mergeCell ref="G46:H46"/>
    <mergeCell ref="I46:J46"/>
  </mergeCells>
  <phoneticPr fontId="0" type="noConversion"/>
  <conditionalFormatting sqref="C4:M45">
    <cfRule type="expression" dxfId="7" priority="2">
      <formula>LEFT(C4,1)="5"</formula>
    </cfRule>
    <cfRule type="expression" dxfId="6" priority="3">
      <formula>LEFT(C4,1)="3"</formula>
    </cfRule>
    <cfRule type="expression" dxfId="5" priority="6">
      <formula>LEFT(C4,1)="2"</formula>
    </cfRule>
    <cfRule type="expression" dxfId="4" priority="8">
      <formula>LEFT(C4,1)="1"</formula>
    </cfRule>
  </conditionalFormatting>
  <conditionalFormatting sqref="C5:M45">
    <cfRule type="expression" dxfId="3" priority="1">
      <formula>LEFT(C4,1)="5"</formula>
    </cfRule>
    <cfRule type="expression" dxfId="2" priority="4">
      <formula>LEFT(C4,1)="3"</formula>
    </cfRule>
    <cfRule type="expression" dxfId="1" priority="5">
      <formula>LEFT(C4,1)="2"</formula>
    </cfRule>
    <cfRule type="expression" dxfId="0" priority="7">
      <formula>LEFT(C4,1)="1"</formula>
    </cfRule>
  </conditionalFormatting>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O144"/>
  <sheetViews>
    <sheetView zoomScale="75" zoomScaleNormal="75" workbookViewId="0">
      <pane ySplit="1" topLeftCell="A2" activePane="bottomLeft" state="frozen"/>
      <selection activeCell="P40" sqref="P40"/>
      <selection pane="bottomLeft" activeCell="R16" sqref="R16"/>
    </sheetView>
  </sheetViews>
  <sheetFormatPr defaultRowHeight="15" x14ac:dyDescent="0.25"/>
  <cols>
    <col min="1" max="2" width="17.85546875" style="37" customWidth="1"/>
    <col min="3" max="3" width="11.28515625" style="62" customWidth="1"/>
    <col min="4" max="4" width="15.28515625" style="62" customWidth="1"/>
    <col min="5" max="5" width="15.85546875" style="105" customWidth="1"/>
    <col min="6" max="6" width="14.140625" style="37" customWidth="1"/>
    <col min="7" max="7" width="17.140625" style="65" customWidth="1"/>
    <col min="8" max="8" width="2.28515625" style="65" customWidth="1"/>
    <col min="9" max="9" width="7.5703125" style="37" customWidth="1"/>
    <col min="10" max="10" width="15.7109375" style="37" customWidth="1"/>
    <col min="11" max="11" width="9.42578125" style="37" customWidth="1"/>
    <col min="12" max="12" width="4.28515625" style="37" customWidth="1"/>
    <col min="13" max="13" width="14.42578125" style="37" customWidth="1"/>
    <col min="14" max="14" width="13.28515625" style="37" customWidth="1"/>
    <col min="15" max="15" width="14.85546875" style="37" customWidth="1"/>
    <col min="16" max="16384" width="9.140625" style="37"/>
  </cols>
  <sheetData>
    <row r="1" spans="1:15" ht="30.75" thickBot="1" x14ac:dyDescent="0.3">
      <c r="A1" s="53" t="s">
        <v>43</v>
      </c>
      <c r="B1" s="54">
        <v>1990</v>
      </c>
      <c r="C1" s="54">
        <v>2018</v>
      </c>
      <c r="D1" s="55" t="s">
        <v>28</v>
      </c>
      <c r="E1" s="55" t="s">
        <v>29</v>
      </c>
      <c r="F1" s="55" t="s">
        <v>2</v>
      </c>
      <c r="G1" s="56" t="s">
        <v>3</v>
      </c>
      <c r="H1" s="57"/>
      <c r="J1" s="292" t="s">
        <v>4</v>
      </c>
      <c r="K1" s="82"/>
      <c r="M1" s="59" t="s">
        <v>30</v>
      </c>
      <c r="N1" s="60">
        <v>0.8</v>
      </c>
      <c r="O1" s="61" t="s">
        <v>31</v>
      </c>
    </row>
    <row r="2" spans="1:15" x14ac:dyDescent="0.25">
      <c r="A2" s="37" t="s">
        <v>55</v>
      </c>
      <c r="B2" s="27" t="s">
        <v>550</v>
      </c>
      <c r="C2" s="27" t="s">
        <v>550</v>
      </c>
      <c r="D2" s="62" t="str">
        <f t="shared" ref="D2:D33" si="0">IF(AND(ISNUMBER(B2),ISNUMBER(C2)),(((B2/VLOOKUP("National Total",A:C,2,0))*(((C2-B2)/B2)-((VLOOKUP("National Total",A:C,3,0)-VLOOKUP("National Total",A:C,2,0))/VLOOKUP("National Total",A:C,2,0))))^2)^0.5,"NA")</f>
        <v>NA</v>
      </c>
      <c r="E2" s="293" t="str">
        <f t="shared" ref="E2:E33" si="1">IF(ISNUMBER(D2/SUM(D:D)),(D2/SUM(D:D)),"NA")</f>
        <v>NA</v>
      </c>
      <c r="F2" s="64" t="str">
        <f t="shared" ref="F2:F33" si="2">IF(ISNUMBER(F1),F1+E2,E2)</f>
        <v>NA</v>
      </c>
      <c r="G2" s="65" t="str">
        <f t="shared" ref="G2:G33" si="3">IF(AND(ISTEXT(F1),ISNUMBER(F2)),"x",IF(AND(F1&lt;$N$1,F2&gt;0),"x",""))</f>
        <v/>
      </c>
      <c r="I2" s="66" t="b">
        <f t="shared" ref="I2:I33" si="4">ROW(A2)=ROW(C2)</f>
        <v>1</v>
      </c>
      <c r="J2" s="67" t="e">
        <f t="shared" ref="J2:J33" si="5">VLOOKUP("National Total",A:C,2,0)</f>
        <v>#N/A</v>
      </c>
      <c r="K2" s="67"/>
      <c r="L2" s="37" t="s">
        <v>46</v>
      </c>
    </row>
    <row r="3" spans="1:15" x14ac:dyDescent="0.25">
      <c r="A3" s="37" t="s">
        <v>63</v>
      </c>
      <c r="B3" s="27" t="s">
        <v>359</v>
      </c>
      <c r="C3" s="27" t="s">
        <v>359</v>
      </c>
      <c r="D3" s="62" t="str">
        <f t="shared" si="0"/>
        <v>NA</v>
      </c>
      <c r="E3" s="293" t="str">
        <f t="shared" si="1"/>
        <v>NA</v>
      </c>
      <c r="F3" s="64" t="str">
        <f t="shared" si="2"/>
        <v>NA</v>
      </c>
      <c r="G3" s="65" t="str">
        <f t="shared" si="3"/>
        <v/>
      </c>
      <c r="I3" s="66" t="b">
        <f t="shared" si="4"/>
        <v>1</v>
      </c>
      <c r="J3" s="67" t="e">
        <f t="shared" si="5"/>
        <v>#N/A</v>
      </c>
      <c r="K3" s="67"/>
      <c r="L3" s="37" t="s">
        <v>47</v>
      </c>
    </row>
    <row r="4" spans="1:15" x14ac:dyDescent="0.25">
      <c r="A4" s="37" t="s">
        <v>67</v>
      </c>
      <c r="B4" s="27" t="s">
        <v>468</v>
      </c>
      <c r="C4" s="27" t="s">
        <v>468</v>
      </c>
      <c r="D4" s="62" t="str">
        <f t="shared" si="0"/>
        <v>NA</v>
      </c>
      <c r="E4" s="293" t="str">
        <f t="shared" si="1"/>
        <v>NA</v>
      </c>
      <c r="F4" s="64" t="str">
        <f t="shared" si="2"/>
        <v>NA</v>
      </c>
      <c r="G4" s="65" t="str">
        <f t="shared" si="3"/>
        <v/>
      </c>
      <c r="I4" s="66" t="b">
        <f t="shared" si="4"/>
        <v>1</v>
      </c>
      <c r="J4" s="67" t="e">
        <f t="shared" si="5"/>
        <v>#N/A</v>
      </c>
      <c r="K4" s="67"/>
      <c r="L4" s="37" t="s">
        <v>48</v>
      </c>
    </row>
    <row r="5" spans="1:15" x14ac:dyDescent="0.25">
      <c r="A5" s="37" t="s">
        <v>70</v>
      </c>
      <c r="B5" s="27" t="s">
        <v>359</v>
      </c>
      <c r="C5" s="27" t="s">
        <v>359</v>
      </c>
      <c r="D5" s="62" t="str">
        <f t="shared" si="0"/>
        <v>NA</v>
      </c>
      <c r="E5" s="293" t="str">
        <f t="shared" si="1"/>
        <v>NA</v>
      </c>
      <c r="F5" s="64" t="str">
        <f t="shared" si="2"/>
        <v>NA</v>
      </c>
      <c r="G5" s="65" t="str">
        <f t="shared" si="3"/>
        <v/>
      </c>
      <c r="I5" s="66" t="b">
        <f t="shared" si="4"/>
        <v>1</v>
      </c>
      <c r="J5" s="67" t="e">
        <f t="shared" si="5"/>
        <v>#N/A</v>
      </c>
      <c r="K5" s="67"/>
      <c r="L5" s="37" t="s">
        <v>49</v>
      </c>
      <c r="M5" s="294"/>
    </row>
    <row r="6" spans="1:15" x14ac:dyDescent="0.25">
      <c r="A6" s="37" t="s">
        <v>72</v>
      </c>
      <c r="B6" s="27" t="s">
        <v>550</v>
      </c>
      <c r="C6" s="27" t="s">
        <v>550</v>
      </c>
      <c r="D6" s="62" t="str">
        <f t="shared" si="0"/>
        <v>NA</v>
      </c>
      <c r="E6" s="293" t="str">
        <f t="shared" si="1"/>
        <v>NA</v>
      </c>
      <c r="F6" s="64" t="str">
        <f t="shared" si="2"/>
        <v>NA</v>
      </c>
      <c r="G6" s="65" t="str">
        <f t="shared" si="3"/>
        <v/>
      </c>
      <c r="I6" s="66" t="b">
        <f t="shared" si="4"/>
        <v>1</v>
      </c>
      <c r="J6" s="67" t="e">
        <f t="shared" si="5"/>
        <v>#N/A</v>
      </c>
      <c r="K6" s="67"/>
      <c r="L6" s="37" t="s">
        <v>50</v>
      </c>
    </row>
    <row r="7" spans="1:15" x14ac:dyDescent="0.25">
      <c r="A7" s="37" t="s">
        <v>74</v>
      </c>
      <c r="B7" s="27" t="s">
        <v>550</v>
      </c>
      <c r="C7" s="27" t="s">
        <v>550</v>
      </c>
      <c r="D7" s="62" t="str">
        <f t="shared" si="0"/>
        <v>NA</v>
      </c>
      <c r="E7" s="293" t="str">
        <f t="shared" si="1"/>
        <v>NA</v>
      </c>
      <c r="F7" s="64" t="str">
        <f t="shared" si="2"/>
        <v>NA</v>
      </c>
      <c r="G7" s="65" t="str">
        <f t="shared" si="3"/>
        <v/>
      </c>
      <c r="I7" s="66" t="b">
        <f t="shared" si="4"/>
        <v>1</v>
      </c>
      <c r="J7" s="67" t="e">
        <f t="shared" si="5"/>
        <v>#N/A</v>
      </c>
      <c r="K7" s="67"/>
      <c r="L7" s="37" t="s">
        <v>51</v>
      </c>
    </row>
    <row r="8" spans="1:15" x14ac:dyDescent="0.25">
      <c r="A8" s="37" t="s">
        <v>78</v>
      </c>
      <c r="B8" s="27" t="s">
        <v>550</v>
      </c>
      <c r="C8" s="27" t="s">
        <v>550</v>
      </c>
      <c r="D8" s="62" t="str">
        <f t="shared" si="0"/>
        <v>NA</v>
      </c>
      <c r="E8" s="293" t="str">
        <f t="shared" si="1"/>
        <v>NA</v>
      </c>
      <c r="F8" s="64" t="str">
        <f t="shared" si="2"/>
        <v>NA</v>
      </c>
      <c r="G8" s="65" t="str">
        <f t="shared" si="3"/>
        <v/>
      </c>
      <c r="I8" s="66" t="b">
        <f t="shared" si="4"/>
        <v>1</v>
      </c>
      <c r="J8" s="67" t="e">
        <f t="shared" si="5"/>
        <v>#N/A</v>
      </c>
      <c r="K8" s="67"/>
      <c r="L8" s="37" t="s">
        <v>52</v>
      </c>
    </row>
    <row r="9" spans="1:15" x14ac:dyDescent="0.25">
      <c r="A9" s="37" t="s">
        <v>79</v>
      </c>
      <c r="B9" s="27" t="s">
        <v>550</v>
      </c>
      <c r="C9" s="27" t="s">
        <v>550</v>
      </c>
      <c r="D9" s="62" t="str">
        <f t="shared" si="0"/>
        <v>NA</v>
      </c>
      <c r="E9" s="293" t="str">
        <f t="shared" si="1"/>
        <v>NA</v>
      </c>
      <c r="F9" s="64" t="str">
        <f t="shared" si="2"/>
        <v>NA</v>
      </c>
      <c r="G9" s="65" t="str">
        <f t="shared" si="3"/>
        <v/>
      </c>
      <c r="I9" s="66" t="b">
        <f t="shared" si="4"/>
        <v>1</v>
      </c>
      <c r="J9" s="67" t="e">
        <f t="shared" si="5"/>
        <v>#N/A</v>
      </c>
      <c r="K9" s="67"/>
      <c r="L9" s="37" t="s">
        <v>53</v>
      </c>
    </row>
    <row r="10" spans="1:15" x14ac:dyDescent="0.25">
      <c r="A10" s="37" t="s">
        <v>81</v>
      </c>
      <c r="B10" s="27" t="s">
        <v>468</v>
      </c>
      <c r="C10" s="27" t="s">
        <v>468</v>
      </c>
      <c r="D10" s="62" t="str">
        <f t="shared" si="0"/>
        <v>NA</v>
      </c>
      <c r="E10" s="293" t="str">
        <f t="shared" si="1"/>
        <v>NA</v>
      </c>
      <c r="F10" s="64" t="str">
        <f t="shared" si="2"/>
        <v>NA</v>
      </c>
      <c r="G10" s="65" t="str">
        <f t="shared" si="3"/>
        <v/>
      </c>
      <c r="I10" s="66" t="b">
        <f t="shared" si="4"/>
        <v>1</v>
      </c>
      <c r="J10" s="67" t="e">
        <f t="shared" si="5"/>
        <v>#N/A</v>
      </c>
      <c r="K10" s="67"/>
      <c r="L10" s="37" t="s">
        <v>54</v>
      </c>
    </row>
    <row r="11" spans="1:15" x14ac:dyDescent="0.25">
      <c r="A11" s="37" t="s">
        <v>82</v>
      </c>
      <c r="B11" s="27" t="s">
        <v>468</v>
      </c>
      <c r="C11" s="27" t="s">
        <v>468</v>
      </c>
      <c r="D11" s="62" t="str">
        <f t="shared" si="0"/>
        <v>NA</v>
      </c>
      <c r="E11" s="293" t="str">
        <f t="shared" si="1"/>
        <v>NA</v>
      </c>
      <c r="F11" s="64" t="str">
        <f t="shared" si="2"/>
        <v>NA</v>
      </c>
      <c r="G11" s="65" t="str">
        <f t="shared" si="3"/>
        <v/>
      </c>
      <c r="I11" s="66" t="b">
        <f t="shared" si="4"/>
        <v>1</v>
      </c>
      <c r="J11" s="67" t="e">
        <f t="shared" si="5"/>
        <v>#N/A</v>
      </c>
      <c r="K11" s="67"/>
      <c r="L11" s="37" t="s">
        <v>55</v>
      </c>
    </row>
    <row r="12" spans="1:15" x14ac:dyDescent="0.25">
      <c r="A12" s="37" t="s">
        <v>83</v>
      </c>
      <c r="B12" s="27" t="s">
        <v>359</v>
      </c>
      <c r="C12" s="27" t="s">
        <v>359</v>
      </c>
      <c r="D12" s="62" t="str">
        <f t="shared" si="0"/>
        <v>NA</v>
      </c>
      <c r="E12" s="293" t="str">
        <f t="shared" si="1"/>
        <v>NA</v>
      </c>
      <c r="F12" s="64" t="str">
        <f t="shared" si="2"/>
        <v>NA</v>
      </c>
      <c r="G12" s="65" t="str">
        <f t="shared" si="3"/>
        <v/>
      </c>
      <c r="I12" s="66" t="b">
        <f t="shared" si="4"/>
        <v>1</v>
      </c>
      <c r="J12" s="67" t="e">
        <f t="shared" si="5"/>
        <v>#N/A</v>
      </c>
      <c r="K12" s="67"/>
      <c r="L12" s="37" t="s">
        <v>56</v>
      </c>
    </row>
    <row r="13" spans="1:15" x14ac:dyDescent="0.25">
      <c r="A13" s="37" t="s">
        <v>84</v>
      </c>
      <c r="B13" s="27" t="s">
        <v>550</v>
      </c>
      <c r="C13" s="27" t="s">
        <v>550</v>
      </c>
      <c r="D13" s="62" t="str">
        <f t="shared" si="0"/>
        <v>NA</v>
      </c>
      <c r="E13" s="293" t="str">
        <f t="shared" si="1"/>
        <v>NA</v>
      </c>
      <c r="F13" s="64" t="str">
        <f t="shared" si="2"/>
        <v>NA</v>
      </c>
      <c r="G13" s="65" t="str">
        <f t="shared" si="3"/>
        <v/>
      </c>
      <c r="I13" s="66" t="b">
        <f t="shared" si="4"/>
        <v>1</v>
      </c>
      <c r="J13" s="67" t="e">
        <f t="shared" si="5"/>
        <v>#N/A</v>
      </c>
      <c r="K13" s="67"/>
      <c r="L13" s="37" t="s">
        <v>57</v>
      </c>
    </row>
    <row r="14" spans="1:15" x14ac:dyDescent="0.25">
      <c r="A14" s="37" t="s">
        <v>85</v>
      </c>
      <c r="B14" s="27" t="s">
        <v>359</v>
      </c>
      <c r="C14" s="27" t="s">
        <v>359</v>
      </c>
      <c r="D14" s="62" t="str">
        <f t="shared" si="0"/>
        <v>NA</v>
      </c>
      <c r="E14" s="293" t="str">
        <f t="shared" si="1"/>
        <v>NA</v>
      </c>
      <c r="F14" s="64" t="str">
        <f t="shared" si="2"/>
        <v>NA</v>
      </c>
      <c r="G14" s="65" t="str">
        <f t="shared" si="3"/>
        <v/>
      </c>
      <c r="I14" s="66" t="b">
        <f t="shared" si="4"/>
        <v>1</v>
      </c>
      <c r="J14" s="67" t="e">
        <f t="shared" si="5"/>
        <v>#N/A</v>
      </c>
      <c r="K14" s="67"/>
      <c r="L14" s="37" t="s">
        <v>58</v>
      </c>
    </row>
    <row r="15" spans="1:15" x14ac:dyDescent="0.25">
      <c r="A15" s="37" t="s">
        <v>86</v>
      </c>
      <c r="B15" s="27" t="s">
        <v>359</v>
      </c>
      <c r="C15" s="27" t="s">
        <v>359</v>
      </c>
      <c r="D15" s="62" t="str">
        <f t="shared" si="0"/>
        <v>NA</v>
      </c>
      <c r="E15" s="293" t="str">
        <f t="shared" si="1"/>
        <v>NA</v>
      </c>
      <c r="F15" s="64" t="str">
        <f t="shared" si="2"/>
        <v>NA</v>
      </c>
      <c r="G15" s="65" t="str">
        <f t="shared" si="3"/>
        <v/>
      </c>
      <c r="I15" s="66" t="b">
        <f t="shared" si="4"/>
        <v>1</v>
      </c>
      <c r="J15" s="67" t="e">
        <f t="shared" si="5"/>
        <v>#N/A</v>
      </c>
      <c r="K15" s="67"/>
      <c r="L15" s="37" t="s">
        <v>59</v>
      </c>
    </row>
    <row r="16" spans="1:15" x14ac:dyDescent="0.25">
      <c r="A16" s="37" t="s">
        <v>87</v>
      </c>
      <c r="B16" s="27" t="s">
        <v>553</v>
      </c>
      <c r="C16" s="27" t="s">
        <v>553</v>
      </c>
      <c r="D16" s="62" t="str">
        <f t="shared" si="0"/>
        <v>NA</v>
      </c>
      <c r="E16" s="293" t="str">
        <f t="shared" si="1"/>
        <v>NA</v>
      </c>
      <c r="F16" s="64" t="str">
        <f t="shared" si="2"/>
        <v>NA</v>
      </c>
      <c r="G16" s="65" t="str">
        <f t="shared" si="3"/>
        <v/>
      </c>
      <c r="I16" s="66" t="b">
        <f t="shared" si="4"/>
        <v>1</v>
      </c>
      <c r="J16" s="67" t="e">
        <f t="shared" si="5"/>
        <v>#N/A</v>
      </c>
      <c r="K16" s="67"/>
      <c r="L16" s="37" t="s">
        <v>60</v>
      </c>
    </row>
    <row r="17" spans="1:12" x14ac:dyDescent="0.25">
      <c r="A17" s="37" t="s">
        <v>88</v>
      </c>
      <c r="B17" s="27" t="s">
        <v>468</v>
      </c>
      <c r="C17" s="27" t="s">
        <v>468</v>
      </c>
      <c r="D17" s="62" t="str">
        <f t="shared" si="0"/>
        <v>NA</v>
      </c>
      <c r="E17" s="293" t="str">
        <f t="shared" si="1"/>
        <v>NA</v>
      </c>
      <c r="F17" s="64" t="str">
        <f t="shared" si="2"/>
        <v>NA</v>
      </c>
      <c r="G17" s="65" t="str">
        <f t="shared" si="3"/>
        <v/>
      </c>
      <c r="I17" s="66" t="b">
        <f t="shared" si="4"/>
        <v>1</v>
      </c>
      <c r="J17" s="67" t="e">
        <f t="shared" si="5"/>
        <v>#N/A</v>
      </c>
      <c r="K17" s="67"/>
      <c r="L17" s="37" t="s">
        <v>61</v>
      </c>
    </row>
    <row r="18" spans="1:12" x14ac:dyDescent="0.25">
      <c r="A18" s="37" t="s">
        <v>89</v>
      </c>
      <c r="B18" s="27" t="s">
        <v>550</v>
      </c>
      <c r="C18" s="27" t="s">
        <v>550</v>
      </c>
      <c r="D18" s="62" t="str">
        <f t="shared" si="0"/>
        <v>NA</v>
      </c>
      <c r="E18" s="293" t="str">
        <f t="shared" si="1"/>
        <v>NA</v>
      </c>
      <c r="F18" s="64" t="str">
        <f t="shared" si="2"/>
        <v>NA</v>
      </c>
      <c r="G18" s="65" t="str">
        <f t="shared" si="3"/>
        <v/>
      </c>
      <c r="I18" s="66" t="b">
        <f t="shared" si="4"/>
        <v>1</v>
      </c>
      <c r="J18" s="67" t="e">
        <f t="shared" si="5"/>
        <v>#N/A</v>
      </c>
      <c r="K18" s="67"/>
      <c r="L18" s="37" t="s">
        <v>62</v>
      </c>
    </row>
    <row r="19" spans="1:12" x14ac:dyDescent="0.25">
      <c r="A19" s="37" t="s">
        <v>90</v>
      </c>
      <c r="B19" s="27" t="s">
        <v>550</v>
      </c>
      <c r="C19" s="27" t="s">
        <v>550</v>
      </c>
      <c r="D19" s="62" t="str">
        <f t="shared" si="0"/>
        <v>NA</v>
      </c>
      <c r="E19" s="293" t="str">
        <f t="shared" si="1"/>
        <v>NA</v>
      </c>
      <c r="F19" s="64" t="str">
        <f t="shared" si="2"/>
        <v>NA</v>
      </c>
      <c r="G19" s="65" t="str">
        <f t="shared" si="3"/>
        <v/>
      </c>
      <c r="I19" s="66" t="b">
        <f t="shared" si="4"/>
        <v>1</v>
      </c>
      <c r="J19" s="67" t="e">
        <f t="shared" si="5"/>
        <v>#N/A</v>
      </c>
      <c r="K19" s="67"/>
      <c r="L19" s="37" t="s">
        <v>63</v>
      </c>
    </row>
    <row r="20" spans="1:12" x14ac:dyDescent="0.25">
      <c r="A20" s="37" t="s">
        <v>91</v>
      </c>
      <c r="B20" s="27">
        <v>1.7676000000000001E-2</v>
      </c>
      <c r="C20" s="27" t="s">
        <v>468</v>
      </c>
      <c r="D20" s="62" t="str">
        <f t="shared" si="0"/>
        <v>NA</v>
      </c>
      <c r="E20" s="293" t="str">
        <f t="shared" si="1"/>
        <v>NA</v>
      </c>
      <c r="F20" s="64" t="str">
        <f t="shared" si="2"/>
        <v>NA</v>
      </c>
      <c r="G20" s="65" t="str">
        <f t="shared" si="3"/>
        <v/>
      </c>
      <c r="I20" s="66" t="b">
        <f t="shared" si="4"/>
        <v>1</v>
      </c>
      <c r="J20" s="67" t="e">
        <f t="shared" si="5"/>
        <v>#N/A</v>
      </c>
      <c r="K20" s="67"/>
      <c r="L20" s="37" t="s">
        <v>64</v>
      </c>
    </row>
    <row r="21" spans="1:12" x14ac:dyDescent="0.25">
      <c r="A21" s="37" t="s">
        <v>95</v>
      </c>
      <c r="B21" s="27" t="s">
        <v>468</v>
      </c>
      <c r="C21" s="27" t="s">
        <v>468</v>
      </c>
      <c r="D21" s="62" t="str">
        <f t="shared" si="0"/>
        <v>NA</v>
      </c>
      <c r="E21" s="293" t="str">
        <f t="shared" si="1"/>
        <v>NA</v>
      </c>
      <c r="F21" s="64" t="str">
        <f t="shared" si="2"/>
        <v>NA</v>
      </c>
      <c r="G21" s="65" t="str">
        <f t="shared" si="3"/>
        <v/>
      </c>
      <c r="I21" s="66" t="b">
        <f t="shared" si="4"/>
        <v>1</v>
      </c>
      <c r="J21" s="67" t="e">
        <f t="shared" si="5"/>
        <v>#N/A</v>
      </c>
      <c r="K21" s="67"/>
      <c r="L21" s="37" t="s">
        <v>65</v>
      </c>
    </row>
    <row r="22" spans="1:12" x14ac:dyDescent="0.25">
      <c r="A22" s="37" t="s">
        <v>96</v>
      </c>
      <c r="B22" s="27" t="s">
        <v>468</v>
      </c>
      <c r="C22" s="27" t="s">
        <v>468</v>
      </c>
      <c r="D22" s="62" t="str">
        <f t="shared" si="0"/>
        <v>NA</v>
      </c>
      <c r="E22" s="293" t="str">
        <f t="shared" si="1"/>
        <v>NA</v>
      </c>
      <c r="F22" s="64" t="str">
        <f t="shared" si="2"/>
        <v>NA</v>
      </c>
      <c r="G22" s="65" t="str">
        <f t="shared" si="3"/>
        <v/>
      </c>
      <c r="I22" s="66" t="b">
        <f t="shared" si="4"/>
        <v>1</v>
      </c>
      <c r="J22" s="67" t="e">
        <f t="shared" si="5"/>
        <v>#N/A</v>
      </c>
      <c r="K22" s="67"/>
      <c r="L22" s="37" t="s">
        <v>66</v>
      </c>
    </row>
    <row r="23" spans="1:12" x14ac:dyDescent="0.25">
      <c r="A23" s="37" t="s">
        <v>97</v>
      </c>
      <c r="B23" s="27" t="s">
        <v>553</v>
      </c>
      <c r="C23" s="27" t="s">
        <v>468</v>
      </c>
      <c r="D23" s="62" t="str">
        <f t="shared" si="0"/>
        <v>NA</v>
      </c>
      <c r="E23" s="293" t="str">
        <f t="shared" si="1"/>
        <v>NA</v>
      </c>
      <c r="F23" s="64" t="str">
        <f t="shared" si="2"/>
        <v>NA</v>
      </c>
      <c r="G23" s="65" t="str">
        <f t="shared" si="3"/>
        <v/>
      </c>
      <c r="I23" s="66" t="b">
        <f t="shared" si="4"/>
        <v>1</v>
      </c>
      <c r="J23" s="67" t="e">
        <f t="shared" si="5"/>
        <v>#N/A</v>
      </c>
      <c r="K23" s="67"/>
      <c r="L23" s="37" t="s">
        <v>67</v>
      </c>
    </row>
    <row r="24" spans="1:12" x14ac:dyDescent="0.25">
      <c r="A24" s="37" t="s">
        <v>98</v>
      </c>
      <c r="B24" s="27" t="s">
        <v>468</v>
      </c>
      <c r="C24" s="27" t="s">
        <v>468</v>
      </c>
      <c r="D24" s="62" t="str">
        <f t="shared" si="0"/>
        <v>NA</v>
      </c>
      <c r="E24" s="293" t="str">
        <f t="shared" si="1"/>
        <v>NA</v>
      </c>
      <c r="F24" s="64" t="str">
        <f t="shared" si="2"/>
        <v>NA</v>
      </c>
      <c r="G24" s="65" t="str">
        <f t="shared" si="3"/>
        <v/>
      </c>
      <c r="I24" s="66" t="b">
        <f t="shared" si="4"/>
        <v>1</v>
      </c>
      <c r="J24" s="67" t="e">
        <f t="shared" si="5"/>
        <v>#N/A</v>
      </c>
      <c r="K24" s="67"/>
      <c r="L24" s="37" t="s">
        <v>68</v>
      </c>
    </row>
    <row r="25" spans="1:12" x14ac:dyDescent="0.25">
      <c r="A25" s="37" t="s">
        <v>99</v>
      </c>
      <c r="B25" s="27" t="s">
        <v>468</v>
      </c>
      <c r="C25" s="27" t="s">
        <v>468</v>
      </c>
      <c r="D25" s="62" t="str">
        <f t="shared" si="0"/>
        <v>NA</v>
      </c>
      <c r="E25" s="293" t="str">
        <f t="shared" si="1"/>
        <v>NA</v>
      </c>
      <c r="F25" s="64" t="str">
        <f t="shared" si="2"/>
        <v>NA</v>
      </c>
      <c r="G25" s="65" t="str">
        <f t="shared" si="3"/>
        <v/>
      </c>
      <c r="I25" s="66" t="b">
        <f t="shared" si="4"/>
        <v>1</v>
      </c>
      <c r="J25" s="67" t="e">
        <f t="shared" si="5"/>
        <v>#N/A</v>
      </c>
      <c r="K25" s="67"/>
      <c r="L25" s="37" t="s">
        <v>69</v>
      </c>
    </row>
    <row r="26" spans="1:12" x14ac:dyDescent="0.25">
      <c r="A26" s="37" t="s">
        <v>100</v>
      </c>
      <c r="B26" s="27" t="s">
        <v>468</v>
      </c>
      <c r="C26" s="27" t="s">
        <v>468</v>
      </c>
      <c r="D26" s="62" t="str">
        <f t="shared" si="0"/>
        <v>NA</v>
      </c>
      <c r="E26" s="293" t="str">
        <f t="shared" si="1"/>
        <v>NA</v>
      </c>
      <c r="F26" s="64" t="str">
        <f t="shared" si="2"/>
        <v>NA</v>
      </c>
      <c r="G26" s="65" t="str">
        <f t="shared" si="3"/>
        <v/>
      </c>
      <c r="I26" s="66" t="b">
        <f t="shared" si="4"/>
        <v>1</v>
      </c>
      <c r="J26" s="67" t="e">
        <f t="shared" si="5"/>
        <v>#N/A</v>
      </c>
      <c r="K26" s="67"/>
      <c r="L26" s="37" t="s">
        <v>70</v>
      </c>
    </row>
    <row r="27" spans="1:12" x14ac:dyDescent="0.25">
      <c r="A27" s="37" t="s">
        <v>101</v>
      </c>
      <c r="B27" s="27" t="s">
        <v>468</v>
      </c>
      <c r="C27" s="27" t="s">
        <v>468</v>
      </c>
      <c r="D27" s="62" t="str">
        <f t="shared" si="0"/>
        <v>NA</v>
      </c>
      <c r="E27" s="293" t="str">
        <f t="shared" si="1"/>
        <v>NA</v>
      </c>
      <c r="F27" s="64" t="str">
        <f t="shared" si="2"/>
        <v>NA</v>
      </c>
      <c r="G27" s="65" t="str">
        <f t="shared" si="3"/>
        <v/>
      </c>
      <c r="I27" s="66" t="b">
        <f t="shared" si="4"/>
        <v>1</v>
      </c>
      <c r="J27" s="67" t="e">
        <f t="shared" si="5"/>
        <v>#N/A</v>
      </c>
      <c r="K27" s="67"/>
      <c r="L27" s="37" t="s">
        <v>71</v>
      </c>
    </row>
    <row r="28" spans="1:12" x14ac:dyDescent="0.25">
      <c r="A28" s="37" t="s">
        <v>102</v>
      </c>
      <c r="B28" s="27" t="s">
        <v>468</v>
      </c>
      <c r="C28" s="27" t="s">
        <v>468</v>
      </c>
      <c r="D28" s="62" t="str">
        <f t="shared" si="0"/>
        <v>NA</v>
      </c>
      <c r="E28" s="293" t="str">
        <f t="shared" si="1"/>
        <v>NA</v>
      </c>
      <c r="F28" s="64" t="str">
        <f t="shared" si="2"/>
        <v>NA</v>
      </c>
      <c r="G28" s="65" t="str">
        <f t="shared" si="3"/>
        <v/>
      </c>
      <c r="I28" s="66" t="b">
        <f t="shared" si="4"/>
        <v>1</v>
      </c>
      <c r="J28" s="67" t="e">
        <f t="shared" si="5"/>
        <v>#N/A</v>
      </c>
      <c r="K28" s="67"/>
      <c r="L28" s="37" t="s">
        <v>72</v>
      </c>
    </row>
    <row r="29" spans="1:12" x14ac:dyDescent="0.25">
      <c r="A29" s="37" t="s">
        <v>103</v>
      </c>
      <c r="B29" s="27" t="s">
        <v>468</v>
      </c>
      <c r="C29" s="27" t="s">
        <v>468</v>
      </c>
      <c r="D29" s="62" t="str">
        <f t="shared" si="0"/>
        <v>NA</v>
      </c>
      <c r="E29" s="293" t="str">
        <f t="shared" si="1"/>
        <v>NA</v>
      </c>
      <c r="F29" s="64" t="str">
        <f t="shared" si="2"/>
        <v>NA</v>
      </c>
      <c r="G29" s="65" t="str">
        <f t="shared" si="3"/>
        <v/>
      </c>
      <c r="I29" s="66" t="b">
        <f t="shared" si="4"/>
        <v>1</v>
      </c>
      <c r="J29" s="67" t="e">
        <f t="shared" si="5"/>
        <v>#N/A</v>
      </c>
      <c r="K29" s="67"/>
      <c r="L29" s="37" t="s">
        <v>73</v>
      </c>
    </row>
    <row r="30" spans="1:12" x14ac:dyDescent="0.25">
      <c r="A30" s="37" t="s">
        <v>104</v>
      </c>
      <c r="B30" s="27" t="s">
        <v>468</v>
      </c>
      <c r="C30" s="27" t="s">
        <v>468</v>
      </c>
      <c r="D30" s="62" t="str">
        <f t="shared" si="0"/>
        <v>NA</v>
      </c>
      <c r="E30" s="293" t="str">
        <f t="shared" si="1"/>
        <v>NA</v>
      </c>
      <c r="F30" s="64" t="str">
        <f t="shared" si="2"/>
        <v>NA</v>
      </c>
      <c r="G30" s="65" t="str">
        <f t="shared" si="3"/>
        <v/>
      </c>
      <c r="I30" s="66" t="b">
        <f t="shared" si="4"/>
        <v>1</v>
      </c>
      <c r="J30" s="67" t="e">
        <f t="shared" si="5"/>
        <v>#N/A</v>
      </c>
      <c r="K30" s="67"/>
      <c r="L30" s="37" t="s">
        <v>74</v>
      </c>
    </row>
    <row r="31" spans="1:12" x14ac:dyDescent="0.25">
      <c r="A31" s="37" t="s">
        <v>106</v>
      </c>
      <c r="B31" s="27" t="s">
        <v>468</v>
      </c>
      <c r="C31" s="27" t="s">
        <v>468</v>
      </c>
      <c r="D31" s="62" t="str">
        <f t="shared" si="0"/>
        <v>NA</v>
      </c>
      <c r="E31" s="293" t="str">
        <f t="shared" si="1"/>
        <v>NA</v>
      </c>
      <c r="F31" s="64" t="str">
        <f t="shared" si="2"/>
        <v>NA</v>
      </c>
      <c r="G31" s="65" t="str">
        <f t="shared" si="3"/>
        <v/>
      </c>
      <c r="I31" s="66" t="b">
        <f t="shared" si="4"/>
        <v>1</v>
      </c>
      <c r="J31" s="67" t="e">
        <f t="shared" si="5"/>
        <v>#N/A</v>
      </c>
      <c r="K31" s="67"/>
      <c r="L31" s="37" t="s">
        <v>75</v>
      </c>
    </row>
    <row r="32" spans="1:12" x14ac:dyDescent="0.25">
      <c r="A32" s="37" t="s">
        <v>107</v>
      </c>
      <c r="B32" s="27" t="s">
        <v>468</v>
      </c>
      <c r="C32" s="27" t="s">
        <v>468</v>
      </c>
      <c r="D32" s="62" t="str">
        <f t="shared" si="0"/>
        <v>NA</v>
      </c>
      <c r="E32" s="293" t="str">
        <f t="shared" si="1"/>
        <v>NA</v>
      </c>
      <c r="F32" s="64" t="str">
        <f t="shared" si="2"/>
        <v>NA</v>
      </c>
      <c r="G32" s="65" t="str">
        <f t="shared" si="3"/>
        <v/>
      </c>
      <c r="I32" s="66" t="b">
        <f t="shared" si="4"/>
        <v>1</v>
      </c>
      <c r="J32" s="67" t="e">
        <f t="shared" si="5"/>
        <v>#N/A</v>
      </c>
      <c r="K32" s="67"/>
      <c r="L32" s="37" t="s">
        <v>76</v>
      </c>
    </row>
    <row r="33" spans="1:12" x14ac:dyDescent="0.25">
      <c r="A33" s="37" t="s">
        <v>108</v>
      </c>
      <c r="B33" s="27" t="s">
        <v>468</v>
      </c>
      <c r="C33" s="27" t="s">
        <v>468</v>
      </c>
      <c r="D33" s="62" t="str">
        <f t="shared" si="0"/>
        <v>NA</v>
      </c>
      <c r="E33" s="293" t="str">
        <f t="shared" si="1"/>
        <v>NA</v>
      </c>
      <c r="F33" s="64" t="str">
        <f t="shared" si="2"/>
        <v>NA</v>
      </c>
      <c r="G33" s="65" t="str">
        <f t="shared" si="3"/>
        <v/>
      </c>
      <c r="I33" s="66" t="b">
        <f t="shared" si="4"/>
        <v>1</v>
      </c>
      <c r="J33" s="67" t="e">
        <f t="shared" si="5"/>
        <v>#N/A</v>
      </c>
      <c r="K33" s="67"/>
      <c r="L33" s="37" t="s">
        <v>77</v>
      </c>
    </row>
    <row r="34" spans="1:12" x14ac:dyDescent="0.25">
      <c r="A34" s="37" t="s">
        <v>109</v>
      </c>
      <c r="B34" s="27" t="s">
        <v>468</v>
      </c>
      <c r="C34" s="27" t="s">
        <v>468</v>
      </c>
      <c r="D34" s="62" t="str">
        <f t="shared" ref="D34:D65" si="6">IF(AND(ISNUMBER(B34),ISNUMBER(C34)),(((B34/VLOOKUP("National Total",A:C,2,0))*(((C34-B34)/B34)-((VLOOKUP("National Total",A:C,3,0)-VLOOKUP("National Total",A:C,2,0))/VLOOKUP("National Total",A:C,2,0))))^2)^0.5,"NA")</f>
        <v>NA</v>
      </c>
      <c r="E34" s="293" t="str">
        <f t="shared" ref="E34:E65" si="7">IF(ISNUMBER(D34/SUM(D:D)),(D34/SUM(D:D)),"NA")</f>
        <v>NA</v>
      </c>
      <c r="F34" s="64" t="str">
        <f t="shared" ref="F34:F65" si="8">IF(ISNUMBER(F33),F33+E34,E34)</f>
        <v>NA</v>
      </c>
      <c r="G34" s="65" t="str">
        <f t="shared" ref="G34:G65" si="9">IF(AND(ISTEXT(F33),ISNUMBER(F34)),"x",IF(AND(F33&lt;$N$1,F34&gt;0),"x",""))</f>
        <v/>
      </c>
      <c r="I34" s="66" t="b">
        <f t="shared" ref="I34:I65" si="10">ROW(A34)=ROW(C34)</f>
        <v>1</v>
      </c>
      <c r="J34" s="67" t="e">
        <f t="shared" ref="J34:J65" si="11">VLOOKUP("National Total",A:C,2,0)</f>
        <v>#N/A</v>
      </c>
      <c r="K34" s="67"/>
      <c r="L34" s="37" t="s">
        <v>78</v>
      </c>
    </row>
    <row r="35" spans="1:12" x14ac:dyDescent="0.25">
      <c r="A35" s="37" t="s">
        <v>110</v>
      </c>
      <c r="B35" s="27" t="s">
        <v>468</v>
      </c>
      <c r="C35" s="27" t="s">
        <v>468</v>
      </c>
      <c r="D35" s="62" t="str">
        <f t="shared" si="6"/>
        <v>NA</v>
      </c>
      <c r="E35" s="293" t="str">
        <f t="shared" si="7"/>
        <v>NA</v>
      </c>
      <c r="F35" s="64" t="str">
        <f t="shared" si="8"/>
        <v>NA</v>
      </c>
      <c r="G35" s="65" t="str">
        <f t="shared" si="9"/>
        <v/>
      </c>
      <c r="I35" s="66" t="b">
        <f t="shared" si="10"/>
        <v>1</v>
      </c>
      <c r="J35" s="67" t="e">
        <f t="shared" si="11"/>
        <v>#N/A</v>
      </c>
      <c r="K35" s="67"/>
      <c r="L35" s="37" t="s">
        <v>79</v>
      </c>
    </row>
    <row r="36" spans="1:12" x14ac:dyDescent="0.25">
      <c r="A36" s="37" t="s">
        <v>111</v>
      </c>
      <c r="B36" s="27" t="s">
        <v>468</v>
      </c>
      <c r="C36" s="27" t="s">
        <v>468</v>
      </c>
      <c r="D36" s="62" t="str">
        <f t="shared" si="6"/>
        <v>NA</v>
      </c>
      <c r="E36" s="293" t="str">
        <f t="shared" si="7"/>
        <v>NA</v>
      </c>
      <c r="F36" s="64" t="str">
        <f t="shared" si="8"/>
        <v>NA</v>
      </c>
      <c r="G36" s="65" t="str">
        <f t="shared" si="9"/>
        <v/>
      </c>
      <c r="I36" s="66" t="b">
        <f t="shared" si="10"/>
        <v>1</v>
      </c>
      <c r="J36" s="67" t="e">
        <f t="shared" si="11"/>
        <v>#N/A</v>
      </c>
      <c r="K36" s="67"/>
      <c r="L36" s="37" t="s">
        <v>80</v>
      </c>
    </row>
    <row r="37" spans="1:12" x14ac:dyDescent="0.25">
      <c r="A37" s="37" t="s">
        <v>112</v>
      </c>
      <c r="B37" s="27" t="s">
        <v>468</v>
      </c>
      <c r="C37" s="27" t="s">
        <v>468</v>
      </c>
      <c r="D37" s="62" t="str">
        <f t="shared" si="6"/>
        <v>NA</v>
      </c>
      <c r="E37" s="293" t="str">
        <f t="shared" si="7"/>
        <v>NA</v>
      </c>
      <c r="F37" s="64" t="str">
        <f t="shared" si="8"/>
        <v>NA</v>
      </c>
      <c r="G37" s="65" t="str">
        <f t="shared" si="9"/>
        <v/>
      </c>
      <c r="I37" s="66" t="b">
        <f t="shared" si="10"/>
        <v>1</v>
      </c>
      <c r="J37" s="67" t="e">
        <f t="shared" si="11"/>
        <v>#N/A</v>
      </c>
      <c r="K37" s="67"/>
      <c r="L37" s="37" t="s">
        <v>81</v>
      </c>
    </row>
    <row r="38" spans="1:12" x14ac:dyDescent="0.25">
      <c r="A38" s="37" t="s">
        <v>113</v>
      </c>
      <c r="B38" s="27" t="s">
        <v>553</v>
      </c>
      <c r="C38" s="27" t="s">
        <v>553</v>
      </c>
      <c r="D38" s="62" t="str">
        <f t="shared" si="6"/>
        <v>NA</v>
      </c>
      <c r="E38" s="293" t="str">
        <f t="shared" si="7"/>
        <v>NA</v>
      </c>
      <c r="F38" s="64" t="str">
        <f t="shared" si="8"/>
        <v>NA</v>
      </c>
      <c r="G38" s="65" t="str">
        <f t="shared" si="9"/>
        <v/>
      </c>
      <c r="I38" s="66" t="b">
        <f t="shared" si="10"/>
        <v>1</v>
      </c>
      <c r="J38" s="67" t="e">
        <f t="shared" si="11"/>
        <v>#N/A</v>
      </c>
      <c r="K38" s="67"/>
      <c r="L38" s="37" t="s">
        <v>82</v>
      </c>
    </row>
    <row r="39" spans="1:12" x14ac:dyDescent="0.25">
      <c r="A39" s="37" t="s">
        <v>114</v>
      </c>
      <c r="B39" s="27" t="s">
        <v>553</v>
      </c>
      <c r="C39" s="27" t="s">
        <v>553</v>
      </c>
      <c r="D39" s="62" t="str">
        <f t="shared" si="6"/>
        <v>NA</v>
      </c>
      <c r="E39" s="293" t="str">
        <f t="shared" si="7"/>
        <v>NA</v>
      </c>
      <c r="F39" s="64" t="str">
        <f t="shared" si="8"/>
        <v>NA</v>
      </c>
      <c r="G39" s="65" t="str">
        <f t="shared" si="9"/>
        <v/>
      </c>
      <c r="I39" s="66" t="b">
        <f t="shared" si="10"/>
        <v>1</v>
      </c>
      <c r="J39" s="67" t="e">
        <f t="shared" si="11"/>
        <v>#N/A</v>
      </c>
      <c r="K39" s="67"/>
      <c r="L39" s="37" t="s">
        <v>83</v>
      </c>
    </row>
    <row r="40" spans="1:12" x14ac:dyDescent="0.25">
      <c r="A40" s="37" t="s">
        <v>116</v>
      </c>
      <c r="B40" s="27" t="s">
        <v>468</v>
      </c>
      <c r="C40" s="27" t="s">
        <v>468</v>
      </c>
      <c r="D40" s="62" t="str">
        <f t="shared" si="6"/>
        <v>NA</v>
      </c>
      <c r="E40" s="293" t="str">
        <f t="shared" si="7"/>
        <v>NA</v>
      </c>
      <c r="F40" s="64" t="str">
        <f t="shared" si="8"/>
        <v>NA</v>
      </c>
      <c r="G40" s="65" t="str">
        <f t="shared" si="9"/>
        <v/>
      </c>
      <c r="I40" s="66" t="b">
        <f t="shared" si="10"/>
        <v>1</v>
      </c>
      <c r="J40" s="67" t="e">
        <f t="shared" si="11"/>
        <v>#N/A</v>
      </c>
      <c r="K40" s="67"/>
      <c r="L40" s="37" t="s">
        <v>84</v>
      </c>
    </row>
    <row r="41" spans="1:12" x14ac:dyDescent="0.25">
      <c r="A41" s="37" t="s">
        <v>117</v>
      </c>
      <c r="B41" s="27" t="s">
        <v>359</v>
      </c>
      <c r="C41" s="27" t="s">
        <v>359</v>
      </c>
      <c r="D41" s="62" t="str">
        <f t="shared" si="6"/>
        <v>NA</v>
      </c>
      <c r="E41" s="293" t="str">
        <f t="shared" si="7"/>
        <v>NA</v>
      </c>
      <c r="F41" s="64" t="str">
        <f t="shared" si="8"/>
        <v>NA</v>
      </c>
      <c r="G41" s="65" t="str">
        <f t="shared" si="9"/>
        <v/>
      </c>
      <c r="I41" s="66" t="b">
        <f t="shared" si="10"/>
        <v>1</v>
      </c>
      <c r="J41" s="67" t="e">
        <f t="shared" si="11"/>
        <v>#N/A</v>
      </c>
      <c r="K41" s="67"/>
      <c r="L41" s="37" t="s">
        <v>85</v>
      </c>
    </row>
    <row r="42" spans="1:12" x14ac:dyDescent="0.25">
      <c r="A42" s="37" t="s">
        <v>118</v>
      </c>
      <c r="B42" s="27" t="s">
        <v>553</v>
      </c>
      <c r="C42" s="27" t="s">
        <v>553</v>
      </c>
      <c r="D42" s="62" t="str">
        <f t="shared" si="6"/>
        <v>NA</v>
      </c>
      <c r="E42" s="293" t="str">
        <f t="shared" si="7"/>
        <v>NA</v>
      </c>
      <c r="F42" s="64" t="str">
        <f t="shared" si="8"/>
        <v>NA</v>
      </c>
      <c r="G42" s="65" t="str">
        <f t="shared" si="9"/>
        <v/>
      </c>
      <c r="I42" s="66" t="b">
        <f t="shared" si="10"/>
        <v>1</v>
      </c>
      <c r="J42" s="67" t="e">
        <f t="shared" si="11"/>
        <v>#N/A</v>
      </c>
      <c r="K42" s="67"/>
      <c r="L42" s="37" t="s">
        <v>86</v>
      </c>
    </row>
    <row r="43" spans="1:12" x14ac:dyDescent="0.25">
      <c r="A43" s="37" t="s">
        <v>119</v>
      </c>
      <c r="B43" s="27" t="s">
        <v>553</v>
      </c>
      <c r="C43" s="27" t="s">
        <v>553</v>
      </c>
      <c r="D43" s="62" t="str">
        <f t="shared" si="6"/>
        <v>NA</v>
      </c>
      <c r="E43" s="293" t="str">
        <f t="shared" si="7"/>
        <v>NA</v>
      </c>
      <c r="F43" s="64" t="str">
        <f t="shared" si="8"/>
        <v>NA</v>
      </c>
      <c r="G43" s="65" t="str">
        <f t="shared" si="9"/>
        <v/>
      </c>
      <c r="I43" s="66" t="b">
        <f t="shared" si="10"/>
        <v>1</v>
      </c>
      <c r="J43" s="67" t="e">
        <f t="shared" si="11"/>
        <v>#N/A</v>
      </c>
      <c r="K43" s="67"/>
      <c r="L43" s="37" t="s">
        <v>87</v>
      </c>
    </row>
    <row r="44" spans="1:12" x14ac:dyDescent="0.25">
      <c r="A44" s="37" t="s">
        <v>120</v>
      </c>
      <c r="B44" s="27" t="s">
        <v>553</v>
      </c>
      <c r="C44" s="27" t="s">
        <v>553</v>
      </c>
      <c r="D44" s="62" t="str">
        <f t="shared" si="6"/>
        <v>NA</v>
      </c>
      <c r="E44" s="293" t="str">
        <f t="shared" si="7"/>
        <v>NA</v>
      </c>
      <c r="F44" s="64" t="str">
        <f t="shared" si="8"/>
        <v>NA</v>
      </c>
      <c r="G44" s="65" t="str">
        <f t="shared" si="9"/>
        <v/>
      </c>
      <c r="I44" s="66" t="b">
        <f t="shared" si="10"/>
        <v>1</v>
      </c>
      <c r="J44" s="67" t="e">
        <f t="shared" si="11"/>
        <v>#N/A</v>
      </c>
      <c r="K44" s="67"/>
      <c r="L44" s="37" t="s">
        <v>88</v>
      </c>
    </row>
    <row r="45" spans="1:12" x14ac:dyDescent="0.25">
      <c r="A45" s="37" t="s">
        <v>121</v>
      </c>
      <c r="B45" s="27" t="s">
        <v>553</v>
      </c>
      <c r="C45" s="27" t="s">
        <v>553</v>
      </c>
      <c r="D45" s="62" t="str">
        <f t="shared" si="6"/>
        <v>NA</v>
      </c>
      <c r="E45" s="293" t="str">
        <f t="shared" si="7"/>
        <v>NA</v>
      </c>
      <c r="F45" s="64" t="str">
        <f t="shared" si="8"/>
        <v>NA</v>
      </c>
      <c r="G45" s="65" t="str">
        <f t="shared" si="9"/>
        <v/>
      </c>
      <c r="I45" s="66" t="b">
        <f t="shared" si="10"/>
        <v>1</v>
      </c>
      <c r="J45" s="67" t="e">
        <f t="shared" si="11"/>
        <v>#N/A</v>
      </c>
      <c r="K45" s="67"/>
      <c r="L45" s="37" t="s">
        <v>89</v>
      </c>
    </row>
    <row r="46" spans="1:12" x14ac:dyDescent="0.25">
      <c r="A46" s="37" t="s">
        <v>124</v>
      </c>
      <c r="B46" s="27" t="s">
        <v>468</v>
      </c>
      <c r="C46" s="27" t="s">
        <v>468</v>
      </c>
      <c r="D46" s="62" t="str">
        <f t="shared" si="6"/>
        <v>NA</v>
      </c>
      <c r="E46" s="293" t="str">
        <f t="shared" si="7"/>
        <v>NA</v>
      </c>
      <c r="F46" s="64" t="str">
        <f t="shared" si="8"/>
        <v>NA</v>
      </c>
      <c r="G46" s="65" t="str">
        <f t="shared" si="9"/>
        <v/>
      </c>
      <c r="I46" s="66" t="b">
        <f t="shared" si="10"/>
        <v>1</v>
      </c>
      <c r="J46" s="67" t="e">
        <f t="shared" si="11"/>
        <v>#N/A</v>
      </c>
      <c r="K46" s="67"/>
      <c r="L46" s="37" t="s">
        <v>90</v>
      </c>
    </row>
    <row r="47" spans="1:12" x14ac:dyDescent="0.25">
      <c r="A47" s="37" t="s">
        <v>125</v>
      </c>
      <c r="B47" s="27" t="s">
        <v>468</v>
      </c>
      <c r="C47" s="27" t="s">
        <v>468</v>
      </c>
      <c r="D47" s="62" t="str">
        <f t="shared" si="6"/>
        <v>NA</v>
      </c>
      <c r="E47" s="293" t="str">
        <f t="shared" si="7"/>
        <v>NA</v>
      </c>
      <c r="F47" s="64" t="str">
        <f t="shared" si="8"/>
        <v>NA</v>
      </c>
      <c r="G47" s="65" t="str">
        <f t="shared" si="9"/>
        <v/>
      </c>
      <c r="I47" s="66" t="b">
        <f t="shared" si="10"/>
        <v>1</v>
      </c>
      <c r="J47" s="67" t="e">
        <f t="shared" si="11"/>
        <v>#N/A</v>
      </c>
      <c r="K47" s="67"/>
      <c r="L47" s="37" t="s">
        <v>91</v>
      </c>
    </row>
    <row r="48" spans="1:12" x14ac:dyDescent="0.25">
      <c r="A48" s="37" t="s">
        <v>126</v>
      </c>
      <c r="B48" s="27" t="s">
        <v>359</v>
      </c>
      <c r="C48" s="27" t="s">
        <v>359</v>
      </c>
      <c r="D48" s="62" t="str">
        <f t="shared" si="6"/>
        <v>NA</v>
      </c>
      <c r="E48" s="293" t="str">
        <f t="shared" si="7"/>
        <v>NA</v>
      </c>
      <c r="F48" s="64" t="str">
        <f t="shared" si="8"/>
        <v>NA</v>
      </c>
      <c r="G48" s="65" t="str">
        <f t="shared" si="9"/>
        <v/>
      </c>
      <c r="I48" s="66" t="b">
        <f t="shared" si="10"/>
        <v>1</v>
      </c>
      <c r="J48" s="67" t="e">
        <f t="shared" si="11"/>
        <v>#N/A</v>
      </c>
      <c r="K48" s="67"/>
      <c r="L48" s="37" t="s">
        <v>92</v>
      </c>
    </row>
    <row r="49" spans="1:12" x14ac:dyDescent="0.25">
      <c r="A49" s="37" t="s">
        <v>127</v>
      </c>
      <c r="B49" s="27" t="s">
        <v>553</v>
      </c>
      <c r="C49" s="27" t="s">
        <v>553</v>
      </c>
      <c r="D49" s="62" t="str">
        <f t="shared" si="6"/>
        <v>NA</v>
      </c>
      <c r="E49" s="293" t="str">
        <f t="shared" si="7"/>
        <v>NA</v>
      </c>
      <c r="F49" s="64" t="str">
        <f t="shared" si="8"/>
        <v>NA</v>
      </c>
      <c r="G49" s="65" t="str">
        <f t="shared" si="9"/>
        <v/>
      </c>
      <c r="I49" s="66" t="b">
        <f t="shared" si="10"/>
        <v>1</v>
      </c>
      <c r="J49" s="67" t="e">
        <f t="shared" si="11"/>
        <v>#N/A</v>
      </c>
      <c r="K49" s="67"/>
      <c r="L49" s="37" t="s">
        <v>93</v>
      </c>
    </row>
    <row r="50" spans="1:12" x14ac:dyDescent="0.25">
      <c r="A50" s="37" t="s">
        <v>128</v>
      </c>
      <c r="B50" s="27" t="s">
        <v>468</v>
      </c>
      <c r="C50" s="27" t="s">
        <v>468</v>
      </c>
      <c r="D50" s="62" t="str">
        <f t="shared" si="6"/>
        <v>NA</v>
      </c>
      <c r="E50" s="293" t="str">
        <f t="shared" si="7"/>
        <v>NA</v>
      </c>
      <c r="F50" s="64" t="str">
        <f t="shared" si="8"/>
        <v>NA</v>
      </c>
      <c r="G50" s="65" t="str">
        <f t="shared" si="9"/>
        <v/>
      </c>
      <c r="I50" s="66" t="b">
        <f t="shared" si="10"/>
        <v>1</v>
      </c>
      <c r="J50" s="67" t="e">
        <f t="shared" si="11"/>
        <v>#N/A</v>
      </c>
      <c r="K50" s="67"/>
      <c r="L50" s="37" t="s">
        <v>94</v>
      </c>
    </row>
    <row r="51" spans="1:12" x14ac:dyDescent="0.25">
      <c r="A51" s="37" t="s">
        <v>129</v>
      </c>
      <c r="B51" s="27" t="s">
        <v>359</v>
      </c>
      <c r="C51" s="27" t="s">
        <v>359</v>
      </c>
      <c r="D51" s="62" t="str">
        <f t="shared" si="6"/>
        <v>NA</v>
      </c>
      <c r="E51" s="293" t="str">
        <f t="shared" si="7"/>
        <v>NA</v>
      </c>
      <c r="F51" s="64" t="str">
        <f t="shared" si="8"/>
        <v>NA</v>
      </c>
      <c r="G51" s="65" t="str">
        <f t="shared" si="9"/>
        <v/>
      </c>
      <c r="I51" s="66" t="b">
        <f t="shared" si="10"/>
        <v>1</v>
      </c>
      <c r="J51" s="67" t="e">
        <f t="shared" si="11"/>
        <v>#N/A</v>
      </c>
      <c r="K51" s="67"/>
      <c r="L51" s="37" t="s">
        <v>95</v>
      </c>
    </row>
    <row r="52" spans="1:12" x14ac:dyDescent="0.25">
      <c r="A52" s="37" t="s">
        <v>130</v>
      </c>
      <c r="B52" s="27" t="s">
        <v>468</v>
      </c>
      <c r="C52" s="27" t="s">
        <v>468</v>
      </c>
      <c r="D52" s="62" t="str">
        <f t="shared" si="6"/>
        <v>NA</v>
      </c>
      <c r="E52" s="293" t="str">
        <f t="shared" si="7"/>
        <v>NA</v>
      </c>
      <c r="F52" s="64" t="str">
        <f t="shared" si="8"/>
        <v>NA</v>
      </c>
      <c r="G52" s="65" t="str">
        <f t="shared" si="9"/>
        <v/>
      </c>
      <c r="I52" s="66" t="b">
        <f t="shared" si="10"/>
        <v>1</v>
      </c>
      <c r="J52" s="67" t="e">
        <f t="shared" si="11"/>
        <v>#N/A</v>
      </c>
      <c r="K52" s="67"/>
      <c r="L52" s="37" t="s">
        <v>96</v>
      </c>
    </row>
    <row r="53" spans="1:12" x14ac:dyDescent="0.25">
      <c r="A53" s="37" t="s">
        <v>135</v>
      </c>
      <c r="B53" s="27" t="s">
        <v>468</v>
      </c>
      <c r="C53" s="27" t="s">
        <v>468</v>
      </c>
      <c r="D53" s="62" t="str">
        <f t="shared" si="6"/>
        <v>NA</v>
      </c>
      <c r="E53" s="293" t="str">
        <f t="shared" si="7"/>
        <v>NA</v>
      </c>
      <c r="F53" s="64" t="str">
        <f t="shared" si="8"/>
        <v>NA</v>
      </c>
      <c r="G53" s="65" t="str">
        <f t="shared" si="9"/>
        <v/>
      </c>
      <c r="I53" s="66" t="b">
        <f t="shared" si="10"/>
        <v>1</v>
      </c>
      <c r="J53" s="67" t="e">
        <f t="shared" si="11"/>
        <v>#N/A</v>
      </c>
      <c r="K53" s="67"/>
      <c r="L53" s="37" t="s">
        <v>97</v>
      </c>
    </row>
    <row r="54" spans="1:12" x14ac:dyDescent="0.25">
      <c r="A54" s="37" t="s">
        <v>145</v>
      </c>
      <c r="B54" s="27" t="s">
        <v>553</v>
      </c>
      <c r="C54" s="27" t="s">
        <v>553</v>
      </c>
      <c r="D54" s="62" t="str">
        <f t="shared" si="6"/>
        <v>NA</v>
      </c>
      <c r="E54" s="293" t="str">
        <f t="shared" si="7"/>
        <v>NA</v>
      </c>
      <c r="F54" s="64" t="str">
        <f t="shared" si="8"/>
        <v>NA</v>
      </c>
      <c r="G54" s="65" t="str">
        <f t="shared" si="9"/>
        <v/>
      </c>
      <c r="I54" s="66" t="b">
        <f t="shared" si="10"/>
        <v>1</v>
      </c>
      <c r="J54" s="67" t="e">
        <f t="shared" si="11"/>
        <v>#N/A</v>
      </c>
      <c r="K54" s="67"/>
      <c r="L54" s="37" t="s">
        <v>98</v>
      </c>
    </row>
    <row r="55" spans="1:12" x14ac:dyDescent="0.25">
      <c r="A55" s="37" t="s">
        <v>146</v>
      </c>
      <c r="B55" s="27" t="s">
        <v>553</v>
      </c>
      <c r="C55" s="27" t="s">
        <v>553</v>
      </c>
      <c r="D55" s="62" t="str">
        <f t="shared" si="6"/>
        <v>NA</v>
      </c>
      <c r="E55" s="293" t="str">
        <f t="shared" si="7"/>
        <v>NA</v>
      </c>
      <c r="F55" s="64" t="str">
        <f t="shared" si="8"/>
        <v>NA</v>
      </c>
      <c r="G55" s="65" t="str">
        <f t="shared" si="9"/>
        <v/>
      </c>
      <c r="I55" s="66" t="b">
        <f t="shared" si="10"/>
        <v>1</v>
      </c>
      <c r="J55" s="67" t="e">
        <f t="shared" si="11"/>
        <v>#N/A</v>
      </c>
      <c r="K55" s="67"/>
      <c r="L55" s="37" t="s">
        <v>99</v>
      </c>
    </row>
    <row r="56" spans="1:12" x14ac:dyDescent="0.25">
      <c r="A56" s="37" t="s">
        <v>147</v>
      </c>
      <c r="B56" s="27" t="s">
        <v>553</v>
      </c>
      <c r="C56" s="27" t="s">
        <v>553</v>
      </c>
      <c r="D56" s="62" t="str">
        <f t="shared" si="6"/>
        <v>NA</v>
      </c>
      <c r="E56" s="293" t="str">
        <f t="shared" si="7"/>
        <v>NA</v>
      </c>
      <c r="F56" s="64" t="str">
        <f t="shared" si="8"/>
        <v>NA</v>
      </c>
      <c r="G56" s="65" t="str">
        <f t="shared" si="9"/>
        <v/>
      </c>
      <c r="I56" s="66" t="b">
        <f t="shared" si="10"/>
        <v>1</v>
      </c>
      <c r="J56" s="67" t="e">
        <f t="shared" si="11"/>
        <v>#N/A</v>
      </c>
      <c r="K56" s="67"/>
      <c r="L56" s="37" t="s">
        <v>100</v>
      </c>
    </row>
    <row r="57" spans="1:12" x14ac:dyDescent="0.25">
      <c r="A57" s="37" t="s">
        <v>148</v>
      </c>
      <c r="B57" s="27" t="s">
        <v>553</v>
      </c>
      <c r="C57" s="27" t="s">
        <v>553</v>
      </c>
      <c r="D57" s="62" t="str">
        <f t="shared" si="6"/>
        <v>NA</v>
      </c>
      <c r="E57" s="293" t="str">
        <f t="shared" si="7"/>
        <v>NA</v>
      </c>
      <c r="F57" s="64" t="str">
        <f t="shared" si="8"/>
        <v>NA</v>
      </c>
      <c r="G57" s="65" t="str">
        <f t="shared" si="9"/>
        <v/>
      </c>
      <c r="I57" s="66" t="b">
        <f t="shared" si="10"/>
        <v>1</v>
      </c>
      <c r="J57" s="67" t="e">
        <f t="shared" si="11"/>
        <v>#N/A</v>
      </c>
      <c r="K57" s="67"/>
      <c r="L57" s="37" t="s">
        <v>101</v>
      </c>
    </row>
    <row r="58" spans="1:12" x14ac:dyDescent="0.25">
      <c r="A58" s="37" t="s">
        <v>149</v>
      </c>
      <c r="B58" s="27" t="s">
        <v>553</v>
      </c>
      <c r="C58" s="27" t="s">
        <v>553</v>
      </c>
      <c r="D58" s="62" t="str">
        <f t="shared" si="6"/>
        <v>NA</v>
      </c>
      <c r="E58" s="293" t="str">
        <f t="shared" si="7"/>
        <v>NA</v>
      </c>
      <c r="F58" s="64" t="str">
        <f t="shared" si="8"/>
        <v>NA</v>
      </c>
      <c r="G58" s="65" t="str">
        <f t="shared" si="9"/>
        <v/>
      </c>
      <c r="I58" s="66" t="b">
        <f t="shared" si="10"/>
        <v>1</v>
      </c>
      <c r="J58" s="67" t="e">
        <f t="shared" si="11"/>
        <v>#N/A</v>
      </c>
      <c r="K58" s="67"/>
      <c r="L58" s="37" t="s">
        <v>102</v>
      </c>
    </row>
    <row r="59" spans="1:12" x14ac:dyDescent="0.25">
      <c r="A59" s="37" t="s">
        <v>150</v>
      </c>
      <c r="B59" s="27" t="s">
        <v>553</v>
      </c>
      <c r="C59" s="27" t="s">
        <v>553</v>
      </c>
      <c r="D59" s="62" t="str">
        <f t="shared" si="6"/>
        <v>NA</v>
      </c>
      <c r="E59" s="293" t="str">
        <f t="shared" si="7"/>
        <v>NA</v>
      </c>
      <c r="F59" s="64" t="str">
        <f t="shared" si="8"/>
        <v>NA</v>
      </c>
      <c r="G59" s="65" t="str">
        <f t="shared" si="9"/>
        <v/>
      </c>
      <c r="I59" s="66" t="b">
        <f t="shared" si="10"/>
        <v>1</v>
      </c>
      <c r="J59" s="67" t="e">
        <f t="shared" si="11"/>
        <v>#N/A</v>
      </c>
      <c r="K59" s="67"/>
      <c r="L59" s="37" t="s">
        <v>103</v>
      </c>
    </row>
    <row r="60" spans="1:12" x14ac:dyDescent="0.25">
      <c r="A60" s="37" t="s">
        <v>153</v>
      </c>
      <c r="B60" s="27" t="s">
        <v>553</v>
      </c>
      <c r="C60" s="27" t="s">
        <v>553</v>
      </c>
      <c r="D60" s="62" t="str">
        <f t="shared" si="6"/>
        <v>NA</v>
      </c>
      <c r="E60" s="293" t="str">
        <f t="shared" si="7"/>
        <v>NA</v>
      </c>
      <c r="F60" s="64" t="str">
        <f t="shared" si="8"/>
        <v>NA</v>
      </c>
      <c r="G60" s="65" t="str">
        <f t="shared" si="9"/>
        <v/>
      </c>
      <c r="I60" s="66" t="b">
        <f t="shared" si="10"/>
        <v>1</v>
      </c>
      <c r="J60" s="67" t="e">
        <f t="shared" si="11"/>
        <v>#N/A</v>
      </c>
      <c r="K60" s="67"/>
      <c r="L60" s="37" t="s">
        <v>104</v>
      </c>
    </row>
    <row r="61" spans="1:12" x14ac:dyDescent="0.25">
      <c r="A61" s="37" t="s">
        <v>154</v>
      </c>
      <c r="B61" s="27" t="s">
        <v>553</v>
      </c>
      <c r="C61" s="27" t="s">
        <v>553</v>
      </c>
      <c r="D61" s="62" t="str">
        <f t="shared" si="6"/>
        <v>NA</v>
      </c>
      <c r="E61" s="293" t="str">
        <f t="shared" si="7"/>
        <v>NA</v>
      </c>
      <c r="F61" s="64" t="str">
        <f t="shared" si="8"/>
        <v>NA</v>
      </c>
      <c r="G61" s="65" t="str">
        <f t="shared" si="9"/>
        <v/>
      </c>
      <c r="I61" s="66" t="b">
        <f t="shared" si="10"/>
        <v>1</v>
      </c>
      <c r="J61" s="67" t="e">
        <f t="shared" si="11"/>
        <v>#N/A</v>
      </c>
      <c r="K61" s="67"/>
      <c r="L61" s="37" t="s">
        <v>105</v>
      </c>
    </row>
    <row r="62" spans="1:12" x14ac:dyDescent="0.25">
      <c r="A62" s="37" t="s">
        <v>155</v>
      </c>
      <c r="B62" s="27" t="s">
        <v>468</v>
      </c>
      <c r="C62" s="27" t="s">
        <v>468</v>
      </c>
      <c r="D62" s="62" t="str">
        <f t="shared" si="6"/>
        <v>NA</v>
      </c>
      <c r="E62" s="293" t="str">
        <f t="shared" si="7"/>
        <v>NA</v>
      </c>
      <c r="F62" s="64" t="str">
        <f t="shared" si="8"/>
        <v>NA</v>
      </c>
      <c r="G62" s="65" t="str">
        <f t="shared" si="9"/>
        <v/>
      </c>
      <c r="I62" s="66" t="b">
        <f t="shared" si="10"/>
        <v>1</v>
      </c>
      <c r="J62" s="67" t="e">
        <f t="shared" si="11"/>
        <v>#N/A</v>
      </c>
      <c r="K62" s="67"/>
      <c r="L62" s="37" t="s">
        <v>106</v>
      </c>
    </row>
    <row r="63" spans="1:12" x14ac:dyDescent="0.25">
      <c r="A63" s="37" t="s">
        <v>156</v>
      </c>
      <c r="B63" s="27" t="s">
        <v>468</v>
      </c>
      <c r="C63" s="27" t="s">
        <v>468</v>
      </c>
      <c r="D63" s="62" t="str">
        <f t="shared" si="6"/>
        <v>NA</v>
      </c>
      <c r="E63" s="293" t="str">
        <f t="shared" si="7"/>
        <v>NA</v>
      </c>
      <c r="F63" s="64" t="str">
        <f t="shared" si="8"/>
        <v>NA</v>
      </c>
      <c r="G63" s="65" t="str">
        <f t="shared" si="9"/>
        <v/>
      </c>
      <c r="I63" s="66" t="b">
        <f t="shared" si="10"/>
        <v>1</v>
      </c>
      <c r="J63" s="67" t="e">
        <f t="shared" si="11"/>
        <v>#N/A</v>
      </c>
      <c r="K63" s="67"/>
      <c r="L63" s="37" t="s">
        <v>107</v>
      </c>
    </row>
    <row r="64" spans="1:12" x14ac:dyDescent="0.25">
      <c r="A64" s="37" t="s">
        <v>158</v>
      </c>
      <c r="B64" s="27" t="s">
        <v>553</v>
      </c>
      <c r="C64" s="27" t="s">
        <v>553</v>
      </c>
      <c r="D64" s="62" t="str">
        <f t="shared" si="6"/>
        <v>NA</v>
      </c>
      <c r="E64" s="293" t="str">
        <f t="shared" si="7"/>
        <v>NA</v>
      </c>
      <c r="F64" s="64" t="str">
        <f t="shared" si="8"/>
        <v>NA</v>
      </c>
      <c r="G64" s="65" t="str">
        <f t="shared" si="9"/>
        <v/>
      </c>
      <c r="I64" s="66" t="b">
        <f t="shared" si="10"/>
        <v>1</v>
      </c>
      <c r="J64" s="67" t="e">
        <f t="shared" si="11"/>
        <v>#N/A</v>
      </c>
      <c r="K64" s="67"/>
      <c r="L64" s="37" t="s">
        <v>108</v>
      </c>
    </row>
    <row r="65" spans="1:12" x14ac:dyDescent="0.25">
      <c r="A65" s="37" t="s">
        <v>159</v>
      </c>
      <c r="B65" s="27" t="s">
        <v>553</v>
      </c>
      <c r="C65" s="27" t="s">
        <v>553</v>
      </c>
      <c r="D65" s="62" t="str">
        <f t="shared" si="6"/>
        <v>NA</v>
      </c>
      <c r="E65" s="293" t="str">
        <f t="shared" si="7"/>
        <v>NA</v>
      </c>
      <c r="F65" s="64" t="str">
        <f t="shared" si="8"/>
        <v>NA</v>
      </c>
      <c r="G65" s="65" t="str">
        <f t="shared" si="9"/>
        <v/>
      </c>
      <c r="I65" s="66" t="b">
        <f t="shared" si="10"/>
        <v>1</v>
      </c>
      <c r="J65" s="67" t="e">
        <f t="shared" si="11"/>
        <v>#N/A</v>
      </c>
      <c r="K65" s="67"/>
      <c r="L65" s="37" t="s">
        <v>109</v>
      </c>
    </row>
    <row r="66" spans="1:12" x14ac:dyDescent="0.25">
      <c r="A66" s="37" t="s">
        <v>160</v>
      </c>
      <c r="B66" s="27" t="s">
        <v>468</v>
      </c>
      <c r="C66" s="27" t="s">
        <v>468</v>
      </c>
      <c r="D66" s="62" t="str">
        <f t="shared" ref="D66:D75" si="12">IF(AND(ISNUMBER(B66),ISNUMBER(C66)),(((B66/VLOOKUP("National Total",A:C,2,0))*(((C66-B66)/B66)-((VLOOKUP("National Total",A:C,3,0)-VLOOKUP("National Total",A:C,2,0))/VLOOKUP("National Total",A:C,2,0))))^2)^0.5,"NA")</f>
        <v>NA</v>
      </c>
      <c r="E66" s="293" t="str">
        <f t="shared" ref="E66:E97" si="13">IF(ISNUMBER(D66/SUM(D:D)),(D66/SUM(D:D)),"NA")</f>
        <v>NA</v>
      </c>
      <c r="F66" s="64" t="str">
        <f t="shared" ref="F66:F97" si="14">IF(ISNUMBER(F65),F65+E66,E66)</f>
        <v>NA</v>
      </c>
      <c r="G66" s="65" t="str">
        <f t="shared" ref="G66:G97" si="15">IF(AND(ISTEXT(F65),ISNUMBER(F66)),"x",IF(AND(F65&lt;$N$1,F66&gt;0),"x",""))</f>
        <v/>
      </c>
      <c r="I66" s="66" t="b">
        <f t="shared" ref="I66:I75" si="16">ROW(A66)=ROW(C66)</f>
        <v>1</v>
      </c>
      <c r="J66" s="67" t="e">
        <f t="shared" ref="J66:J97" si="17">VLOOKUP("National Total",A:C,2,0)</f>
        <v>#N/A</v>
      </c>
      <c r="K66" s="67"/>
      <c r="L66" s="37" t="s">
        <v>110</v>
      </c>
    </row>
    <row r="67" spans="1:12" x14ac:dyDescent="0.25">
      <c r="A67" s="37" t="s">
        <v>162</v>
      </c>
      <c r="B67" s="27" t="s">
        <v>550</v>
      </c>
      <c r="C67" s="27" t="s">
        <v>550</v>
      </c>
      <c r="D67" s="62" t="str">
        <f t="shared" si="12"/>
        <v>NA</v>
      </c>
      <c r="E67" s="293" t="str">
        <f t="shared" si="13"/>
        <v>NA</v>
      </c>
      <c r="F67" s="64" t="str">
        <f t="shared" si="14"/>
        <v>NA</v>
      </c>
      <c r="G67" s="65" t="str">
        <f t="shared" si="15"/>
        <v/>
      </c>
      <c r="I67" s="66" t="b">
        <f t="shared" si="16"/>
        <v>1</v>
      </c>
      <c r="J67" s="67" t="e">
        <f t="shared" si="17"/>
        <v>#N/A</v>
      </c>
      <c r="K67" s="67"/>
      <c r="L67" s="37" t="s">
        <v>111</v>
      </c>
    </row>
    <row r="68" spans="1:12" x14ac:dyDescent="0.25">
      <c r="A68" s="37" t="s">
        <v>163</v>
      </c>
      <c r="B68" s="27">
        <v>2.7200000000000002E-2</v>
      </c>
      <c r="C68" s="27" t="s">
        <v>468</v>
      </c>
      <c r="D68" s="62" t="str">
        <f t="shared" si="12"/>
        <v>NA</v>
      </c>
      <c r="E68" s="293" t="str">
        <f t="shared" si="13"/>
        <v>NA</v>
      </c>
      <c r="F68" s="64" t="str">
        <f t="shared" si="14"/>
        <v>NA</v>
      </c>
      <c r="G68" s="65" t="str">
        <f t="shared" si="15"/>
        <v/>
      </c>
      <c r="I68" s="66" t="b">
        <f t="shared" si="16"/>
        <v>1</v>
      </c>
      <c r="J68" s="67" t="e">
        <f t="shared" si="17"/>
        <v>#N/A</v>
      </c>
      <c r="K68" s="67"/>
      <c r="L68" s="37" t="s">
        <v>112</v>
      </c>
    </row>
    <row r="69" spans="1:12" x14ac:dyDescent="0.25">
      <c r="A69" s="37" t="s">
        <v>164</v>
      </c>
      <c r="B69" s="27" t="s">
        <v>468</v>
      </c>
      <c r="C69" s="27" t="s">
        <v>468</v>
      </c>
      <c r="D69" s="62" t="str">
        <f t="shared" si="12"/>
        <v>NA</v>
      </c>
      <c r="E69" s="293" t="str">
        <f t="shared" si="13"/>
        <v>NA</v>
      </c>
      <c r="F69" s="64" t="str">
        <f t="shared" si="14"/>
        <v>NA</v>
      </c>
      <c r="G69" s="65" t="str">
        <f t="shared" si="15"/>
        <v/>
      </c>
      <c r="I69" s="66" t="b">
        <f t="shared" si="16"/>
        <v>1</v>
      </c>
      <c r="J69" s="67" t="e">
        <f t="shared" si="17"/>
        <v>#N/A</v>
      </c>
      <c r="K69" s="67"/>
      <c r="L69" s="37" t="s">
        <v>113</v>
      </c>
    </row>
    <row r="70" spans="1:12" x14ac:dyDescent="0.25">
      <c r="A70" s="37" t="s">
        <v>166</v>
      </c>
      <c r="B70" s="27" t="s">
        <v>359</v>
      </c>
      <c r="C70" s="27" t="s">
        <v>359</v>
      </c>
      <c r="D70" s="62" t="str">
        <f t="shared" si="12"/>
        <v>NA</v>
      </c>
      <c r="E70" s="293" t="str">
        <f t="shared" si="13"/>
        <v>NA</v>
      </c>
      <c r="F70" s="64" t="str">
        <f t="shared" si="14"/>
        <v>NA</v>
      </c>
      <c r="G70" s="65" t="str">
        <f t="shared" si="15"/>
        <v/>
      </c>
      <c r="I70" s="66" t="b">
        <f t="shared" si="16"/>
        <v>1</v>
      </c>
      <c r="J70" s="67" t="e">
        <f t="shared" si="17"/>
        <v>#N/A</v>
      </c>
      <c r="K70" s="67"/>
      <c r="L70" s="37" t="s">
        <v>114</v>
      </c>
    </row>
    <row r="71" spans="1:12" x14ac:dyDescent="0.25">
      <c r="A71" s="37" t="s">
        <v>167</v>
      </c>
      <c r="B71" s="27" t="s">
        <v>553</v>
      </c>
      <c r="C71" s="27" t="s">
        <v>553</v>
      </c>
      <c r="D71" s="62" t="str">
        <f t="shared" si="12"/>
        <v>NA</v>
      </c>
      <c r="E71" s="293" t="str">
        <f t="shared" si="13"/>
        <v>NA</v>
      </c>
      <c r="F71" s="64" t="str">
        <f t="shared" si="14"/>
        <v>NA</v>
      </c>
      <c r="G71" s="65" t="str">
        <f t="shared" si="15"/>
        <v/>
      </c>
      <c r="I71" s="66" t="b">
        <f t="shared" si="16"/>
        <v>1</v>
      </c>
      <c r="J71" s="67" t="e">
        <f t="shared" si="17"/>
        <v>#N/A</v>
      </c>
      <c r="K71" s="67"/>
      <c r="L71" s="37" t="s">
        <v>115</v>
      </c>
    </row>
    <row r="72" spans="1:12" x14ac:dyDescent="0.25">
      <c r="A72" s="37" t="s">
        <v>168</v>
      </c>
      <c r="B72" s="27" t="s">
        <v>553</v>
      </c>
      <c r="C72" s="27" t="s">
        <v>553</v>
      </c>
      <c r="D72" s="62" t="str">
        <f t="shared" si="12"/>
        <v>NA</v>
      </c>
      <c r="E72" s="293" t="str">
        <f t="shared" si="13"/>
        <v>NA</v>
      </c>
      <c r="F72" s="64" t="str">
        <f t="shared" si="14"/>
        <v>NA</v>
      </c>
      <c r="G72" s="65" t="str">
        <f t="shared" si="15"/>
        <v/>
      </c>
      <c r="I72" s="66" t="b">
        <f t="shared" si="16"/>
        <v>1</v>
      </c>
      <c r="J72" s="67" t="e">
        <f t="shared" si="17"/>
        <v>#N/A</v>
      </c>
      <c r="K72" s="67"/>
      <c r="L72" s="37" t="s">
        <v>116</v>
      </c>
    </row>
    <row r="73" spans="1:12" x14ac:dyDescent="0.25">
      <c r="A73" s="37" t="s">
        <v>169</v>
      </c>
      <c r="B73" s="27" t="s">
        <v>553</v>
      </c>
      <c r="C73" s="27" t="s">
        <v>553</v>
      </c>
      <c r="D73" s="62" t="str">
        <f t="shared" si="12"/>
        <v>NA</v>
      </c>
      <c r="E73" s="293" t="str">
        <f t="shared" si="13"/>
        <v>NA</v>
      </c>
      <c r="F73" s="64" t="str">
        <f t="shared" si="14"/>
        <v>NA</v>
      </c>
      <c r="G73" s="65" t="str">
        <f t="shared" si="15"/>
        <v/>
      </c>
      <c r="I73" s="66" t="b">
        <f t="shared" si="16"/>
        <v>1</v>
      </c>
      <c r="J73" s="67" t="e">
        <f t="shared" si="17"/>
        <v>#N/A</v>
      </c>
      <c r="K73" s="67"/>
      <c r="L73" s="37" t="s">
        <v>117</v>
      </c>
    </row>
    <row r="74" spans="1:12" x14ac:dyDescent="0.25">
      <c r="A74" s="37" t="s">
        <v>170</v>
      </c>
      <c r="B74" s="27" t="s">
        <v>553</v>
      </c>
      <c r="C74" s="27" t="s">
        <v>553</v>
      </c>
      <c r="D74" s="62" t="str">
        <f t="shared" si="12"/>
        <v>NA</v>
      </c>
      <c r="E74" s="293" t="str">
        <f t="shared" si="13"/>
        <v>NA</v>
      </c>
      <c r="F74" s="64" t="str">
        <f t="shared" si="14"/>
        <v>NA</v>
      </c>
      <c r="G74" s="65" t="str">
        <f t="shared" si="15"/>
        <v/>
      </c>
      <c r="I74" s="66" t="b">
        <f t="shared" si="16"/>
        <v>1</v>
      </c>
      <c r="J74" s="67" t="e">
        <f t="shared" si="17"/>
        <v>#N/A</v>
      </c>
      <c r="K74" s="67"/>
      <c r="L74" s="37" t="s">
        <v>118</v>
      </c>
    </row>
    <row r="75" spans="1:12" ht="15" customHeight="1" x14ac:dyDescent="0.25">
      <c r="A75" s="37" t="s">
        <v>45</v>
      </c>
      <c r="B75" s="27" t="s">
        <v>468</v>
      </c>
      <c r="C75" s="27" t="s">
        <v>468</v>
      </c>
      <c r="D75" s="62" t="str">
        <f t="shared" si="12"/>
        <v>NA</v>
      </c>
      <c r="E75" s="293" t="str">
        <f t="shared" si="13"/>
        <v>NA</v>
      </c>
      <c r="F75" s="64" t="str">
        <f t="shared" si="14"/>
        <v>NA</v>
      </c>
      <c r="G75" s="65" t="str">
        <f t="shared" si="15"/>
        <v/>
      </c>
      <c r="I75" s="66" t="b">
        <f t="shared" si="16"/>
        <v>1</v>
      </c>
      <c r="J75" s="67" t="e">
        <f t="shared" si="17"/>
        <v>#N/A</v>
      </c>
      <c r="K75" s="67"/>
      <c r="L75" s="37" t="s">
        <v>119</v>
      </c>
    </row>
    <row r="76" spans="1:12" ht="15" customHeight="1" x14ac:dyDescent="0.25">
      <c r="D76" s="62" t="str">
        <f>IF(AND(ISNUMBER('A.2 Table 6.PM2.5'!Q5),ISNUMBER('A.2 Table 6.PM2.5'!R5)),((('A.2 Table 6.PM2.5'!Q5/VLOOKUP("National Total",A:C,2,0))*((('A.2 Table 6.PM2.5'!R5-'A.2 Table 6.PM2.5'!Q5)/'A.2 Table 6.PM2.5'!Q5)-((VLOOKUP("National Total",A:C,3,0)-VLOOKUP("National Total",A:C,2,0))/VLOOKUP("National Total",A:C,2,0))))^2)^0.5,"NA")</f>
        <v>NA</v>
      </c>
      <c r="E76" s="293" t="str">
        <f t="shared" si="13"/>
        <v>NA</v>
      </c>
      <c r="F76" s="64" t="str">
        <f t="shared" si="14"/>
        <v>NA</v>
      </c>
      <c r="G76" s="65" t="str">
        <f t="shared" si="15"/>
        <v/>
      </c>
      <c r="I76" s="66" t="b">
        <f>ROW('A.2 Table 3.NMVOC'!H62)=ROW('A.2 Table 3.NMVOC'!J62)</f>
        <v>1</v>
      </c>
      <c r="J76" s="67" t="e">
        <f t="shared" si="17"/>
        <v>#N/A</v>
      </c>
      <c r="K76" s="67"/>
      <c r="L76" s="37" t="s">
        <v>120</v>
      </c>
    </row>
    <row r="77" spans="1:12" ht="15" customHeight="1" x14ac:dyDescent="0.25">
      <c r="D77" s="62" t="str">
        <f>IF(AND(ISNUMBER('A.2 Table 6.PM2.5'!Q6),ISNUMBER('A.2 Table 6.PM2.5'!R6)),((('A.2 Table 6.PM2.5'!Q6/VLOOKUP("National Total",A:C,2,0))*((('A.2 Table 6.PM2.5'!R6-'A.2 Table 6.PM2.5'!Q6)/'A.2 Table 6.PM2.5'!Q6)-((VLOOKUP("National Total",A:C,3,0)-VLOOKUP("National Total",A:C,2,0))/VLOOKUP("National Total",A:C,2,0))))^2)^0.5,"NA")</f>
        <v>NA</v>
      </c>
      <c r="E77" s="293" t="str">
        <f t="shared" si="13"/>
        <v>NA</v>
      </c>
      <c r="F77" s="64" t="str">
        <f t="shared" si="14"/>
        <v>NA</v>
      </c>
      <c r="G77" s="65" t="str">
        <f t="shared" si="15"/>
        <v/>
      </c>
      <c r="I77" s="66" t="e">
        <f>ROW('A.2 Table 6.PM2.5'!#REF!)=ROW('A.2 Table 6.PM2.5'!#REF!)</f>
        <v>#REF!</v>
      </c>
      <c r="J77" s="67" t="e">
        <f t="shared" si="17"/>
        <v>#N/A</v>
      </c>
      <c r="K77" s="67"/>
      <c r="L77" s="37" t="s">
        <v>121</v>
      </c>
    </row>
    <row r="78" spans="1:12" ht="15" customHeight="1" x14ac:dyDescent="0.25">
      <c r="D78" s="62" t="str">
        <f>IF(AND(ISNUMBER('A.2 Table 6.PM2.5'!Q7),ISNUMBER('A.2 Table 6.PM2.5'!R7)),((('A.2 Table 6.PM2.5'!Q7/VLOOKUP("National Total",A:C,2,0))*((('A.2 Table 6.PM2.5'!R7-'A.2 Table 6.PM2.5'!Q7)/'A.2 Table 6.PM2.5'!Q7)-((VLOOKUP("National Total",A:C,3,0)-VLOOKUP("National Total",A:C,2,0))/VLOOKUP("National Total",A:C,2,0))))^2)^0.5,"NA")</f>
        <v>NA</v>
      </c>
      <c r="E78" s="293" t="str">
        <f t="shared" si="13"/>
        <v>NA</v>
      </c>
      <c r="F78" s="64" t="str">
        <f t="shared" si="14"/>
        <v>NA</v>
      </c>
      <c r="G78" s="65" t="str">
        <f t="shared" si="15"/>
        <v/>
      </c>
      <c r="I78" s="66" t="e">
        <f>ROW('A.2 Table 6.PM2.5'!#REF!)=ROW('A.2 Table 6.PM2.5'!#REF!)</f>
        <v>#REF!</v>
      </c>
      <c r="J78" s="67" t="e">
        <f t="shared" si="17"/>
        <v>#N/A</v>
      </c>
      <c r="K78" s="67"/>
      <c r="L78" s="37" t="s">
        <v>122</v>
      </c>
    </row>
    <row r="79" spans="1:12" ht="15" customHeight="1" x14ac:dyDescent="0.25">
      <c r="D79" s="62" t="str">
        <f>IF(AND(ISNUMBER('A.2 Table 6.PM2.5'!Q8),ISNUMBER('A.2 Table 6.PM2.5'!R8)),((('A.2 Table 6.PM2.5'!Q8/VLOOKUP("National Total",A:C,2,0))*((('A.2 Table 6.PM2.5'!R8-'A.2 Table 6.PM2.5'!Q8)/'A.2 Table 6.PM2.5'!Q8)-((VLOOKUP("National Total",A:C,3,0)-VLOOKUP("National Total",A:C,2,0))/VLOOKUP("National Total",A:C,2,0))))^2)^0.5,"NA")</f>
        <v>NA</v>
      </c>
      <c r="E79" s="293" t="str">
        <f t="shared" si="13"/>
        <v>NA</v>
      </c>
      <c r="F79" s="64" t="str">
        <f t="shared" si="14"/>
        <v>NA</v>
      </c>
      <c r="G79" s="65" t="str">
        <f t="shared" si="15"/>
        <v/>
      </c>
      <c r="I79" s="66" t="e">
        <f>ROW('A.2 Table 6.PM2.5'!#REF!)=ROW('A.2 Table 6.PM2.5'!#REF!)</f>
        <v>#REF!</v>
      </c>
      <c r="J79" s="67" t="e">
        <f t="shared" si="17"/>
        <v>#N/A</v>
      </c>
      <c r="K79" s="67"/>
      <c r="L79" s="37" t="s">
        <v>123</v>
      </c>
    </row>
    <row r="80" spans="1:12" ht="15" customHeight="1" x14ac:dyDescent="0.25">
      <c r="D80" s="62" t="str">
        <f>IF(AND(ISNUMBER('A.2 Table 6.PM2.5'!Q9),ISNUMBER('A.2 Table 6.PM2.5'!R9)),((('A.2 Table 6.PM2.5'!Q9/VLOOKUP("National Total",A:C,2,0))*((('A.2 Table 6.PM2.5'!R9-'A.2 Table 6.PM2.5'!Q9)/'A.2 Table 6.PM2.5'!Q9)-((VLOOKUP("National Total",A:C,3,0)-VLOOKUP("National Total",A:C,2,0))/VLOOKUP("National Total",A:C,2,0))))^2)^0.5,"NA")</f>
        <v>NA</v>
      </c>
      <c r="E80" s="293" t="str">
        <f t="shared" si="13"/>
        <v>NA</v>
      </c>
      <c r="F80" s="64" t="str">
        <f t="shared" si="14"/>
        <v>NA</v>
      </c>
      <c r="G80" s="65" t="str">
        <f t="shared" si="15"/>
        <v/>
      </c>
      <c r="I80" s="66" t="e">
        <f>ROW('A.2 Table 6.PM2.5'!#REF!)=ROW('A.2 Table 6.PM2.5'!#REF!)</f>
        <v>#REF!</v>
      </c>
      <c r="J80" s="67" t="e">
        <f t="shared" si="17"/>
        <v>#N/A</v>
      </c>
      <c r="K80" s="67"/>
      <c r="L80" s="37" t="s">
        <v>124</v>
      </c>
    </row>
    <row r="81" spans="4:13" ht="15" customHeight="1" x14ac:dyDescent="0.25">
      <c r="D81" s="62" t="str">
        <f>IF(AND(ISNUMBER('A.2 Table 6.PM2.5'!Q10),ISNUMBER('A.2 Table 6.PM2.5'!R10)),((('A.2 Table 6.PM2.5'!Q10/VLOOKUP("National Total",A:C,2,0))*((('A.2 Table 6.PM2.5'!R10-'A.2 Table 6.PM2.5'!Q10)/'A.2 Table 6.PM2.5'!Q10)-((VLOOKUP("National Total",A:C,3,0)-VLOOKUP("National Total",A:C,2,0))/VLOOKUP("National Total",A:C,2,0))))^2)^0.5,"NA")</f>
        <v>NA</v>
      </c>
      <c r="E81" s="293" t="str">
        <f t="shared" si="13"/>
        <v>NA</v>
      </c>
      <c r="F81" s="64" t="str">
        <f t="shared" si="14"/>
        <v>NA</v>
      </c>
      <c r="G81" s="65" t="str">
        <f t="shared" si="15"/>
        <v/>
      </c>
      <c r="I81" s="66" t="e">
        <f>ROW('A.2 Table 6.PM2.5'!#REF!)=ROW('A.2 Table 6.PM2.5'!#REF!)</f>
        <v>#REF!</v>
      </c>
      <c r="J81" s="67" t="e">
        <f t="shared" si="17"/>
        <v>#N/A</v>
      </c>
      <c r="K81" s="67"/>
      <c r="L81" s="37" t="s">
        <v>125</v>
      </c>
    </row>
    <row r="82" spans="4:13" ht="15" customHeight="1" x14ac:dyDescent="0.25">
      <c r="D82" s="62" t="str">
        <f>IF(AND(ISNUMBER('A.2 Table 6.PM2.5'!Q11),ISNUMBER('A.2 Table 6.PM2.5'!R11)),((('A.2 Table 6.PM2.5'!Q11/VLOOKUP("National Total",A:C,2,0))*((('A.2 Table 6.PM2.5'!R11-'A.2 Table 6.PM2.5'!Q11)/'A.2 Table 6.PM2.5'!Q11)-((VLOOKUP("National Total",A:C,3,0)-VLOOKUP("National Total",A:C,2,0))/VLOOKUP("National Total",A:C,2,0))))^2)^0.5,"NA")</f>
        <v>NA</v>
      </c>
      <c r="E82" s="293" t="str">
        <f t="shared" si="13"/>
        <v>NA</v>
      </c>
      <c r="F82" s="64" t="str">
        <f t="shared" si="14"/>
        <v>NA</v>
      </c>
      <c r="G82" s="65" t="str">
        <f t="shared" si="15"/>
        <v/>
      </c>
      <c r="I82" s="66" t="e">
        <f>ROW('A.2 Table 6.PM2.5'!#REF!)=ROW('A.2 Table 6.PM2.5'!#REF!)</f>
        <v>#REF!</v>
      </c>
      <c r="J82" s="67" t="e">
        <f t="shared" si="17"/>
        <v>#N/A</v>
      </c>
      <c r="K82" s="67"/>
      <c r="L82" s="37" t="s">
        <v>126</v>
      </c>
    </row>
    <row r="83" spans="4:13" ht="15" customHeight="1" x14ac:dyDescent="0.25">
      <c r="D83" s="62" t="str">
        <f>IF(AND(ISNUMBER('A.2 Table 6.PM2.5'!Q12),ISNUMBER('A.2 Table 6.PM2.5'!R12)),((('A.2 Table 6.PM2.5'!Q12/VLOOKUP("National Total",A:C,2,0))*((('A.2 Table 6.PM2.5'!R12-'A.2 Table 6.PM2.5'!Q12)/'A.2 Table 6.PM2.5'!Q12)-((VLOOKUP("National Total",A:C,3,0)-VLOOKUP("National Total",A:C,2,0))/VLOOKUP("National Total",A:C,2,0))))^2)^0.5,"NA")</f>
        <v>NA</v>
      </c>
      <c r="E83" s="293" t="str">
        <f t="shared" si="13"/>
        <v>NA</v>
      </c>
      <c r="F83" s="64" t="str">
        <f t="shared" si="14"/>
        <v>NA</v>
      </c>
      <c r="G83" s="65" t="str">
        <f t="shared" si="15"/>
        <v/>
      </c>
      <c r="I83" s="66" t="e">
        <f>ROW('A.2 Table 6.PM2.5'!#REF!)=ROW('A.2 Table 6.PM2.5'!#REF!)</f>
        <v>#REF!</v>
      </c>
      <c r="J83" s="67" t="e">
        <f t="shared" si="17"/>
        <v>#N/A</v>
      </c>
      <c r="K83" s="67"/>
      <c r="L83" s="37" t="s">
        <v>127</v>
      </c>
    </row>
    <row r="84" spans="4:13" ht="15" customHeight="1" x14ac:dyDescent="0.25">
      <c r="D84" s="62" t="str">
        <f>IF(AND(ISNUMBER('A.2 Table 6.PM2.5'!Q13),ISNUMBER('A.2 Table 6.PM2.5'!R13)),((('A.2 Table 6.PM2.5'!Q13/VLOOKUP("National Total",A:C,2,0))*((('A.2 Table 6.PM2.5'!R13-'A.2 Table 6.PM2.5'!Q13)/'A.2 Table 6.PM2.5'!Q13)-((VLOOKUP("National Total",A:C,3,0)-VLOOKUP("National Total",A:C,2,0))/VLOOKUP("National Total",A:C,2,0))))^2)^0.5,"NA")</f>
        <v>NA</v>
      </c>
      <c r="E84" s="293" t="str">
        <f t="shared" si="13"/>
        <v>NA</v>
      </c>
      <c r="F84" s="64" t="str">
        <f t="shared" si="14"/>
        <v>NA</v>
      </c>
      <c r="G84" s="65" t="str">
        <f t="shared" si="15"/>
        <v/>
      </c>
      <c r="I84" s="66" t="e">
        <f>ROW('A.2 Table 6.PM2.5'!#REF!)=ROW('A.2 Table 6.PM2.5'!#REF!)</f>
        <v>#REF!</v>
      </c>
      <c r="J84" s="67" t="e">
        <f t="shared" si="17"/>
        <v>#N/A</v>
      </c>
      <c r="K84" s="67"/>
      <c r="L84" s="37" t="s">
        <v>128</v>
      </c>
      <c r="M84" s="295"/>
    </row>
    <row r="85" spans="4:13" ht="15" customHeight="1" x14ac:dyDescent="0.25">
      <c r="D85" s="62" t="str">
        <f>IF(AND(ISNUMBER('A.2 Table 6.PM2.5'!Q14),ISNUMBER('A.2 Table 6.PM2.5'!R14)),((('A.2 Table 6.PM2.5'!Q14/VLOOKUP("National Total",A:C,2,0))*((('A.2 Table 6.PM2.5'!R14-'A.2 Table 6.PM2.5'!Q14)/'A.2 Table 6.PM2.5'!Q14)-((VLOOKUP("National Total",A:C,3,0)-VLOOKUP("National Total",A:C,2,0))/VLOOKUP("National Total",A:C,2,0))))^2)^0.5,"NA")</f>
        <v>NA</v>
      </c>
      <c r="E85" s="293" t="str">
        <f t="shared" si="13"/>
        <v>NA</v>
      </c>
      <c r="F85" s="64" t="str">
        <f t="shared" si="14"/>
        <v>NA</v>
      </c>
      <c r="G85" s="65" t="str">
        <f t="shared" si="15"/>
        <v/>
      </c>
      <c r="I85" s="66" t="e">
        <f>ROW('A.2 Table 6.PM2.5'!#REF!)=ROW('A.2 Table 6.PM2.5'!#REF!)</f>
        <v>#REF!</v>
      </c>
      <c r="J85" s="67" t="e">
        <f t="shared" si="17"/>
        <v>#N/A</v>
      </c>
      <c r="K85" s="67"/>
      <c r="L85" s="37" t="s">
        <v>129</v>
      </c>
    </row>
    <row r="86" spans="4:13" ht="15" customHeight="1" x14ac:dyDescent="0.25">
      <c r="D86" s="62" t="str">
        <f>IF(AND(ISNUMBER('A.2 Table 6.PM2.5'!Q15),ISNUMBER('A.2 Table 6.PM2.5'!R15)),((('A.2 Table 6.PM2.5'!Q15/VLOOKUP("National Total",A:C,2,0))*((('A.2 Table 6.PM2.5'!R15-'A.2 Table 6.PM2.5'!Q15)/'A.2 Table 6.PM2.5'!Q15)-((VLOOKUP("National Total",A:C,3,0)-VLOOKUP("National Total",A:C,2,0))/VLOOKUP("National Total",A:C,2,0))))^2)^0.5,"NA")</f>
        <v>NA</v>
      </c>
      <c r="E86" s="293" t="str">
        <f t="shared" si="13"/>
        <v>NA</v>
      </c>
      <c r="F86" s="64" t="str">
        <f t="shared" si="14"/>
        <v>NA</v>
      </c>
      <c r="G86" s="65" t="str">
        <f t="shared" si="15"/>
        <v/>
      </c>
      <c r="I86" s="66" t="e">
        <f>ROW('A.2 Table 6.PM2.5'!#REF!)=ROW('A.2 Table 6.PM2.5'!#REF!)</f>
        <v>#REF!</v>
      </c>
      <c r="J86" s="67" t="e">
        <f t="shared" si="17"/>
        <v>#N/A</v>
      </c>
      <c r="K86" s="67"/>
      <c r="L86" s="37" t="s">
        <v>130</v>
      </c>
    </row>
    <row r="87" spans="4:13" ht="15" customHeight="1" x14ac:dyDescent="0.25">
      <c r="D87" s="62" t="str">
        <f>IF(AND(ISNUMBER('A.2 Table 6.PM2.5'!Q16),ISNUMBER('A.2 Table 6.PM2.5'!R16)),((('A.2 Table 6.PM2.5'!Q16/VLOOKUP("National Total",A:C,2,0))*((('A.2 Table 6.PM2.5'!R16-'A.2 Table 6.PM2.5'!Q16)/'A.2 Table 6.PM2.5'!Q16)-((VLOOKUP("National Total",A:C,3,0)-VLOOKUP("National Total",A:C,2,0))/VLOOKUP("National Total",A:C,2,0))))^2)^0.5,"NA")</f>
        <v>NA</v>
      </c>
      <c r="E87" s="293" t="str">
        <f t="shared" si="13"/>
        <v>NA</v>
      </c>
      <c r="F87" s="64" t="str">
        <f t="shared" si="14"/>
        <v>NA</v>
      </c>
      <c r="G87" s="65" t="str">
        <f t="shared" si="15"/>
        <v/>
      </c>
      <c r="I87" s="66" t="e">
        <f>ROW('A.2 Table 6.PM2.5'!#REF!)=ROW('A.2 Table 6.PM2.5'!#REF!)</f>
        <v>#REF!</v>
      </c>
      <c r="J87" s="67" t="e">
        <f t="shared" si="17"/>
        <v>#N/A</v>
      </c>
      <c r="K87" s="67"/>
      <c r="L87" s="37" t="s">
        <v>131</v>
      </c>
    </row>
    <row r="88" spans="4:13" ht="15" customHeight="1" x14ac:dyDescent="0.25">
      <c r="D88" s="62" t="str">
        <f>IF(AND(ISNUMBER('A.2 Table 6.PM2.5'!Q17),ISNUMBER('A.2 Table 6.PM2.5'!R17)),((('A.2 Table 6.PM2.5'!Q17/VLOOKUP("National Total",A:C,2,0))*((('A.2 Table 6.PM2.5'!R17-'A.2 Table 6.PM2.5'!Q17)/'A.2 Table 6.PM2.5'!Q17)-((VLOOKUP("National Total",A:C,3,0)-VLOOKUP("National Total",A:C,2,0))/VLOOKUP("National Total",A:C,2,0))))^2)^0.5,"NA")</f>
        <v>NA</v>
      </c>
      <c r="E88" s="293" t="str">
        <f t="shared" si="13"/>
        <v>NA</v>
      </c>
      <c r="F88" s="64" t="str">
        <f t="shared" si="14"/>
        <v>NA</v>
      </c>
      <c r="G88" s="65" t="str">
        <f t="shared" si="15"/>
        <v/>
      </c>
      <c r="I88" s="66" t="e">
        <f>ROW('A.2 Table 6.PM2.5'!#REF!)=ROW('A.2 Table 6.PM2.5'!#REF!)</f>
        <v>#REF!</v>
      </c>
      <c r="J88" s="67" t="e">
        <f t="shared" si="17"/>
        <v>#N/A</v>
      </c>
      <c r="K88" s="67"/>
      <c r="L88" s="37" t="s">
        <v>132</v>
      </c>
    </row>
    <row r="89" spans="4:13" ht="15" customHeight="1" x14ac:dyDescent="0.25">
      <c r="D89" s="62" t="str">
        <f>IF(AND(ISNUMBER('A.2 Table 6.PM2.5'!Q18),ISNUMBER('A.2 Table 6.PM2.5'!R18)),((('A.2 Table 6.PM2.5'!Q18/VLOOKUP("National Total",A:C,2,0))*((('A.2 Table 6.PM2.5'!R18-'A.2 Table 6.PM2.5'!Q18)/'A.2 Table 6.PM2.5'!Q18)-((VLOOKUP("National Total",A:C,3,0)-VLOOKUP("National Total",A:C,2,0))/VLOOKUP("National Total",A:C,2,0))))^2)^0.5,"NA")</f>
        <v>NA</v>
      </c>
      <c r="E89" s="293" t="str">
        <f t="shared" si="13"/>
        <v>NA</v>
      </c>
      <c r="F89" s="64" t="str">
        <f t="shared" si="14"/>
        <v>NA</v>
      </c>
      <c r="G89" s="65" t="str">
        <f t="shared" si="15"/>
        <v/>
      </c>
      <c r="I89" s="66" t="e">
        <f>ROW('A.2 Table 6.PM2.5'!#REF!)=ROW('A.2 Table 6.PM2.5'!#REF!)</f>
        <v>#REF!</v>
      </c>
      <c r="J89" s="67" t="e">
        <f t="shared" si="17"/>
        <v>#N/A</v>
      </c>
      <c r="K89" s="67"/>
      <c r="L89" s="37" t="s">
        <v>133</v>
      </c>
    </row>
    <row r="90" spans="4:13" x14ac:dyDescent="0.25">
      <c r="D90" s="62" t="str">
        <f>IF(AND(ISNUMBER('A.2 Table 6.PM2.5'!Q19),ISNUMBER('A.2 Table 6.PM2.5'!R19)),((('A.2 Table 6.PM2.5'!Q19/VLOOKUP("National Total",A:C,2,0))*((('A.2 Table 6.PM2.5'!R19-'A.2 Table 6.PM2.5'!Q19)/'A.2 Table 6.PM2.5'!Q19)-((VLOOKUP("National Total",A:C,3,0)-VLOOKUP("National Total",A:C,2,0))/VLOOKUP("National Total",A:C,2,0))))^2)^0.5,"NA")</f>
        <v>NA</v>
      </c>
      <c r="E90" s="293" t="str">
        <f t="shared" si="13"/>
        <v>NA</v>
      </c>
      <c r="F90" s="64" t="str">
        <f t="shared" si="14"/>
        <v>NA</v>
      </c>
      <c r="G90" s="65" t="str">
        <f t="shared" si="15"/>
        <v/>
      </c>
      <c r="I90" s="66" t="e">
        <f>ROW('A.2 Table 6.PM2.5'!#REF!)=ROW('A.2 Table 6.PM2.5'!#REF!)</f>
        <v>#REF!</v>
      </c>
      <c r="J90" s="67" t="e">
        <f t="shared" si="17"/>
        <v>#N/A</v>
      </c>
      <c r="K90" s="67"/>
      <c r="L90" s="37" t="s">
        <v>134</v>
      </c>
    </row>
    <row r="91" spans="4:13" x14ac:dyDescent="0.25">
      <c r="D91" s="62" t="str">
        <f>IF(AND(ISNUMBER('A.2 Table 6.PM2.5'!Q20),ISNUMBER('A.2 Table 6.PM2.5'!R20)),((('A.2 Table 6.PM2.5'!Q20/VLOOKUP("National Total",A:C,2,0))*((('A.2 Table 6.PM2.5'!R20-'A.2 Table 6.PM2.5'!Q20)/'A.2 Table 6.PM2.5'!Q20)-((VLOOKUP("National Total",A:C,3,0)-VLOOKUP("National Total",A:C,2,0))/VLOOKUP("National Total",A:C,2,0))))^2)^0.5,"NA")</f>
        <v>NA</v>
      </c>
      <c r="E91" s="293" t="str">
        <f t="shared" si="13"/>
        <v>NA</v>
      </c>
      <c r="F91" s="64" t="str">
        <f t="shared" si="14"/>
        <v>NA</v>
      </c>
      <c r="G91" s="65" t="str">
        <f t="shared" si="15"/>
        <v/>
      </c>
      <c r="I91" s="66" t="e">
        <f>ROW('A.2 Table 6.PM2.5'!#REF!)=ROW('A.2 Table 6.PM2.5'!#REF!)</f>
        <v>#REF!</v>
      </c>
      <c r="J91" s="67" t="e">
        <f t="shared" si="17"/>
        <v>#N/A</v>
      </c>
      <c r="K91" s="67"/>
      <c r="L91" s="37" t="s">
        <v>135</v>
      </c>
    </row>
    <row r="92" spans="4:13" x14ac:dyDescent="0.25">
      <c r="D92" s="62" t="str">
        <f>IF(AND(ISNUMBER('A.2 Table 6.PM2.5'!Q21),ISNUMBER('A.2 Table 6.PM2.5'!R21)),((('A.2 Table 6.PM2.5'!Q21/VLOOKUP("National Total",A:C,2,0))*((('A.2 Table 6.PM2.5'!R21-'A.2 Table 6.PM2.5'!Q21)/'A.2 Table 6.PM2.5'!Q21)-((VLOOKUP("National Total",A:C,3,0)-VLOOKUP("National Total",A:C,2,0))/VLOOKUP("National Total",A:C,2,0))))^2)^0.5,"NA")</f>
        <v>NA</v>
      </c>
      <c r="E92" s="293" t="str">
        <f t="shared" si="13"/>
        <v>NA</v>
      </c>
      <c r="F92" s="64" t="str">
        <f t="shared" si="14"/>
        <v>NA</v>
      </c>
      <c r="G92" s="65" t="str">
        <f t="shared" si="15"/>
        <v/>
      </c>
      <c r="I92" s="66" t="e">
        <f>ROW('A.2 Table 6.PM2.5'!#REF!)=ROW('A.2 Table 6.PM2.5'!#REF!)</f>
        <v>#REF!</v>
      </c>
      <c r="J92" s="67" t="e">
        <f t="shared" si="17"/>
        <v>#N/A</v>
      </c>
      <c r="K92" s="67"/>
      <c r="L92" s="37" t="s">
        <v>136</v>
      </c>
    </row>
    <row r="93" spans="4:13" x14ac:dyDescent="0.25">
      <c r="D93" s="62" t="str">
        <f>IF(AND(ISNUMBER('A.2 Table 6.PM2.5'!Q22),ISNUMBER('A.2 Table 6.PM2.5'!R22)),((('A.2 Table 6.PM2.5'!Q22/VLOOKUP("National Total",A:C,2,0))*((('A.2 Table 6.PM2.5'!R22-'A.2 Table 6.PM2.5'!Q22)/'A.2 Table 6.PM2.5'!Q22)-((VLOOKUP("National Total",A:C,3,0)-VLOOKUP("National Total",A:C,2,0))/VLOOKUP("National Total",A:C,2,0))))^2)^0.5,"NA")</f>
        <v>NA</v>
      </c>
      <c r="E93" s="293" t="str">
        <f t="shared" si="13"/>
        <v>NA</v>
      </c>
      <c r="F93" s="64" t="str">
        <f t="shared" si="14"/>
        <v>NA</v>
      </c>
      <c r="G93" s="65" t="str">
        <f t="shared" si="15"/>
        <v/>
      </c>
      <c r="I93" s="66" t="e">
        <f>ROW('A.2 Table 6.PM2.5'!#REF!)=ROW('A.2 Table 6.PM2.5'!#REF!)</f>
        <v>#REF!</v>
      </c>
      <c r="J93" s="67" t="e">
        <f t="shared" si="17"/>
        <v>#N/A</v>
      </c>
      <c r="K93" s="67"/>
      <c r="L93" s="37" t="s">
        <v>137</v>
      </c>
    </row>
    <row r="94" spans="4:13" x14ac:dyDescent="0.25">
      <c r="D94" s="62" t="str">
        <f>IF(AND(ISNUMBER('A.2 Table 6.PM2.5'!Q23),ISNUMBER('A.2 Table 6.PM2.5'!R23)),((('A.2 Table 6.PM2.5'!Q23/VLOOKUP("National Total",A:C,2,0))*((('A.2 Table 6.PM2.5'!R23-'A.2 Table 6.PM2.5'!Q23)/'A.2 Table 6.PM2.5'!Q23)-((VLOOKUP("National Total",A:C,3,0)-VLOOKUP("National Total",A:C,2,0))/VLOOKUP("National Total",A:C,2,0))))^2)^0.5,"NA")</f>
        <v>NA</v>
      </c>
      <c r="E94" s="293" t="str">
        <f t="shared" si="13"/>
        <v>NA</v>
      </c>
      <c r="F94" s="64" t="str">
        <f t="shared" si="14"/>
        <v>NA</v>
      </c>
      <c r="G94" s="65" t="str">
        <f t="shared" si="15"/>
        <v/>
      </c>
      <c r="I94" s="66" t="e">
        <f>ROW('A.2 Table 6.PM2.5'!#REF!)=ROW('A.2 Table 6.PM2.5'!#REF!)</f>
        <v>#REF!</v>
      </c>
      <c r="J94" s="67" t="e">
        <f t="shared" si="17"/>
        <v>#N/A</v>
      </c>
      <c r="K94" s="67"/>
      <c r="L94" s="37" t="s">
        <v>138</v>
      </c>
    </row>
    <row r="95" spans="4:13" x14ac:dyDescent="0.25">
      <c r="D95" s="62" t="str">
        <f>IF(AND(ISNUMBER('A.2 Table 6.PM2.5'!Q24),ISNUMBER('A.2 Table 6.PM2.5'!R24)),((('A.2 Table 6.PM2.5'!Q24/VLOOKUP("National Total",A:C,2,0))*((('A.2 Table 6.PM2.5'!R24-'A.2 Table 6.PM2.5'!Q24)/'A.2 Table 6.PM2.5'!Q24)-((VLOOKUP("National Total",A:C,3,0)-VLOOKUP("National Total",A:C,2,0))/VLOOKUP("National Total",A:C,2,0))))^2)^0.5,"NA")</f>
        <v>NA</v>
      </c>
      <c r="E95" s="293" t="str">
        <f t="shared" si="13"/>
        <v>NA</v>
      </c>
      <c r="F95" s="64" t="str">
        <f t="shared" si="14"/>
        <v>NA</v>
      </c>
      <c r="G95" s="65" t="str">
        <f t="shared" si="15"/>
        <v/>
      </c>
      <c r="I95" s="66" t="e">
        <f>ROW('A.2 Table 6.PM2.5'!#REF!)=ROW('A.2 Table 6.PM2.5'!#REF!)</f>
        <v>#REF!</v>
      </c>
      <c r="J95" s="67" t="e">
        <f t="shared" si="17"/>
        <v>#N/A</v>
      </c>
      <c r="K95" s="67"/>
      <c r="L95" s="37" t="s">
        <v>139</v>
      </c>
    </row>
    <row r="96" spans="4:13" x14ac:dyDescent="0.25">
      <c r="D96" s="62" t="str">
        <f>IF(AND(ISNUMBER('A.2 Table 6.PM2.5'!Q25),ISNUMBER('A.2 Table 6.PM2.5'!R25)),((('A.2 Table 6.PM2.5'!Q25/VLOOKUP("National Total",A:C,2,0))*((('A.2 Table 6.PM2.5'!R25-'A.2 Table 6.PM2.5'!Q25)/'A.2 Table 6.PM2.5'!Q25)-((VLOOKUP("National Total",A:C,3,0)-VLOOKUP("National Total",A:C,2,0))/VLOOKUP("National Total",A:C,2,0))))^2)^0.5,"NA")</f>
        <v>NA</v>
      </c>
      <c r="E96" s="293" t="str">
        <f t="shared" si="13"/>
        <v>NA</v>
      </c>
      <c r="F96" s="64" t="str">
        <f t="shared" si="14"/>
        <v>NA</v>
      </c>
      <c r="G96" s="65" t="str">
        <f t="shared" si="15"/>
        <v/>
      </c>
      <c r="I96" s="66" t="e">
        <f>ROW('A.2 Table 6.PM2.5'!#REF!)=ROW('A.2 Table 6.PM2.5'!#REF!)</f>
        <v>#REF!</v>
      </c>
      <c r="J96" s="67" t="e">
        <f t="shared" si="17"/>
        <v>#N/A</v>
      </c>
      <c r="K96" s="67"/>
      <c r="L96" s="37" t="s">
        <v>140</v>
      </c>
    </row>
    <row r="97" spans="4:12" x14ac:dyDescent="0.25">
      <c r="D97" s="62" t="str">
        <f>IF(AND(ISNUMBER('A.2 Table 6.PM2.5'!Q26),ISNUMBER('A.2 Table 6.PM2.5'!R26)),((('A.2 Table 6.PM2.5'!Q26/VLOOKUP("National Total",A:C,2,0))*((('A.2 Table 6.PM2.5'!R26-'A.2 Table 6.PM2.5'!Q26)/'A.2 Table 6.PM2.5'!Q26)-((VLOOKUP("National Total",A:C,3,0)-VLOOKUP("National Total",A:C,2,0))/VLOOKUP("National Total",A:C,2,0))))^2)^0.5,"NA")</f>
        <v>NA</v>
      </c>
      <c r="E97" s="293" t="str">
        <f t="shared" si="13"/>
        <v>NA</v>
      </c>
      <c r="F97" s="64" t="str">
        <f t="shared" si="14"/>
        <v>NA</v>
      </c>
      <c r="G97" s="65" t="str">
        <f t="shared" si="15"/>
        <v/>
      </c>
      <c r="I97" s="66" t="e">
        <f>ROW('A.2 Table 6.PM2.5'!#REF!)=ROW('A.2 Table 6.PM2.5'!#REF!)</f>
        <v>#REF!</v>
      </c>
      <c r="J97" s="67" t="e">
        <f t="shared" si="17"/>
        <v>#N/A</v>
      </c>
      <c r="K97" s="67"/>
      <c r="L97" s="37" t="s">
        <v>141</v>
      </c>
    </row>
    <row r="98" spans="4:12" x14ac:dyDescent="0.25">
      <c r="D98" s="62" t="str">
        <f>IF(AND(ISNUMBER('A.2 Table 6.PM2.5'!Q27),ISNUMBER('A.2 Table 6.PM2.5'!R27)),((('A.2 Table 6.PM2.5'!Q27/VLOOKUP("National Total",A:C,2,0))*((('A.2 Table 6.PM2.5'!R27-'A.2 Table 6.PM2.5'!Q27)/'A.2 Table 6.PM2.5'!Q27)-((VLOOKUP("National Total",A:C,3,0)-VLOOKUP("National Total",A:C,2,0))/VLOOKUP("National Total",A:C,2,0))))^2)^0.5,"NA")</f>
        <v>NA</v>
      </c>
      <c r="E98" s="293" t="str">
        <f t="shared" ref="E98:E129" si="18">IF(ISNUMBER(D98/SUM(D:D)),(D98/SUM(D:D)),"NA")</f>
        <v>NA</v>
      </c>
      <c r="F98" s="64" t="str">
        <f t="shared" ref="F98:F129" si="19">IF(ISNUMBER(F97),F97+E98,E98)</f>
        <v>NA</v>
      </c>
      <c r="G98" s="65" t="str">
        <f t="shared" ref="G98:G129" si="20">IF(AND(ISTEXT(F97),ISNUMBER(F98)),"x",IF(AND(F97&lt;$N$1,F98&gt;0),"x",""))</f>
        <v/>
      </c>
      <c r="I98" s="66" t="e">
        <f>ROW('A.2 Table 6.PM2.5'!#REF!)=ROW('A.2 Table 6.PM2.5'!#REF!)</f>
        <v>#REF!</v>
      </c>
      <c r="J98" s="67" t="e">
        <f t="shared" ref="J98:J129" si="21">VLOOKUP("National Total",A:C,2,0)</f>
        <v>#N/A</v>
      </c>
      <c r="K98" s="67"/>
      <c r="L98" s="37" t="s">
        <v>142</v>
      </c>
    </row>
    <row r="99" spans="4:12" x14ac:dyDescent="0.25">
      <c r="D99" s="62" t="str">
        <f>IF(AND(ISNUMBER('A.2 Table 6.PM2.5'!Q28),ISNUMBER('A.2 Table 6.PM2.5'!R28)),((('A.2 Table 6.PM2.5'!Q28/VLOOKUP("National Total",A:C,2,0))*((('A.2 Table 6.PM2.5'!R28-'A.2 Table 6.PM2.5'!Q28)/'A.2 Table 6.PM2.5'!Q28)-((VLOOKUP("National Total",A:C,3,0)-VLOOKUP("National Total",A:C,2,0))/VLOOKUP("National Total",A:C,2,0))))^2)^0.5,"NA")</f>
        <v>NA</v>
      </c>
      <c r="E99" s="293" t="str">
        <f t="shared" si="18"/>
        <v>NA</v>
      </c>
      <c r="F99" s="64" t="str">
        <f t="shared" si="19"/>
        <v>NA</v>
      </c>
      <c r="G99" s="65" t="str">
        <f t="shared" si="20"/>
        <v/>
      </c>
      <c r="I99" s="66" t="e">
        <f>ROW('A.2 Table 6.PM2.5'!#REF!)=ROW('A.2 Table 6.PM2.5'!#REF!)</f>
        <v>#REF!</v>
      </c>
      <c r="J99" s="67" t="e">
        <f t="shared" si="21"/>
        <v>#N/A</v>
      </c>
      <c r="K99" s="67"/>
      <c r="L99" s="37" t="s">
        <v>143</v>
      </c>
    </row>
    <row r="100" spans="4:12" x14ac:dyDescent="0.25">
      <c r="D100" s="62" t="str">
        <f>IF(AND(ISNUMBER('A.2 Table 6.PM2.5'!Q29),ISNUMBER('A.2 Table 6.PM2.5'!R29)),((('A.2 Table 6.PM2.5'!Q29/VLOOKUP("National Total",A:C,2,0))*((('A.2 Table 6.PM2.5'!R29-'A.2 Table 6.PM2.5'!Q29)/'A.2 Table 6.PM2.5'!Q29)-((VLOOKUP("National Total",A:C,3,0)-VLOOKUP("National Total",A:C,2,0))/VLOOKUP("National Total",A:C,2,0))))^2)^0.5,"NA")</f>
        <v>NA</v>
      </c>
      <c r="E100" s="293" t="str">
        <f t="shared" si="18"/>
        <v>NA</v>
      </c>
      <c r="F100" s="64" t="str">
        <f t="shared" si="19"/>
        <v>NA</v>
      </c>
      <c r="G100" s="65" t="str">
        <f t="shared" si="20"/>
        <v/>
      </c>
      <c r="I100" s="66" t="e">
        <f>ROW('A.2 Table 6.PM2.5'!#REF!)=ROW('A.2 Table 6.PM2.5'!#REF!)</f>
        <v>#REF!</v>
      </c>
      <c r="J100" s="67" t="e">
        <f t="shared" si="21"/>
        <v>#N/A</v>
      </c>
      <c r="K100" s="67"/>
      <c r="L100" s="37" t="s">
        <v>144</v>
      </c>
    </row>
    <row r="101" spans="4:12" x14ac:dyDescent="0.25">
      <c r="D101" s="62" t="str">
        <f>IF(AND(ISNUMBER('A.2 Table 6.PM2.5'!Q30),ISNUMBER('A.2 Table 6.PM2.5'!R30)),((('A.2 Table 6.PM2.5'!Q30/VLOOKUP("National Total",A:C,2,0))*((('A.2 Table 6.PM2.5'!R30-'A.2 Table 6.PM2.5'!Q30)/'A.2 Table 6.PM2.5'!Q30)-((VLOOKUP("National Total",A:C,3,0)-VLOOKUP("National Total",A:C,2,0))/VLOOKUP("National Total",A:C,2,0))))^2)^0.5,"NA")</f>
        <v>NA</v>
      </c>
      <c r="E101" s="293" t="str">
        <f t="shared" si="18"/>
        <v>NA</v>
      </c>
      <c r="F101" s="64" t="str">
        <f t="shared" si="19"/>
        <v>NA</v>
      </c>
      <c r="G101" s="65" t="str">
        <f t="shared" si="20"/>
        <v/>
      </c>
      <c r="I101" s="66" t="e">
        <f>ROW('A.2 Table 6.PM2.5'!#REF!)=ROW('A.2 Table 6.PM2.5'!#REF!)</f>
        <v>#REF!</v>
      </c>
      <c r="J101" s="67" t="e">
        <f t="shared" si="21"/>
        <v>#N/A</v>
      </c>
      <c r="K101" s="67"/>
      <c r="L101" s="37" t="s">
        <v>145</v>
      </c>
    </row>
    <row r="102" spans="4:12" x14ac:dyDescent="0.25">
      <c r="D102" s="62" t="str">
        <f>IF(AND(ISNUMBER('A.2 Table 6.PM2.5'!Q31),ISNUMBER('A.2 Table 6.PM2.5'!R31)),((('A.2 Table 6.PM2.5'!Q31/VLOOKUP("National Total",A:C,2,0))*((('A.2 Table 6.PM2.5'!R31-'A.2 Table 6.PM2.5'!Q31)/'A.2 Table 6.PM2.5'!Q31)-((VLOOKUP("National Total",A:C,3,0)-VLOOKUP("National Total",A:C,2,0))/VLOOKUP("National Total",A:C,2,0))))^2)^0.5,"NA")</f>
        <v>NA</v>
      </c>
      <c r="E102" s="293" t="str">
        <f t="shared" si="18"/>
        <v>NA</v>
      </c>
      <c r="F102" s="64" t="str">
        <f t="shared" si="19"/>
        <v>NA</v>
      </c>
      <c r="G102" s="65" t="str">
        <f t="shared" si="20"/>
        <v/>
      </c>
      <c r="I102" s="66" t="e">
        <f>ROW('A.2 Table 6.PM2.5'!#REF!)=ROW('A.2 Table 6.PM2.5'!#REF!)</f>
        <v>#REF!</v>
      </c>
      <c r="J102" s="67" t="e">
        <f t="shared" si="21"/>
        <v>#N/A</v>
      </c>
      <c r="K102" s="67"/>
      <c r="L102" s="37" t="s">
        <v>146</v>
      </c>
    </row>
    <row r="103" spans="4:12" x14ac:dyDescent="0.25">
      <c r="D103" s="62" t="str">
        <f>IF(AND(ISNUMBER('A.2 Table 6.PM2.5'!Q32),ISNUMBER('A.2 Table 6.PM2.5'!R32)),((('A.2 Table 6.PM2.5'!Q32/VLOOKUP("National Total",A:C,2,0))*((('A.2 Table 6.PM2.5'!R32-'A.2 Table 6.PM2.5'!Q32)/'A.2 Table 6.PM2.5'!Q32)-((VLOOKUP("National Total",A:C,3,0)-VLOOKUP("National Total",A:C,2,0))/VLOOKUP("National Total",A:C,2,0))))^2)^0.5,"NA")</f>
        <v>NA</v>
      </c>
      <c r="E103" s="293" t="str">
        <f t="shared" si="18"/>
        <v>NA</v>
      </c>
      <c r="F103" s="64" t="str">
        <f t="shared" si="19"/>
        <v>NA</v>
      </c>
      <c r="G103" s="65" t="str">
        <f t="shared" si="20"/>
        <v/>
      </c>
      <c r="I103" s="66" t="e">
        <f>ROW('A.2 Table 6.PM2.5'!#REF!)=ROW('A.2 Table 6.PM2.5'!#REF!)</f>
        <v>#REF!</v>
      </c>
      <c r="J103" s="67" t="e">
        <f t="shared" si="21"/>
        <v>#N/A</v>
      </c>
      <c r="K103" s="67"/>
      <c r="L103" s="37" t="s">
        <v>147</v>
      </c>
    </row>
    <row r="104" spans="4:12" x14ac:dyDescent="0.25">
      <c r="D104" s="62" t="str">
        <f>IF(AND(ISNUMBER('A.2 Table 6.PM2.5'!Q33),ISNUMBER('A.2 Table 6.PM2.5'!R33)),((('A.2 Table 6.PM2.5'!Q33/VLOOKUP("National Total",A:C,2,0))*((('A.2 Table 6.PM2.5'!R33-'A.2 Table 6.PM2.5'!Q33)/'A.2 Table 6.PM2.5'!Q33)-((VLOOKUP("National Total",A:C,3,0)-VLOOKUP("National Total",A:C,2,0))/VLOOKUP("National Total",A:C,2,0))))^2)^0.5,"NA")</f>
        <v>NA</v>
      </c>
      <c r="E104" s="293" t="str">
        <f t="shared" si="18"/>
        <v>NA</v>
      </c>
      <c r="F104" s="64" t="str">
        <f t="shared" si="19"/>
        <v>NA</v>
      </c>
      <c r="G104" s="65" t="str">
        <f t="shared" si="20"/>
        <v/>
      </c>
      <c r="I104" s="66" t="e">
        <f>ROW('A.2 Table 6.PM2.5'!#REF!)=ROW('A.2 Table 6.PM2.5'!#REF!)</f>
        <v>#REF!</v>
      </c>
      <c r="J104" s="67" t="e">
        <f t="shared" si="21"/>
        <v>#N/A</v>
      </c>
      <c r="K104" s="67"/>
      <c r="L104" s="37" t="s">
        <v>148</v>
      </c>
    </row>
    <row r="105" spans="4:12" x14ac:dyDescent="0.25">
      <c r="D105" s="62" t="str">
        <f>IF(AND(ISNUMBER('A.2 Table 6.PM2.5'!Q34),ISNUMBER('A.2 Table 6.PM2.5'!R34)),((('A.2 Table 6.PM2.5'!Q34/VLOOKUP("National Total",A:C,2,0))*((('A.2 Table 6.PM2.5'!R34-'A.2 Table 6.PM2.5'!Q34)/'A.2 Table 6.PM2.5'!Q34)-((VLOOKUP("National Total",A:C,3,0)-VLOOKUP("National Total",A:C,2,0))/VLOOKUP("National Total",A:C,2,0))))^2)^0.5,"NA")</f>
        <v>NA</v>
      </c>
      <c r="E105" s="293" t="str">
        <f t="shared" si="18"/>
        <v>NA</v>
      </c>
      <c r="F105" s="64" t="str">
        <f t="shared" si="19"/>
        <v>NA</v>
      </c>
      <c r="G105" s="65" t="str">
        <f t="shared" si="20"/>
        <v/>
      </c>
      <c r="I105" s="66" t="e">
        <f>ROW('A.2 Table 6.PM2.5'!#REF!)=ROW('A.2 Table 6.PM2.5'!#REF!)</f>
        <v>#REF!</v>
      </c>
      <c r="J105" s="67" t="e">
        <f t="shared" si="21"/>
        <v>#N/A</v>
      </c>
      <c r="K105" s="67"/>
      <c r="L105" s="37" t="s">
        <v>149</v>
      </c>
    </row>
    <row r="106" spans="4:12" x14ac:dyDescent="0.25">
      <c r="D106" s="62" t="str">
        <f>IF(AND(ISNUMBER('A.2 Table 6.PM2.5'!Q35),ISNUMBER('A.2 Table 6.PM2.5'!R35)),((('A.2 Table 6.PM2.5'!Q35/VLOOKUP("National Total",A:C,2,0))*((('A.2 Table 6.PM2.5'!R35-'A.2 Table 6.PM2.5'!Q35)/'A.2 Table 6.PM2.5'!Q35)-((VLOOKUP("National Total",A:C,3,0)-VLOOKUP("National Total",A:C,2,0))/VLOOKUP("National Total",A:C,2,0))))^2)^0.5,"NA")</f>
        <v>NA</v>
      </c>
      <c r="E106" s="293" t="str">
        <f t="shared" si="18"/>
        <v>NA</v>
      </c>
      <c r="F106" s="64" t="str">
        <f t="shared" si="19"/>
        <v>NA</v>
      </c>
      <c r="G106" s="65" t="str">
        <f t="shared" si="20"/>
        <v/>
      </c>
      <c r="I106" s="66" t="e">
        <f>ROW('A.2 Table 6.PM2.5'!#REF!)=ROW('A.2 Table 6.PM2.5'!#REF!)</f>
        <v>#REF!</v>
      </c>
      <c r="J106" s="67" t="e">
        <f t="shared" si="21"/>
        <v>#N/A</v>
      </c>
      <c r="K106" s="67"/>
      <c r="L106" s="37" t="s">
        <v>150</v>
      </c>
    </row>
    <row r="107" spans="4:12" x14ac:dyDescent="0.25">
      <c r="D107" s="62" t="str">
        <f>IF(AND(ISNUMBER('A.2 Table 6.PM2.5'!Q36),ISNUMBER('A.2 Table 6.PM2.5'!R36)),((('A.2 Table 6.PM2.5'!Q36/VLOOKUP("National Total",A:C,2,0))*((('A.2 Table 6.PM2.5'!R36-'A.2 Table 6.PM2.5'!Q36)/'A.2 Table 6.PM2.5'!Q36)-((VLOOKUP("National Total",A:C,3,0)-VLOOKUP("National Total",A:C,2,0))/VLOOKUP("National Total",A:C,2,0))))^2)^0.5,"NA")</f>
        <v>NA</v>
      </c>
      <c r="E107" s="293" t="str">
        <f t="shared" si="18"/>
        <v>NA</v>
      </c>
      <c r="F107" s="64" t="str">
        <f t="shared" si="19"/>
        <v>NA</v>
      </c>
      <c r="G107" s="65" t="str">
        <f t="shared" si="20"/>
        <v/>
      </c>
      <c r="I107" s="66" t="e">
        <f>ROW('A.2 Table 6.PM2.5'!#REF!)=ROW('A.2 Table 6.PM2.5'!#REF!)</f>
        <v>#REF!</v>
      </c>
      <c r="J107" s="67" t="e">
        <f t="shared" si="21"/>
        <v>#N/A</v>
      </c>
      <c r="K107" s="67"/>
      <c r="L107" s="37" t="s">
        <v>151</v>
      </c>
    </row>
    <row r="108" spans="4:12" x14ac:dyDescent="0.25">
      <c r="D108" s="62" t="str">
        <f>IF(AND(ISNUMBER('A.2 Table 6.PM2.5'!Q37),ISNUMBER('A.2 Table 6.PM2.5'!R37)),((('A.2 Table 6.PM2.5'!Q37/VLOOKUP("National Total",A:C,2,0))*((('A.2 Table 6.PM2.5'!R37-'A.2 Table 6.PM2.5'!Q37)/'A.2 Table 6.PM2.5'!Q37)-((VLOOKUP("National Total",A:C,3,0)-VLOOKUP("National Total",A:C,2,0))/VLOOKUP("National Total",A:C,2,0))))^2)^0.5,"NA")</f>
        <v>NA</v>
      </c>
      <c r="E108" s="293" t="str">
        <f t="shared" si="18"/>
        <v>NA</v>
      </c>
      <c r="F108" s="64" t="str">
        <f t="shared" si="19"/>
        <v>NA</v>
      </c>
      <c r="G108" s="65" t="str">
        <f t="shared" si="20"/>
        <v/>
      </c>
      <c r="I108" s="66" t="e">
        <f>ROW('A.2 Table 6.PM2.5'!#REF!)=ROW('A.2 Table 6.PM2.5'!#REF!)</f>
        <v>#REF!</v>
      </c>
      <c r="J108" s="67" t="e">
        <f t="shared" si="21"/>
        <v>#N/A</v>
      </c>
      <c r="K108" s="67"/>
      <c r="L108" s="37" t="s">
        <v>152</v>
      </c>
    </row>
    <row r="109" spans="4:12" x14ac:dyDescent="0.25">
      <c r="D109" s="62" t="str">
        <f>IF(AND(ISNUMBER('A.2 Table 6.PM2.5'!Q38),ISNUMBER('A.2 Table 6.PM2.5'!R38)),((('A.2 Table 6.PM2.5'!Q38/VLOOKUP("National Total",A:C,2,0))*((('A.2 Table 6.PM2.5'!R38-'A.2 Table 6.PM2.5'!Q38)/'A.2 Table 6.PM2.5'!Q38)-((VLOOKUP("National Total",A:C,3,0)-VLOOKUP("National Total",A:C,2,0))/VLOOKUP("National Total",A:C,2,0))))^2)^0.5,"NA")</f>
        <v>NA</v>
      </c>
      <c r="E109" s="293" t="str">
        <f t="shared" si="18"/>
        <v>NA</v>
      </c>
      <c r="F109" s="64" t="str">
        <f t="shared" si="19"/>
        <v>NA</v>
      </c>
      <c r="G109" s="65" t="str">
        <f t="shared" si="20"/>
        <v/>
      </c>
      <c r="I109" s="66" t="e">
        <f>ROW('A.2 Table 6.PM2.5'!#REF!)=ROW('A.2 Table 6.PM2.5'!#REF!)</f>
        <v>#REF!</v>
      </c>
      <c r="J109" s="67" t="e">
        <f t="shared" si="21"/>
        <v>#N/A</v>
      </c>
      <c r="K109" s="67"/>
      <c r="L109" s="37" t="s">
        <v>153</v>
      </c>
    </row>
    <row r="110" spans="4:12" x14ac:dyDescent="0.25">
      <c r="D110" s="62" t="str">
        <f>IF(AND(ISNUMBER('A.2 Table 6.PM2.5'!Q39),ISNUMBER('A.2 Table 6.PM2.5'!R39)),((('A.2 Table 6.PM2.5'!Q39/VLOOKUP("National Total",A:C,2,0))*((('A.2 Table 6.PM2.5'!R39-'A.2 Table 6.PM2.5'!Q39)/'A.2 Table 6.PM2.5'!Q39)-((VLOOKUP("National Total",A:C,3,0)-VLOOKUP("National Total",A:C,2,0))/VLOOKUP("National Total",A:C,2,0))))^2)^0.5,"NA")</f>
        <v>NA</v>
      </c>
      <c r="E110" s="293" t="str">
        <f t="shared" si="18"/>
        <v>NA</v>
      </c>
      <c r="F110" s="64" t="str">
        <f t="shared" si="19"/>
        <v>NA</v>
      </c>
      <c r="G110" s="65" t="str">
        <f t="shared" si="20"/>
        <v/>
      </c>
      <c r="I110" s="66" t="e">
        <f>ROW('A.2 Table 6.PM2.5'!#REF!)=ROW('A.2 Table 6.PM2.5'!#REF!)</f>
        <v>#REF!</v>
      </c>
      <c r="J110" s="67" t="e">
        <f t="shared" si="21"/>
        <v>#N/A</v>
      </c>
      <c r="K110" s="67"/>
      <c r="L110" s="37" t="s">
        <v>154</v>
      </c>
    </row>
    <row r="111" spans="4:12" x14ac:dyDescent="0.25">
      <c r="D111" s="62" t="str">
        <f>IF(AND(ISNUMBER('A.2 Table 6.PM2.5'!Q40),ISNUMBER('A.2 Table 6.PM2.5'!R40)),((('A.2 Table 6.PM2.5'!Q40/VLOOKUP("National Total",A:C,2,0))*((('A.2 Table 6.PM2.5'!R40-'A.2 Table 6.PM2.5'!Q40)/'A.2 Table 6.PM2.5'!Q40)-((VLOOKUP("National Total",A:C,3,0)-VLOOKUP("National Total",A:C,2,0))/VLOOKUP("National Total",A:C,2,0))))^2)^0.5,"NA")</f>
        <v>NA</v>
      </c>
      <c r="E111" s="293" t="str">
        <f t="shared" si="18"/>
        <v>NA</v>
      </c>
      <c r="F111" s="64" t="str">
        <f t="shared" si="19"/>
        <v>NA</v>
      </c>
      <c r="G111" s="65" t="str">
        <f t="shared" si="20"/>
        <v/>
      </c>
      <c r="I111" s="66" t="e">
        <f>ROW('A.2 Table 6.PM2.5'!#REF!)=ROW('A.2 Table 6.PM2.5'!#REF!)</f>
        <v>#REF!</v>
      </c>
      <c r="J111" s="67" t="e">
        <f t="shared" si="21"/>
        <v>#N/A</v>
      </c>
      <c r="K111" s="67"/>
      <c r="L111" s="37" t="s">
        <v>155</v>
      </c>
    </row>
    <row r="112" spans="4:12" x14ac:dyDescent="0.25">
      <c r="D112" s="62" t="str">
        <f>IF(AND(ISNUMBER('A.2 Table 6.PM2.5'!Q41),ISNUMBER('A.2 Table 6.PM2.5'!R41)),((('A.2 Table 6.PM2.5'!Q41/VLOOKUP("National Total",A:C,2,0))*((('A.2 Table 6.PM2.5'!R41-'A.2 Table 6.PM2.5'!Q41)/'A.2 Table 6.PM2.5'!Q41)-((VLOOKUP("National Total",A:C,3,0)-VLOOKUP("National Total",A:C,2,0))/VLOOKUP("National Total",A:C,2,0))))^2)^0.5,"NA")</f>
        <v>NA</v>
      </c>
      <c r="E112" s="293" t="str">
        <f t="shared" si="18"/>
        <v>NA</v>
      </c>
      <c r="F112" s="64" t="str">
        <f t="shared" si="19"/>
        <v>NA</v>
      </c>
      <c r="G112" s="65" t="str">
        <f t="shared" si="20"/>
        <v/>
      </c>
      <c r="I112" s="66" t="e">
        <f>ROW('A.2 Table 6.PM2.5'!#REF!)=ROW('A.2 Table 6.PM2.5'!#REF!)</f>
        <v>#REF!</v>
      </c>
      <c r="J112" s="67" t="e">
        <f t="shared" si="21"/>
        <v>#N/A</v>
      </c>
      <c r="K112" s="67"/>
      <c r="L112" s="37" t="s">
        <v>156</v>
      </c>
    </row>
    <row r="113" spans="4:12" x14ac:dyDescent="0.25">
      <c r="D113" s="62" t="str">
        <f>IF(AND(ISNUMBER('A.2 Table 6.PM2.5'!Q42),ISNUMBER('A.2 Table 6.PM2.5'!R42)),((('A.2 Table 6.PM2.5'!Q42/VLOOKUP("National Total",A:C,2,0))*((('A.2 Table 6.PM2.5'!R42-'A.2 Table 6.PM2.5'!Q42)/'A.2 Table 6.PM2.5'!Q42)-((VLOOKUP("National Total",A:C,3,0)-VLOOKUP("National Total",A:C,2,0))/VLOOKUP("National Total",A:C,2,0))))^2)^0.5,"NA")</f>
        <v>NA</v>
      </c>
      <c r="E113" s="293" t="str">
        <f t="shared" si="18"/>
        <v>NA</v>
      </c>
      <c r="F113" s="64" t="str">
        <f t="shared" si="19"/>
        <v>NA</v>
      </c>
      <c r="G113" s="65" t="str">
        <f t="shared" si="20"/>
        <v/>
      </c>
      <c r="I113" s="66" t="e">
        <f>ROW('A.2 Table 6.PM2.5'!#REF!)=ROW('A.2 Table 6.PM2.5'!#REF!)</f>
        <v>#REF!</v>
      </c>
      <c r="J113" s="67" t="e">
        <f t="shared" si="21"/>
        <v>#N/A</v>
      </c>
      <c r="K113" s="67"/>
      <c r="L113" s="37" t="s">
        <v>157</v>
      </c>
    </row>
    <row r="114" spans="4:12" x14ac:dyDescent="0.25">
      <c r="D114" s="62" t="str">
        <f>IF(AND(ISNUMBER('A.2 Table 6.PM2.5'!Q43),ISNUMBER('A.2 Table 6.PM2.5'!R43)),((('A.2 Table 6.PM2.5'!Q43/VLOOKUP("National Total",A:C,2,0))*((('A.2 Table 6.PM2.5'!R43-'A.2 Table 6.PM2.5'!Q43)/'A.2 Table 6.PM2.5'!Q43)-((VLOOKUP("National Total",A:C,3,0)-VLOOKUP("National Total",A:C,2,0))/VLOOKUP("National Total",A:C,2,0))))^2)^0.5,"NA")</f>
        <v>NA</v>
      </c>
      <c r="E114" s="293" t="str">
        <f t="shared" si="18"/>
        <v>NA</v>
      </c>
      <c r="F114" s="64" t="str">
        <f t="shared" si="19"/>
        <v>NA</v>
      </c>
      <c r="G114" s="65" t="str">
        <f t="shared" si="20"/>
        <v/>
      </c>
      <c r="I114" s="66" t="e">
        <f>ROW('A.2 Table 6.PM2.5'!#REF!)=ROW('A.2 Table 6.PM2.5'!#REF!)</f>
        <v>#REF!</v>
      </c>
      <c r="J114" s="67" t="e">
        <f t="shared" si="21"/>
        <v>#N/A</v>
      </c>
      <c r="K114" s="67"/>
      <c r="L114" s="37" t="s">
        <v>158</v>
      </c>
    </row>
    <row r="115" spans="4:12" x14ac:dyDescent="0.25">
      <c r="D115" s="62" t="str">
        <f>IF(AND(ISNUMBER('A.2 Table 6.PM2.5'!Q44),ISNUMBER('A.2 Table 6.PM2.5'!R44)),((('A.2 Table 6.PM2.5'!Q44/VLOOKUP("National Total",A:C,2,0))*((('A.2 Table 6.PM2.5'!R44-'A.2 Table 6.PM2.5'!Q44)/'A.2 Table 6.PM2.5'!Q44)-((VLOOKUP("National Total",A:C,3,0)-VLOOKUP("National Total",A:C,2,0))/VLOOKUP("National Total",A:C,2,0))))^2)^0.5,"NA")</f>
        <v>NA</v>
      </c>
      <c r="E115" s="293" t="str">
        <f t="shared" si="18"/>
        <v>NA</v>
      </c>
      <c r="F115" s="64" t="str">
        <f t="shared" si="19"/>
        <v>NA</v>
      </c>
      <c r="G115" s="65" t="str">
        <f t="shared" si="20"/>
        <v/>
      </c>
      <c r="I115" s="66" t="e">
        <f>ROW('A.2 Table 6.PM2.5'!#REF!)=ROW('A.2 Table 6.PM2.5'!#REF!)</f>
        <v>#REF!</v>
      </c>
      <c r="J115" s="67" t="e">
        <f t="shared" si="21"/>
        <v>#N/A</v>
      </c>
      <c r="K115" s="67"/>
      <c r="L115" s="37" t="s">
        <v>159</v>
      </c>
    </row>
    <row r="116" spans="4:12" x14ac:dyDescent="0.25">
      <c r="D116" s="62" t="str">
        <f>IF(AND(ISNUMBER('A.2 Table 6.PM2.5'!Q45),ISNUMBER('A.2 Table 6.PM2.5'!R45)),((('A.2 Table 6.PM2.5'!Q45/VLOOKUP("National Total",A:C,2,0))*((('A.2 Table 6.PM2.5'!R45-'A.2 Table 6.PM2.5'!Q45)/'A.2 Table 6.PM2.5'!Q45)-((VLOOKUP("National Total",A:C,3,0)-VLOOKUP("National Total",A:C,2,0))/VLOOKUP("National Total",A:C,2,0))))^2)^0.5,"NA")</f>
        <v>NA</v>
      </c>
      <c r="E116" s="293" t="str">
        <f t="shared" si="18"/>
        <v>NA</v>
      </c>
      <c r="F116" s="64" t="str">
        <f t="shared" si="19"/>
        <v>NA</v>
      </c>
      <c r="G116" s="65" t="str">
        <f t="shared" si="20"/>
        <v/>
      </c>
      <c r="I116" s="66" t="e">
        <f>ROW('A.2 Table 6.PM2.5'!#REF!)=ROW('A.2 Table 6.PM2.5'!#REF!)</f>
        <v>#REF!</v>
      </c>
      <c r="J116" s="67" t="e">
        <f t="shared" si="21"/>
        <v>#N/A</v>
      </c>
      <c r="K116" s="67"/>
      <c r="L116" s="37" t="s">
        <v>160</v>
      </c>
    </row>
    <row r="117" spans="4:12" x14ac:dyDescent="0.25">
      <c r="D117" s="62" t="str">
        <f>IF(AND(ISNUMBER('A.2 Table 6.PM2.5'!Q46),ISNUMBER('A.2 Table 6.PM2.5'!R46)),((('A.2 Table 6.PM2.5'!Q46/VLOOKUP("National Total",A:C,2,0))*((('A.2 Table 6.PM2.5'!R46-'A.2 Table 6.PM2.5'!Q46)/'A.2 Table 6.PM2.5'!Q46)-((VLOOKUP("National Total",A:C,3,0)-VLOOKUP("National Total",A:C,2,0))/VLOOKUP("National Total",A:C,2,0))))^2)^0.5,"NA")</f>
        <v>NA</v>
      </c>
      <c r="E117" s="293" t="str">
        <f t="shared" si="18"/>
        <v>NA</v>
      </c>
      <c r="F117" s="64" t="str">
        <f t="shared" si="19"/>
        <v>NA</v>
      </c>
      <c r="G117" s="65" t="str">
        <f t="shared" si="20"/>
        <v/>
      </c>
      <c r="I117" s="66" t="e">
        <f>ROW('A.2 Table 6.PM2.5'!#REF!)=ROW('A.2 Table 6.PM2.5'!#REF!)</f>
        <v>#REF!</v>
      </c>
      <c r="J117" s="67" t="e">
        <f t="shared" si="21"/>
        <v>#N/A</v>
      </c>
      <c r="K117" s="67"/>
      <c r="L117" s="37" t="s">
        <v>161</v>
      </c>
    </row>
    <row r="118" spans="4:12" x14ac:dyDescent="0.25">
      <c r="D118" s="62" t="str">
        <f>IF(AND(ISNUMBER('A.2 Table 6.PM2.5'!Q47),ISNUMBER('A.2 Table 6.PM2.5'!R47)),((('A.2 Table 6.PM2.5'!Q47/VLOOKUP("National Total",A:C,2,0))*((('A.2 Table 6.PM2.5'!R47-'A.2 Table 6.PM2.5'!Q47)/'A.2 Table 6.PM2.5'!Q47)-((VLOOKUP("National Total",A:C,3,0)-VLOOKUP("National Total",A:C,2,0))/VLOOKUP("National Total",A:C,2,0))))^2)^0.5,"NA")</f>
        <v>NA</v>
      </c>
      <c r="E118" s="293" t="str">
        <f t="shared" si="18"/>
        <v>NA</v>
      </c>
      <c r="F118" s="64" t="str">
        <f t="shared" si="19"/>
        <v>NA</v>
      </c>
      <c r="G118" s="65" t="str">
        <f t="shared" si="20"/>
        <v/>
      </c>
      <c r="I118" s="66" t="e">
        <f>ROW('A.2 Table 6.PM2.5'!#REF!)=ROW('A.2 Table 6.PM2.5'!#REF!)</f>
        <v>#REF!</v>
      </c>
      <c r="J118" s="67" t="e">
        <f t="shared" si="21"/>
        <v>#N/A</v>
      </c>
      <c r="K118" s="67"/>
      <c r="L118" s="37" t="s">
        <v>162</v>
      </c>
    </row>
    <row r="119" spans="4:12" x14ac:dyDescent="0.25">
      <c r="D119" s="62" t="str">
        <f>IF(AND(ISNUMBER('A.2 Table 6.PM2.5'!Q48),ISNUMBER('A.2 Table 6.PM2.5'!R48)),((('A.2 Table 6.PM2.5'!Q48/VLOOKUP("National Total",A:C,2,0))*((('A.2 Table 6.PM2.5'!R48-'A.2 Table 6.PM2.5'!Q48)/'A.2 Table 6.PM2.5'!Q48)-((VLOOKUP("National Total",A:C,3,0)-VLOOKUP("National Total",A:C,2,0))/VLOOKUP("National Total",A:C,2,0))))^2)^0.5,"NA")</f>
        <v>NA</v>
      </c>
      <c r="E119" s="293" t="str">
        <f t="shared" si="18"/>
        <v>NA</v>
      </c>
      <c r="F119" s="64" t="str">
        <f t="shared" si="19"/>
        <v>NA</v>
      </c>
      <c r="G119" s="65" t="str">
        <f t="shared" si="20"/>
        <v/>
      </c>
      <c r="I119" s="66" t="e">
        <f>ROW('A.2 Table 6.PM2.5'!#REF!)=ROW('A.2 Table 6.PM2.5'!#REF!)</f>
        <v>#REF!</v>
      </c>
      <c r="J119" s="67" t="e">
        <f t="shared" si="21"/>
        <v>#N/A</v>
      </c>
      <c r="K119" s="67"/>
      <c r="L119" s="37" t="s">
        <v>163</v>
      </c>
    </row>
    <row r="120" spans="4:12" x14ac:dyDescent="0.25">
      <c r="D120" s="62" t="str">
        <f>IF(AND(ISNUMBER('A.2 Table 6.PM2.5'!Q49),ISNUMBER('A.2 Table 6.PM2.5'!R49)),((('A.2 Table 6.PM2.5'!Q49/VLOOKUP("National Total",A:C,2,0))*((('A.2 Table 6.PM2.5'!R49-'A.2 Table 6.PM2.5'!Q49)/'A.2 Table 6.PM2.5'!Q49)-((VLOOKUP("National Total",A:C,3,0)-VLOOKUP("National Total",A:C,2,0))/VLOOKUP("National Total",A:C,2,0))))^2)^0.5,"NA")</f>
        <v>NA</v>
      </c>
      <c r="E120" s="293" t="str">
        <f t="shared" si="18"/>
        <v>NA</v>
      </c>
      <c r="F120" s="64" t="str">
        <f t="shared" si="19"/>
        <v>NA</v>
      </c>
      <c r="G120" s="65" t="str">
        <f t="shared" si="20"/>
        <v/>
      </c>
      <c r="I120" s="66" t="e">
        <f>ROW('A.2 Table 6.PM2.5'!#REF!)=ROW('A.2 Table 6.PM2.5'!#REF!)</f>
        <v>#REF!</v>
      </c>
      <c r="J120" s="67" t="e">
        <f t="shared" si="21"/>
        <v>#N/A</v>
      </c>
      <c r="K120" s="67"/>
      <c r="L120" s="37" t="s">
        <v>164</v>
      </c>
    </row>
    <row r="121" spans="4:12" x14ac:dyDescent="0.25">
      <c r="D121" s="62" t="str">
        <f>IF(AND(ISNUMBER('A.2 Table 6.PM2.5'!Q50),ISNUMBER('A.2 Table 6.PM2.5'!R50)),((('A.2 Table 6.PM2.5'!Q50/VLOOKUP("National Total",A:C,2,0))*((('A.2 Table 6.PM2.5'!R50-'A.2 Table 6.PM2.5'!Q50)/'A.2 Table 6.PM2.5'!Q50)-((VLOOKUP("National Total",A:C,3,0)-VLOOKUP("National Total",A:C,2,0))/VLOOKUP("National Total",A:C,2,0))))^2)^0.5,"NA")</f>
        <v>NA</v>
      </c>
      <c r="E121" s="293" t="str">
        <f t="shared" si="18"/>
        <v>NA</v>
      </c>
      <c r="F121" s="64" t="str">
        <f t="shared" si="19"/>
        <v>NA</v>
      </c>
      <c r="G121" s="65" t="str">
        <f t="shared" si="20"/>
        <v/>
      </c>
      <c r="I121" s="66" t="e">
        <f>ROW('A.2 Table 6.PM2.5'!#REF!)=ROW('A.2 Table 6.PM2.5'!#REF!)</f>
        <v>#REF!</v>
      </c>
      <c r="J121" s="67" t="e">
        <f t="shared" si="21"/>
        <v>#N/A</v>
      </c>
      <c r="K121" s="67"/>
      <c r="L121" s="37" t="s">
        <v>165</v>
      </c>
    </row>
    <row r="122" spans="4:12" x14ac:dyDescent="0.25">
      <c r="D122" s="62" t="str">
        <f>IF(AND(ISNUMBER('A.2 Table 6.PM2.5'!Q51),ISNUMBER('A.2 Table 6.PM2.5'!R51)),((('A.2 Table 6.PM2.5'!Q51/VLOOKUP("National Total",A:C,2,0))*((('A.2 Table 6.PM2.5'!R51-'A.2 Table 6.PM2.5'!Q51)/'A.2 Table 6.PM2.5'!Q51)-((VLOOKUP("National Total",A:C,3,0)-VLOOKUP("National Total",A:C,2,0))/VLOOKUP("National Total",A:C,2,0))))^2)^0.5,"NA")</f>
        <v>NA</v>
      </c>
      <c r="E122" s="293" t="str">
        <f t="shared" si="18"/>
        <v>NA</v>
      </c>
      <c r="F122" s="64" t="str">
        <f t="shared" si="19"/>
        <v>NA</v>
      </c>
      <c r="G122" s="65" t="str">
        <f t="shared" si="20"/>
        <v/>
      </c>
      <c r="I122" s="66" t="e">
        <f>ROW('A.2 Table 6.PM2.5'!#REF!)=ROW('A.2 Table 6.PM2.5'!#REF!)</f>
        <v>#REF!</v>
      </c>
      <c r="J122" s="67" t="e">
        <f t="shared" si="21"/>
        <v>#N/A</v>
      </c>
      <c r="K122" s="67"/>
      <c r="L122" s="37" t="s">
        <v>166</v>
      </c>
    </row>
    <row r="123" spans="4:12" x14ac:dyDescent="0.25">
      <c r="D123" s="62" t="str">
        <f>IF(AND(ISNUMBER('A.2 Table 6.PM2.5'!Q52),ISNUMBER('A.2 Table 6.PM2.5'!R52)),((('A.2 Table 6.PM2.5'!Q52/VLOOKUP("National Total",A:C,2,0))*((('A.2 Table 6.PM2.5'!R52-'A.2 Table 6.PM2.5'!Q52)/'A.2 Table 6.PM2.5'!Q52)-((VLOOKUP("National Total",A:C,3,0)-VLOOKUP("National Total",A:C,2,0))/VLOOKUP("National Total",A:C,2,0))))^2)^0.5,"NA")</f>
        <v>NA</v>
      </c>
      <c r="E123" s="293" t="str">
        <f t="shared" si="18"/>
        <v>NA</v>
      </c>
      <c r="F123" s="64" t="str">
        <f t="shared" si="19"/>
        <v>NA</v>
      </c>
      <c r="G123" s="65" t="str">
        <f t="shared" si="20"/>
        <v/>
      </c>
      <c r="I123" s="66" t="e">
        <f>ROW('A.2 Table 6.PM2.5'!#REF!)=ROW('A.2 Table 6.PM2.5'!#REF!)</f>
        <v>#REF!</v>
      </c>
      <c r="J123" s="67" t="e">
        <f t="shared" si="21"/>
        <v>#N/A</v>
      </c>
      <c r="K123" s="67"/>
      <c r="L123" s="37" t="s">
        <v>167</v>
      </c>
    </row>
    <row r="124" spans="4:12" x14ac:dyDescent="0.25">
      <c r="D124" s="62" t="str">
        <f>IF(AND(ISNUMBER('A.2 Table 6.PM2.5'!Q53),ISNUMBER('A.2 Table 6.PM2.5'!R53)),((('A.2 Table 6.PM2.5'!Q53/VLOOKUP("National Total",A:C,2,0))*((('A.2 Table 6.PM2.5'!R53-'A.2 Table 6.PM2.5'!Q53)/'A.2 Table 6.PM2.5'!Q53)-((VLOOKUP("National Total",A:C,3,0)-VLOOKUP("National Total",A:C,2,0))/VLOOKUP("National Total",A:C,2,0))))^2)^0.5,"NA")</f>
        <v>NA</v>
      </c>
      <c r="E124" s="293" t="str">
        <f t="shared" si="18"/>
        <v>NA</v>
      </c>
      <c r="F124" s="64" t="str">
        <f t="shared" si="19"/>
        <v>NA</v>
      </c>
      <c r="G124" s="65" t="str">
        <f t="shared" si="20"/>
        <v/>
      </c>
      <c r="I124" s="66" t="e">
        <f>ROW('A.2 Table 6.PM2.5'!#REF!)=ROW('A.2 Table 6.PM2.5'!#REF!)</f>
        <v>#REF!</v>
      </c>
      <c r="J124" s="67" t="e">
        <f t="shared" si="21"/>
        <v>#N/A</v>
      </c>
      <c r="K124" s="67"/>
      <c r="L124" s="37" t="s">
        <v>168</v>
      </c>
    </row>
    <row r="125" spans="4:12" x14ac:dyDescent="0.25">
      <c r="D125" s="62" t="str">
        <f>IF(AND(ISNUMBER('A.2 Table 6.PM2.5'!Q54),ISNUMBER('A.2 Table 6.PM2.5'!R54)),((('A.2 Table 6.PM2.5'!Q54/VLOOKUP("National Total",A:C,2,0))*((('A.2 Table 6.PM2.5'!R54-'A.2 Table 6.PM2.5'!Q54)/'A.2 Table 6.PM2.5'!Q54)-((VLOOKUP("National Total",A:C,3,0)-VLOOKUP("National Total",A:C,2,0))/VLOOKUP("National Total",A:C,2,0))))^2)^0.5,"NA")</f>
        <v>NA</v>
      </c>
      <c r="E125" s="293" t="str">
        <f t="shared" si="18"/>
        <v>NA</v>
      </c>
      <c r="F125" s="64" t="str">
        <f t="shared" si="19"/>
        <v>NA</v>
      </c>
      <c r="G125" s="65" t="str">
        <f t="shared" si="20"/>
        <v/>
      </c>
      <c r="I125" s="66" t="e">
        <f>ROW('A.2 Table 6.PM2.5'!#REF!)=ROW('A.2 Table 6.PM2.5'!#REF!)</f>
        <v>#REF!</v>
      </c>
      <c r="J125" s="67" t="e">
        <f t="shared" si="21"/>
        <v>#N/A</v>
      </c>
      <c r="K125" s="67"/>
      <c r="L125" s="37" t="s">
        <v>169</v>
      </c>
    </row>
    <row r="126" spans="4:12" x14ac:dyDescent="0.25">
      <c r="D126" s="62" t="str">
        <f>IF(AND(ISNUMBER('A.2 Table 6.PM2.5'!Q55),ISNUMBER('A.2 Table 6.PM2.5'!R55)),((('A.2 Table 6.PM2.5'!Q55/VLOOKUP("National Total",A:C,2,0))*((('A.2 Table 6.PM2.5'!R55-'A.2 Table 6.PM2.5'!Q55)/'A.2 Table 6.PM2.5'!Q55)-((VLOOKUP("National Total",A:C,3,0)-VLOOKUP("National Total",A:C,2,0))/VLOOKUP("National Total",A:C,2,0))))^2)^0.5,"NA")</f>
        <v>NA</v>
      </c>
      <c r="E126" s="293" t="str">
        <f t="shared" si="18"/>
        <v>NA</v>
      </c>
      <c r="F126" s="64" t="str">
        <f t="shared" si="19"/>
        <v>NA</v>
      </c>
      <c r="G126" s="65" t="str">
        <f t="shared" si="20"/>
        <v/>
      </c>
      <c r="I126" s="66" t="e">
        <f>ROW('A.2 Table 6.PM2.5'!#REF!)=ROW('A.2 Table 6.PM2.5'!#REF!)</f>
        <v>#REF!</v>
      </c>
      <c r="J126" s="67" t="e">
        <f t="shared" si="21"/>
        <v>#N/A</v>
      </c>
      <c r="K126" s="67"/>
      <c r="L126" s="37" t="s">
        <v>170</v>
      </c>
    </row>
    <row r="127" spans="4:12" x14ac:dyDescent="0.25">
      <c r="D127" s="62" t="str">
        <f>IF(AND(ISNUMBER('A.2 Table 6.PM2.5'!Q56),ISNUMBER('A.2 Table 6.PM2.5'!R56)),((('A.2 Table 6.PM2.5'!Q56/VLOOKUP("National Total",A:C,2,0))*((('A.2 Table 6.PM2.5'!R56-'A.2 Table 6.PM2.5'!Q56)/'A.2 Table 6.PM2.5'!Q56)-((VLOOKUP("National Total",A:C,3,0)-VLOOKUP("National Total",A:C,2,0))/VLOOKUP("National Total",A:C,2,0))))^2)^0.5,"NA")</f>
        <v>NA</v>
      </c>
      <c r="E127" s="293" t="str">
        <f t="shared" si="18"/>
        <v>NA</v>
      </c>
      <c r="F127" s="64" t="str">
        <f t="shared" si="19"/>
        <v>NA</v>
      </c>
      <c r="G127" s="65" t="str">
        <f t="shared" si="20"/>
        <v/>
      </c>
      <c r="I127" s="66" t="e">
        <f>ROW('A.2 Table 6.PM2.5'!#REF!)=ROW('A.2 Table 6.PM2.5'!#REF!)</f>
        <v>#REF!</v>
      </c>
      <c r="J127" s="67" t="e">
        <f t="shared" si="21"/>
        <v>#N/A</v>
      </c>
      <c r="K127" s="67"/>
      <c r="L127" s="37" t="s">
        <v>171</v>
      </c>
    </row>
    <row r="128" spans="4:12" x14ac:dyDescent="0.25">
      <c r="D128" s="62" t="str">
        <f>IF(AND(ISNUMBER('A.2 Table 6.PM2.5'!Q57),ISNUMBER('A.2 Table 6.PM2.5'!R57)),((('A.2 Table 6.PM2.5'!Q57/VLOOKUP("National Total",A:C,2,0))*((('A.2 Table 6.PM2.5'!R57-'A.2 Table 6.PM2.5'!Q57)/'A.2 Table 6.PM2.5'!Q57)-((VLOOKUP("National Total",A:C,3,0)-VLOOKUP("National Total",A:C,2,0))/VLOOKUP("National Total",A:C,2,0))))^2)^0.5,"NA")</f>
        <v>NA</v>
      </c>
      <c r="E128" s="293" t="str">
        <f t="shared" si="18"/>
        <v>NA</v>
      </c>
      <c r="F128" s="64" t="str">
        <f t="shared" si="19"/>
        <v>NA</v>
      </c>
      <c r="G128" s="65" t="str">
        <f t="shared" si="20"/>
        <v/>
      </c>
      <c r="I128" s="66" t="e">
        <f>ROW('A.2 Table 6.PM2.5'!#REF!)=ROW('A.2 Table 6.PM2.5'!#REF!)</f>
        <v>#REF!</v>
      </c>
      <c r="J128" s="67" t="e">
        <f t="shared" si="21"/>
        <v>#N/A</v>
      </c>
      <c r="K128" s="67"/>
      <c r="L128" s="37" t="s">
        <v>45</v>
      </c>
    </row>
    <row r="129" spans="4:12" x14ac:dyDescent="0.25">
      <c r="D129" s="62" t="str">
        <f>IF(AND(ISNUMBER('A.2 Table 6.PM2.5'!Q58),ISNUMBER('A.2 Table 6.PM2.5'!R58)),((('A.2 Table 6.PM2.5'!Q58/VLOOKUP("National Total",A:C,2,0))*((('A.2 Table 6.PM2.5'!R58-'A.2 Table 6.PM2.5'!Q58)/'A.2 Table 6.PM2.5'!Q58)-((VLOOKUP("National Total",A:C,3,0)-VLOOKUP("National Total",A:C,2,0))/VLOOKUP("National Total",A:C,2,0))))^2)^0.5,"NA")</f>
        <v>NA</v>
      </c>
      <c r="E129" s="293" t="str">
        <f t="shared" si="18"/>
        <v>NA</v>
      </c>
      <c r="F129" s="64" t="str">
        <f t="shared" si="19"/>
        <v>NA</v>
      </c>
      <c r="G129" s="65" t="str">
        <f t="shared" si="20"/>
        <v/>
      </c>
      <c r="I129" s="66" t="e">
        <f>ROW('A.2 Table 6.PM2.5'!#REF!)=ROW('A.2 Table 6.PM2.5'!#REF!)</f>
        <v>#REF!</v>
      </c>
      <c r="J129" s="67" t="e">
        <f t="shared" si="21"/>
        <v>#N/A</v>
      </c>
      <c r="K129" s="67"/>
      <c r="L129" s="37" t="s">
        <v>172</v>
      </c>
    </row>
    <row r="130" spans="4:12" ht="12" customHeight="1" x14ac:dyDescent="0.25"/>
    <row r="131" spans="4:12" ht="12" customHeight="1" x14ac:dyDescent="0.25"/>
    <row r="132" spans="4:12" ht="12" customHeight="1" x14ac:dyDescent="0.25"/>
    <row r="133" spans="4:12" ht="12" customHeight="1" x14ac:dyDescent="0.25"/>
    <row r="134" spans="4:12" ht="12" customHeight="1" x14ac:dyDescent="0.25"/>
    <row r="135" spans="4:12" ht="12" customHeight="1" x14ac:dyDescent="0.25"/>
    <row r="136" spans="4:12" ht="12" customHeight="1" x14ac:dyDescent="0.25"/>
    <row r="137" spans="4:12" ht="12" customHeight="1" x14ac:dyDescent="0.25"/>
    <row r="138" spans="4:12" ht="12" customHeight="1" x14ac:dyDescent="0.25"/>
    <row r="139" spans="4:12" ht="12" customHeight="1" x14ac:dyDescent="0.25"/>
    <row r="140" spans="4:12" ht="12" customHeight="1" x14ac:dyDescent="0.25"/>
    <row r="141" spans="4:12" ht="12" customHeight="1" x14ac:dyDescent="0.25"/>
    <row r="142" spans="4:12" ht="12" customHeight="1" x14ac:dyDescent="0.25"/>
    <row r="143" spans="4:12" ht="12" customHeight="1" x14ac:dyDescent="0.25"/>
    <row r="144" spans="4:12" ht="12" customHeight="1" x14ac:dyDescent="0.25"/>
  </sheetData>
  <autoFilter ref="A1:G129" xr:uid="{00000000-0009-0000-0000-000002000000}">
    <sortState ref="A2:G129">
      <sortCondition descending="1" ref="D1:D129"/>
    </sortState>
  </autoFilter>
  <conditionalFormatting sqref="H131:H1048576 H1:H75">
    <cfRule type="expression" dxfId="11" priority="2">
      <formula>OR($A1="National Total",AND($F1&gt;0,ISNUMBER($E1)))</formula>
    </cfRule>
  </conditionalFormatting>
  <pageMargins left="0.7" right="0.7" top="0.75" bottom="0.75" header="0.3" footer="0.3"/>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71" id="{00000000-000E-0000-0200-000002000000}">
            <xm:f>OR('A.2 Table 2.SO2'!$H63="National Total",AND($F130&gt;0,ISNUMBER($E130)))</xm:f>
            <x14:dxf>
              <fill>
                <patternFill>
                  <bgColor theme="9"/>
                </patternFill>
              </fill>
            </x14:dxf>
          </x14:cfRule>
          <xm:sqref>H130</xm:sqref>
        </x14:conditionalFormatting>
        <x14:conditionalFormatting xmlns:xm="http://schemas.microsoft.com/office/excel/2006/main">
          <x14:cfRule type="expression" priority="89" id="{00000000-000E-0000-0200-000002000000}">
            <xm:f>OR('A.2 Table 6.PM2.5'!$P5="National Total",AND($F77&gt;0,ISNUMBER($E77)))</xm:f>
            <x14:dxf>
              <fill>
                <patternFill>
                  <bgColor theme="9"/>
                </patternFill>
              </fill>
            </x14:dxf>
          </x14:cfRule>
          <xm:sqref>H77:H129</xm:sqref>
        </x14:conditionalFormatting>
        <x14:conditionalFormatting xmlns:xm="http://schemas.microsoft.com/office/excel/2006/main">
          <x14:cfRule type="expression" priority="95" id="{00000000-000E-0000-0200-000002000000}">
            <xm:f>OR('A.2 Table 3.NMVOC'!$H62="National Total",AND($F76&gt;0,ISNUMBER($E76)))</xm:f>
            <x14:dxf>
              <fill>
                <patternFill>
                  <bgColor theme="9"/>
                </patternFill>
              </fill>
            </x14:dxf>
          </x14:cfRule>
          <xm:sqref>H76</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86237-E28F-4B8C-B4E0-F9E78D35F9F8}">
  <dimension ref="B1:C25"/>
  <sheetViews>
    <sheetView showGridLines="0" zoomScale="75" zoomScaleNormal="75" workbookViewId="0">
      <selection activeCell="B7" sqref="B7"/>
    </sheetView>
  </sheetViews>
  <sheetFormatPr defaultRowHeight="15" x14ac:dyDescent="0.25"/>
  <cols>
    <col min="1" max="1" width="9.140625" style="37"/>
    <col min="2" max="2" width="226.140625" style="37" customWidth="1"/>
    <col min="3" max="16384" width="9.140625" style="37"/>
  </cols>
  <sheetData>
    <row r="1" spans="2:3" x14ac:dyDescent="0.25">
      <c r="B1" s="35" t="s">
        <v>507</v>
      </c>
      <c r="C1" s="36"/>
    </row>
    <row r="2" spans="2:3" x14ac:dyDescent="0.25">
      <c r="B2" s="38"/>
      <c r="C2" s="36"/>
    </row>
    <row r="3" spans="2:3" x14ac:dyDescent="0.25">
      <c r="B3" s="35" t="s">
        <v>508</v>
      </c>
      <c r="C3" s="36"/>
    </row>
    <row r="4" spans="2:3" x14ac:dyDescent="0.25">
      <c r="B4" s="31"/>
      <c r="C4" s="36"/>
    </row>
    <row r="5" spans="2:3" x14ac:dyDescent="0.25">
      <c r="B5" s="39" t="s">
        <v>509</v>
      </c>
      <c r="C5" s="36"/>
    </row>
    <row r="6" spans="2:3" ht="60" x14ac:dyDescent="0.25">
      <c r="B6" s="32" t="s">
        <v>512</v>
      </c>
      <c r="C6" s="36"/>
    </row>
    <row r="7" spans="2:3" ht="30" x14ac:dyDescent="0.25">
      <c r="B7" s="32" t="s">
        <v>513</v>
      </c>
      <c r="C7" s="36"/>
    </row>
    <row r="8" spans="2:3" ht="46.5" customHeight="1" x14ac:dyDescent="0.25">
      <c r="B8" s="32" t="s">
        <v>514</v>
      </c>
      <c r="C8" s="36"/>
    </row>
    <row r="9" spans="2:3" ht="45" x14ac:dyDescent="0.25">
      <c r="B9" s="32" t="s">
        <v>510</v>
      </c>
      <c r="C9" s="36"/>
    </row>
    <row r="10" spans="2:3" x14ac:dyDescent="0.25">
      <c r="B10" s="32"/>
      <c r="C10" s="36"/>
    </row>
    <row r="11" spans="2:3" x14ac:dyDescent="0.25">
      <c r="B11" s="32" t="s">
        <v>515</v>
      </c>
    </row>
    <row r="12" spans="2:3" x14ac:dyDescent="0.25">
      <c r="B12" s="32" t="s">
        <v>516</v>
      </c>
    </row>
    <row r="13" spans="2:3" x14ac:dyDescent="0.25">
      <c r="B13" s="32" t="s">
        <v>517</v>
      </c>
    </row>
    <row r="14" spans="2:3" x14ac:dyDescent="0.25">
      <c r="B14" s="32"/>
      <c r="C14" s="36"/>
    </row>
    <row r="15" spans="2:3" ht="30" x14ac:dyDescent="0.25">
      <c r="B15" s="32" t="s">
        <v>511</v>
      </c>
      <c r="C15" s="36"/>
    </row>
    <row r="16" spans="2:3" x14ac:dyDescent="0.25">
      <c r="B16" s="32"/>
      <c r="C16" s="36"/>
    </row>
    <row r="17" spans="2:3" x14ac:dyDescent="0.25">
      <c r="B17" s="32" t="s">
        <v>518</v>
      </c>
    </row>
    <row r="18" spans="2:3" x14ac:dyDescent="0.25">
      <c r="B18" s="32" t="s">
        <v>519</v>
      </c>
    </row>
    <row r="19" spans="2:3" x14ac:dyDescent="0.25">
      <c r="B19" s="32" t="s">
        <v>520</v>
      </c>
    </row>
    <row r="20" spans="2:3" x14ac:dyDescent="0.25">
      <c r="B20" s="32"/>
      <c r="C20" s="36"/>
    </row>
    <row r="21" spans="2:3" ht="33" x14ac:dyDescent="0.25">
      <c r="B21" s="32" t="s">
        <v>522</v>
      </c>
      <c r="C21" s="36"/>
    </row>
    <row r="22" spans="2:3" x14ac:dyDescent="0.25">
      <c r="B22" s="33"/>
      <c r="C22" s="36"/>
    </row>
    <row r="23" spans="2:3" x14ac:dyDescent="0.25">
      <c r="B23" s="39" t="s">
        <v>521</v>
      </c>
      <c r="C23" s="36"/>
    </row>
    <row r="24" spans="2:3" x14ac:dyDescent="0.25">
      <c r="B24" s="34"/>
      <c r="C24" s="36"/>
    </row>
    <row r="25" spans="2:3" ht="66" x14ac:dyDescent="0.25">
      <c r="B25" s="32" t="s">
        <v>523</v>
      </c>
      <c r="C25" s="36"/>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8">
    <tabColor theme="5"/>
  </sheetPr>
  <dimension ref="A1"/>
  <sheetViews>
    <sheetView zoomScale="75" zoomScaleNormal="75" workbookViewId="0">
      <selection activeCell="U40" sqref="U40"/>
    </sheetView>
  </sheetViews>
  <sheetFormatPr defaultRowHeight="15" x14ac:dyDescent="0.25"/>
  <cols>
    <col min="1" max="16384" width="9.140625" style="37"/>
  </cols>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7B151-191E-4C48-A609-43B98B0E9971}">
  <sheetPr>
    <tabColor theme="5"/>
  </sheetPr>
  <dimension ref="C1:AL14"/>
  <sheetViews>
    <sheetView zoomScale="75" zoomScaleNormal="75" workbookViewId="0">
      <pane ySplit="1" topLeftCell="A2" activePane="bottomLeft" state="frozen"/>
      <selection pane="bottomLeft" activeCell="M10" sqref="M10"/>
    </sheetView>
  </sheetViews>
  <sheetFormatPr defaultRowHeight="15" x14ac:dyDescent="0.25"/>
  <cols>
    <col min="1" max="1" width="2.140625" style="318" bestFit="1" customWidth="1"/>
    <col min="2" max="2" width="6.5703125" style="318" customWidth="1"/>
    <col min="3" max="3" width="7.28515625" style="318" customWidth="1"/>
    <col min="4" max="4" width="88.5703125" style="319" bestFit="1" customWidth="1"/>
    <col min="5" max="5" width="4.85546875" style="318" bestFit="1" customWidth="1"/>
    <col min="6" max="6" width="3" style="318" bestFit="1" customWidth="1"/>
    <col min="7" max="36" width="8.7109375" style="318" bestFit="1" customWidth="1"/>
    <col min="37" max="16384" width="9.140625" style="318"/>
  </cols>
  <sheetData>
    <row r="1" spans="3:38" x14ac:dyDescent="0.25">
      <c r="C1" s="322"/>
      <c r="G1" s="321"/>
      <c r="H1" s="321"/>
      <c r="I1" s="321"/>
      <c r="J1" s="321"/>
      <c r="K1" s="321"/>
      <c r="L1" s="321"/>
      <c r="M1" s="321"/>
      <c r="N1" s="321"/>
      <c r="O1" s="321"/>
      <c r="P1" s="321"/>
      <c r="Q1" s="321"/>
      <c r="R1" s="321"/>
      <c r="S1" s="321"/>
      <c r="T1" s="321"/>
      <c r="U1" s="321"/>
      <c r="V1" s="321"/>
      <c r="W1" s="321"/>
      <c r="X1" s="321"/>
      <c r="Y1" s="321"/>
      <c r="Z1" s="321"/>
      <c r="AA1" s="321"/>
      <c r="AB1" s="321"/>
      <c r="AC1" s="321"/>
      <c r="AD1" s="321"/>
      <c r="AI1" s="321"/>
      <c r="AJ1" s="321"/>
    </row>
    <row r="2" spans="3:38" x14ac:dyDescent="0.25">
      <c r="D2" s="323" t="s">
        <v>34</v>
      </c>
      <c r="G2" s="324">
        <v>1987</v>
      </c>
      <c r="H2" s="324">
        <v>1990</v>
      </c>
      <c r="I2" s="324">
        <v>1991</v>
      </c>
      <c r="J2" s="324">
        <v>1992</v>
      </c>
      <c r="K2" s="324">
        <v>1993</v>
      </c>
      <c r="L2" s="324">
        <v>1994</v>
      </c>
      <c r="M2" s="324">
        <v>1995</v>
      </c>
      <c r="N2" s="324">
        <v>1996</v>
      </c>
      <c r="O2" s="324">
        <v>1997</v>
      </c>
      <c r="P2" s="324">
        <v>1998</v>
      </c>
      <c r="Q2" s="324">
        <v>1999</v>
      </c>
      <c r="R2" s="324">
        <v>2000</v>
      </c>
      <c r="S2" s="324">
        <v>2001</v>
      </c>
      <c r="T2" s="324">
        <v>2002</v>
      </c>
      <c r="U2" s="324">
        <v>2003</v>
      </c>
      <c r="V2" s="324">
        <v>2004</v>
      </c>
      <c r="W2" s="324">
        <v>2005</v>
      </c>
      <c r="X2" s="324">
        <v>2006</v>
      </c>
      <c r="Y2" s="324">
        <v>2007</v>
      </c>
      <c r="Z2" s="324">
        <v>2008</v>
      </c>
      <c r="AA2" s="324">
        <v>2009</v>
      </c>
      <c r="AB2" s="324">
        <v>2010</v>
      </c>
      <c r="AC2" s="324">
        <v>2011</v>
      </c>
      <c r="AD2" s="324">
        <v>2012</v>
      </c>
      <c r="AE2" s="324">
        <v>2013</v>
      </c>
      <c r="AF2" s="324">
        <v>2014</v>
      </c>
      <c r="AG2" s="324">
        <v>2015</v>
      </c>
      <c r="AH2" s="324">
        <v>2016</v>
      </c>
      <c r="AI2" s="324">
        <v>2017</v>
      </c>
      <c r="AJ2" s="324">
        <v>2018</v>
      </c>
    </row>
    <row r="3" spans="3:38" x14ac:dyDescent="0.25">
      <c r="D3" s="319" t="s">
        <v>35</v>
      </c>
      <c r="G3" s="320">
        <v>40.142000000000003</v>
      </c>
      <c r="H3" s="320">
        <v>46.374000000000002</v>
      </c>
      <c r="I3" s="320">
        <v>46.188000000000002</v>
      </c>
      <c r="J3" s="320">
        <v>53.064999999999998</v>
      </c>
      <c r="K3" s="320">
        <v>46.944000000000003</v>
      </c>
      <c r="L3" s="320">
        <v>45.1</v>
      </c>
      <c r="M3" s="320">
        <v>41.390999999999998</v>
      </c>
      <c r="N3" s="320">
        <v>41.86407198904368</v>
      </c>
      <c r="O3" s="320">
        <v>40.192419351450397</v>
      </c>
      <c r="P3" s="320">
        <v>39.384215967131034</v>
      </c>
      <c r="Q3" s="320">
        <v>38.768690530542884</v>
      </c>
      <c r="R3" s="320">
        <v>39.719915102986882</v>
      </c>
      <c r="S3" s="320">
        <v>41.145427812248805</v>
      </c>
      <c r="T3" s="320">
        <v>37.621453266901277</v>
      </c>
      <c r="U3" s="320">
        <v>33.812131250761119</v>
      </c>
      <c r="V3" s="320">
        <v>32.332900719629599</v>
      </c>
      <c r="W3" s="320">
        <v>32.384444731674478</v>
      </c>
      <c r="X3" s="320">
        <v>29.873750586223437</v>
      </c>
      <c r="Y3" s="320">
        <v>27.673372056795841</v>
      </c>
      <c r="Z3" s="320">
        <v>22.482200621326168</v>
      </c>
      <c r="AA3" s="320">
        <v>13.782700595516685</v>
      </c>
      <c r="AB3" s="320">
        <v>11.922622680969427</v>
      </c>
      <c r="AC3" s="320">
        <v>8.3703291658573047</v>
      </c>
      <c r="AD3" s="320">
        <v>10.525805018180002</v>
      </c>
      <c r="AE3" s="320">
        <v>9.0884051543483082</v>
      </c>
      <c r="AF3" s="320">
        <v>7.8104382166061708</v>
      </c>
      <c r="AG3" s="320">
        <v>9.8194393328618332</v>
      </c>
      <c r="AH3" s="320">
        <v>8.3070376159746306</v>
      </c>
      <c r="AI3" s="320">
        <v>8.1190498312768558</v>
      </c>
      <c r="AJ3" s="320">
        <v>6.7376102471207284</v>
      </c>
    </row>
    <row r="4" spans="3:38" x14ac:dyDescent="0.25">
      <c r="D4" s="319" t="s">
        <v>36</v>
      </c>
      <c r="G4" s="320">
        <v>7.2379999999999995</v>
      </c>
      <c r="H4" s="320">
        <v>10.386363479235676</v>
      </c>
      <c r="I4" s="320">
        <v>10.412939533720092</v>
      </c>
      <c r="J4" s="320">
        <v>9.3871608222224658</v>
      </c>
      <c r="K4" s="320">
        <v>9.3196293037367983</v>
      </c>
      <c r="L4" s="320">
        <v>9.225788384917939</v>
      </c>
      <c r="M4" s="320">
        <v>8.6248168731364139</v>
      </c>
      <c r="N4" s="320">
        <v>8.8987523908450132</v>
      </c>
      <c r="O4" s="320">
        <v>8.5079850885524024</v>
      </c>
      <c r="P4" s="320">
        <v>8.8558683223708279</v>
      </c>
      <c r="Q4" s="320">
        <v>8.4937462414854004</v>
      </c>
      <c r="R4" s="320">
        <v>8.5967050923909145</v>
      </c>
      <c r="S4" s="320">
        <v>8.7922539509897923</v>
      </c>
      <c r="T4" s="320">
        <v>8.6657924360567034</v>
      </c>
      <c r="U4" s="320">
        <v>8.8801565565723735</v>
      </c>
      <c r="V4" s="320">
        <v>8.7272757865696811</v>
      </c>
      <c r="W4" s="320">
        <v>9.2273018904389765</v>
      </c>
      <c r="X4" s="320">
        <v>8.9634529286763183</v>
      </c>
      <c r="Y4" s="320">
        <v>8.8994920719833033</v>
      </c>
      <c r="Z4" s="320">
        <v>9.6928812154763868</v>
      </c>
      <c r="AA4" s="320">
        <v>9.2604081162334868</v>
      </c>
      <c r="AB4" s="320">
        <v>9.4667634609686946</v>
      </c>
      <c r="AC4" s="320">
        <v>8.2842693653701218</v>
      </c>
      <c r="AD4" s="320">
        <v>8.0354188998345411</v>
      </c>
      <c r="AE4" s="320">
        <v>8.0153114952829867</v>
      </c>
      <c r="AF4" s="320">
        <v>7.1986062060015099</v>
      </c>
      <c r="AG4" s="320">
        <v>7.4290940586351351</v>
      </c>
      <c r="AH4" s="320">
        <v>7.5385987753568999</v>
      </c>
      <c r="AI4" s="320">
        <v>7.4095932413993495</v>
      </c>
      <c r="AJ4" s="320">
        <v>7.9235756740767336</v>
      </c>
    </row>
    <row r="5" spans="3:38" x14ac:dyDescent="0.25">
      <c r="D5" s="319" t="s">
        <v>37</v>
      </c>
      <c r="G5" s="320">
        <v>9.2070000000000007</v>
      </c>
      <c r="H5" s="320">
        <v>8.9279667994411067</v>
      </c>
      <c r="I5" s="320">
        <v>8.7277571556548903</v>
      </c>
      <c r="J5" s="320">
        <v>7.3882940866789069</v>
      </c>
      <c r="K5" s="320">
        <v>7.7861938256028695</v>
      </c>
      <c r="L5" s="320">
        <v>7.7772609553694947</v>
      </c>
      <c r="M5" s="320">
        <v>8.05030519826758</v>
      </c>
      <c r="N5" s="320">
        <v>8.1270585157379038</v>
      </c>
      <c r="O5" s="320">
        <v>8.9748099321125672</v>
      </c>
      <c r="P5" s="320">
        <v>8.9797809993749098</v>
      </c>
      <c r="Q5" s="320">
        <v>8.9875206488895412</v>
      </c>
      <c r="R5" s="320">
        <v>10.529210549757519</v>
      </c>
      <c r="S5" s="320">
        <v>9.4132967266460845</v>
      </c>
      <c r="T5" s="320">
        <v>10.882584821756678</v>
      </c>
      <c r="U5" s="320">
        <v>13.579809823391116</v>
      </c>
      <c r="V5" s="320">
        <v>16.009144204941212</v>
      </c>
      <c r="W5" s="320">
        <v>17.313498760167857</v>
      </c>
      <c r="X5" s="320">
        <v>16.592256955590148</v>
      </c>
      <c r="Y5" s="320">
        <v>18.417442834162902</v>
      </c>
      <c r="Z5" s="320">
        <v>15.733272073496099</v>
      </c>
      <c r="AA5" s="320">
        <v>10.346201087104273</v>
      </c>
      <c r="AB5" s="320">
        <v>9.9348471986921449</v>
      </c>
      <c r="AC5" s="320">
        <v>8.4550057251715334</v>
      </c>
      <c r="AD5" s="320">
        <v>10.459953134116667</v>
      </c>
      <c r="AE5" s="320">
        <v>10.533248027311943</v>
      </c>
      <c r="AF5" s="320">
        <v>10.975037791781874</v>
      </c>
      <c r="AG5" s="320">
        <v>10.957368126667809</v>
      </c>
      <c r="AH5" s="320">
        <v>11.178093711208671</v>
      </c>
      <c r="AI5" s="320">
        <v>10.164244862585438</v>
      </c>
      <c r="AJ5" s="320">
        <v>9.4219243014942045</v>
      </c>
    </row>
    <row r="6" spans="3:38" x14ac:dyDescent="0.25">
      <c r="D6" s="319" t="s">
        <v>38</v>
      </c>
      <c r="G6" s="320">
        <v>8.7029999999999994</v>
      </c>
      <c r="H6" s="320">
        <v>8.7599659199438928</v>
      </c>
      <c r="I6" s="320">
        <v>9.3682829204966538</v>
      </c>
      <c r="J6" s="320">
        <v>9.8438538728266334</v>
      </c>
      <c r="K6" s="320">
        <v>10.384859047643939</v>
      </c>
      <c r="L6" s="320">
        <v>11.764372962671509</v>
      </c>
      <c r="M6" s="320">
        <v>14.310318988434124</v>
      </c>
      <c r="N6" s="320">
        <v>11.881266162101227</v>
      </c>
      <c r="O6" s="320">
        <v>11.956700756594548</v>
      </c>
      <c r="P6" s="320">
        <v>12.345536933210916</v>
      </c>
      <c r="Q6" s="320">
        <v>12.557045785496365</v>
      </c>
      <c r="R6" s="320">
        <v>12.91262782879188</v>
      </c>
      <c r="S6" s="320">
        <v>13.074900113146402</v>
      </c>
      <c r="T6" s="320">
        <v>12.447034513803802</v>
      </c>
      <c r="U6" s="320">
        <v>13.163819189874051</v>
      </c>
      <c r="V6" s="320">
        <v>12.873958642912223</v>
      </c>
      <c r="W6" s="320">
        <v>12.758090271107442</v>
      </c>
      <c r="X6" s="320">
        <v>11.58976128893234</v>
      </c>
      <c r="Y6" s="320">
        <v>10.527942316744751</v>
      </c>
      <c r="Z6" s="320">
        <v>10.269038072974649</v>
      </c>
      <c r="AA6" s="320">
        <v>8.5701603812867013</v>
      </c>
      <c r="AB6" s="320">
        <v>7.4275816188387704</v>
      </c>
      <c r="AC6" s="320">
        <v>6.5598791464690693</v>
      </c>
      <c r="AD6" s="320">
        <v>6.1945673881450638</v>
      </c>
      <c r="AE6" s="320">
        <v>5.5520862383112739</v>
      </c>
      <c r="AF6" s="320">
        <v>4.8423161557119574</v>
      </c>
      <c r="AG6" s="320">
        <v>4.2743795645482283</v>
      </c>
      <c r="AH6" s="320">
        <v>4.0541619297231994</v>
      </c>
      <c r="AI6" s="320">
        <v>4.209949033780565</v>
      </c>
      <c r="AJ6" s="320">
        <v>4.4956796501136767</v>
      </c>
      <c r="AL6" s="325"/>
    </row>
    <row r="7" spans="3:38" x14ac:dyDescent="0.25">
      <c r="D7" s="319" t="s">
        <v>39</v>
      </c>
      <c r="G7" s="320">
        <v>60.150976162814032</v>
      </c>
      <c r="H7" s="320">
        <v>65.917530198417339</v>
      </c>
      <c r="I7" s="320">
        <v>67.030619058264591</v>
      </c>
      <c r="J7" s="320">
        <v>69.217109252691444</v>
      </c>
      <c r="K7" s="320">
        <v>65.605702873039959</v>
      </c>
      <c r="L7" s="320">
        <v>63.886989072098686</v>
      </c>
      <c r="M7" s="320">
        <v>61.031852911755564</v>
      </c>
      <c r="N7" s="320">
        <v>65.400858028731321</v>
      </c>
      <c r="O7" s="320">
        <v>58.212548701195111</v>
      </c>
      <c r="P7" s="320">
        <v>59.321311193394848</v>
      </c>
      <c r="Q7" s="320">
        <v>58.111964889616786</v>
      </c>
      <c r="R7" s="320">
        <v>55.157291303069037</v>
      </c>
      <c r="S7" s="320">
        <v>56.315586953341125</v>
      </c>
      <c r="T7" s="320">
        <v>51.554552829249758</v>
      </c>
      <c r="U7" s="320">
        <v>52.530267374957489</v>
      </c>
      <c r="V7" s="320">
        <v>55.884001926426166</v>
      </c>
      <c r="W7" s="320">
        <v>58.099384216066071</v>
      </c>
      <c r="X7" s="320">
        <v>58.934731029224068</v>
      </c>
      <c r="Y7" s="320">
        <v>56.080641926413684</v>
      </c>
      <c r="Z7" s="320">
        <v>54.597279419415713</v>
      </c>
      <c r="AA7" s="320">
        <v>47.837405483510345</v>
      </c>
      <c r="AB7" s="320">
        <v>43.300832918901619</v>
      </c>
      <c r="AC7" s="320">
        <v>41.572291681735585</v>
      </c>
      <c r="AD7" s="320">
        <v>40.663294379790877</v>
      </c>
      <c r="AE7" s="320">
        <v>41.786083582693777</v>
      </c>
      <c r="AF7" s="320">
        <v>43.985395311105918</v>
      </c>
      <c r="AG7" s="320">
        <v>42.273423777370766</v>
      </c>
      <c r="AH7" s="320">
        <v>45.307093993988573</v>
      </c>
      <c r="AI7" s="320">
        <v>44.220449531776737</v>
      </c>
      <c r="AJ7" s="320">
        <v>43.697896318466718</v>
      </c>
      <c r="AL7" s="325"/>
    </row>
    <row r="8" spans="3:38" x14ac:dyDescent="0.25">
      <c r="D8" s="319" t="s">
        <v>410</v>
      </c>
      <c r="G8" s="320"/>
      <c r="H8" s="320">
        <v>32.921779292687127</v>
      </c>
      <c r="I8" s="320">
        <v>32.844771612045705</v>
      </c>
      <c r="J8" s="320">
        <v>32.675525994421633</v>
      </c>
      <c r="K8" s="320">
        <v>33.387699653750467</v>
      </c>
      <c r="L8" s="320">
        <v>34.40404280627817</v>
      </c>
      <c r="M8" s="320">
        <v>35.412793086901893</v>
      </c>
      <c r="N8" s="320">
        <v>35.523609750363732</v>
      </c>
      <c r="O8" s="320">
        <v>34.60502199799393</v>
      </c>
      <c r="P8" s="320">
        <v>37.021735282651193</v>
      </c>
      <c r="Q8" s="320">
        <v>36.854246118057752</v>
      </c>
      <c r="R8" s="320">
        <v>34.617779382427265</v>
      </c>
      <c r="S8" s="320">
        <v>33.028930295973694</v>
      </c>
      <c r="T8" s="320">
        <v>32.710528360439909</v>
      </c>
      <c r="U8" s="320">
        <v>33.637464193495163</v>
      </c>
      <c r="V8" s="320">
        <v>32.693031221262117</v>
      </c>
      <c r="W8" s="320">
        <v>32.04873616723286</v>
      </c>
      <c r="X8" s="320">
        <v>31.431808449510292</v>
      </c>
      <c r="Y8" s="320">
        <v>30.236794783506355</v>
      </c>
      <c r="Z8" s="320">
        <v>29.690236241045405</v>
      </c>
      <c r="AA8" s="320">
        <v>29.406201119536131</v>
      </c>
      <c r="AB8" s="320">
        <v>31.116226627869768</v>
      </c>
      <c r="AC8" s="320">
        <v>28.36203087251446</v>
      </c>
      <c r="AD8" s="320">
        <v>29.029841210819885</v>
      </c>
      <c r="AE8" s="320">
        <v>31.456044654070574</v>
      </c>
      <c r="AF8" s="320">
        <v>30.706997828609026</v>
      </c>
      <c r="AG8" s="320">
        <v>30.786736134357838</v>
      </c>
      <c r="AH8" s="320">
        <v>31.791596837393662</v>
      </c>
      <c r="AI8" s="320">
        <v>33.44636725965097</v>
      </c>
      <c r="AJ8" s="320">
        <v>34.932277657932083</v>
      </c>
      <c r="AL8" s="325"/>
    </row>
    <row r="9" spans="3:38" x14ac:dyDescent="0.25">
      <c r="D9" s="319" t="s">
        <v>40</v>
      </c>
      <c r="G9" s="320">
        <v>2.524</v>
      </c>
      <c r="H9" s="320">
        <v>1.6346004481530041</v>
      </c>
      <c r="I9" s="320">
        <v>2.3176264601434577</v>
      </c>
      <c r="J9" s="320">
        <v>2.4977302209728167</v>
      </c>
      <c r="K9" s="320">
        <v>1.6149019381642735</v>
      </c>
      <c r="L9" s="320">
        <v>0.97122676879503733</v>
      </c>
      <c r="M9" s="320">
        <v>0.96264590650769599</v>
      </c>
      <c r="N9" s="320">
        <v>0.94531688637487343</v>
      </c>
      <c r="O9" s="320">
        <v>1.0295641938428113</v>
      </c>
      <c r="P9" s="320">
        <v>1.1978264950968862</v>
      </c>
      <c r="Q9" s="320">
        <v>1.099812453230026</v>
      </c>
      <c r="R9" s="320">
        <v>1.2555783531390079</v>
      </c>
      <c r="S9" s="320">
        <v>1.4660486925585094</v>
      </c>
      <c r="T9" s="320">
        <v>1.3220199894517652</v>
      </c>
      <c r="U9" s="320">
        <v>1.1559025311854021</v>
      </c>
      <c r="V9" s="320">
        <v>1.1295516264280465</v>
      </c>
      <c r="W9" s="320">
        <v>1.2679612588994154</v>
      </c>
      <c r="X9" s="320">
        <v>1.1576113065525735</v>
      </c>
      <c r="Y9" s="320">
        <v>1.1406555283233444</v>
      </c>
      <c r="Z9" s="320">
        <v>1.1820797747574754</v>
      </c>
      <c r="AA9" s="320">
        <v>1.0311615182364493</v>
      </c>
      <c r="AB9" s="320">
        <v>1.1485950840022336</v>
      </c>
      <c r="AC9" s="320">
        <v>0.86068113417414971</v>
      </c>
      <c r="AD9" s="320">
        <v>0.88708227199819689</v>
      </c>
      <c r="AE9" s="320">
        <v>0.82547779118246123</v>
      </c>
      <c r="AF9" s="320">
        <v>0.78598795179035097</v>
      </c>
      <c r="AG9" s="320">
        <v>0.64653975063882152</v>
      </c>
      <c r="AH9" s="320">
        <v>0.65098460597629626</v>
      </c>
      <c r="AI9" s="320">
        <v>0.39291202304614919</v>
      </c>
      <c r="AJ9" s="320">
        <v>0.54632667632230381</v>
      </c>
      <c r="AL9" s="325"/>
    </row>
    <row r="10" spans="3:38" x14ac:dyDescent="0.25">
      <c r="D10" s="323" t="s">
        <v>41</v>
      </c>
      <c r="G10" s="326">
        <v>127.96497616281404</v>
      </c>
      <c r="H10" s="326">
        <v>174.92220613787813</v>
      </c>
      <c r="I10" s="326">
        <v>176.88999674032539</v>
      </c>
      <c r="J10" s="326">
        <v>184.07467424981391</v>
      </c>
      <c r="K10" s="326">
        <v>175.04298664193834</v>
      </c>
      <c r="L10" s="326">
        <v>173.12968095013085</v>
      </c>
      <c r="M10" s="326">
        <v>169.78373296500328</v>
      </c>
      <c r="N10" s="326">
        <v>172.64093372319775</v>
      </c>
      <c r="O10" s="326">
        <v>163.47905002174176</v>
      </c>
      <c r="P10" s="326">
        <v>167.1062751932306</v>
      </c>
      <c r="Q10" s="326">
        <v>164.87302666731875</v>
      </c>
      <c r="R10" s="326">
        <v>162.78910761256253</v>
      </c>
      <c r="S10" s="326">
        <v>163.23644454490437</v>
      </c>
      <c r="T10" s="326">
        <v>155.20396621765991</v>
      </c>
      <c r="U10" s="326">
        <v>156.75955092023673</v>
      </c>
      <c r="V10" s="326">
        <v>159.64986412816904</v>
      </c>
      <c r="W10" s="326">
        <v>163.09941729558707</v>
      </c>
      <c r="X10" s="326">
        <v>158.54337254470917</v>
      </c>
      <c r="Y10" s="326">
        <v>152.97634151793019</v>
      </c>
      <c r="Z10" s="326">
        <v>143.6469874184919</v>
      </c>
      <c r="AA10" s="326">
        <v>120.23423830142407</v>
      </c>
      <c r="AB10" s="326">
        <v>114.31746959024267</v>
      </c>
      <c r="AC10" s="326">
        <v>102.46448709129223</v>
      </c>
      <c r="AD10" s="326">
        <v>105.79596230288521</v>
      </c>
      <c r="AE10" s="326">
        <v>107.25665694320134</v>
      </c>
      <c r="AF10" s="326">
        <v>106.3047794616068</v>
      </c>
      <c r="AG10" s="326">
        <v>106.18698074508043</v>
      </c>
      <c r="AH10" s="326">
        <v>108.82756746962194</v>
      </c>
      <c r="AI10" s="326">
        <v>107.96256578351607</v>
      </c>
      <c r="AJ10" s="326">
        <v>107.75529052552645</v>
      </c>
    </row>
    <row r="11" spans="3:38" x14ac:dyDescent="0.25">
      <c r="G11" s="327"/>
      <c r="H11" s="327"/>
      <c r="I11" s="327"/>
      <c r="J11" s="327"/>
      <c r="K11" s="327"/>
      <c r="L11" s="327"/>
      <c r="M11" s="327"/>
      <c r="N11" s="327"/>
      <c r="O11" s="327"/>
      <c r="P11" s="327"/>
      <c r="Q11" s="327"/>
      <c r="R11" s="327"/>
      <c r="S11" s="327"/>
      <c r="T11" s="327"/>
      <c r="U11" s="327"/>
      <c r="V11" s="327"/>
      <c r="W11" s="327"/>
      <c r="X11" s="327"/>
      <c r="Y11" s="327"/>
      <c r="Z11" s="327"/>
      <c r="AA11" s="327"/>
      <c r="AB11" s="327"/>
      <c r="AC11" s="327"/>
      <c r="AD11" s="327"/>
      <c r="AE11" s="327"/>
      <c r="AF11" s="327"/>
      <c r="AG11" s="327"/>
      <c r="AH11" s="327"/>
      <c r="AI11" s="327"/>
      <c r="AJ11" s="327"/>
      <c r="AL11" s="325"/>
    </row>
    <row r="12" spans="3:38" x14ac:dyDescent="0.25">
      <c r="D12" s="319" t="s">
        <v>42</v>
      </c>
      <c r="G12" s="321">
        <v>127.96497616281404</v>
      </c>
      <c r="H12" s="321">
        <v>127.96497616281404</v>
      </c>
      <c r="I12" s="321">
        <v>127.96497616281404</v>
      </c>
      <c r="J12" s="321">
        <v>127.96497616281404</v>
      </c>
      <c r="K12" s="321">
        <v>127.96497616281404</v>
      </c>
      <c r="L12" s="321">
        <v>127.96497616281404</v>
      </c>
      <c r="M12" s="321">
        <v>127.96497616281404</v>
      </c>
      <c r="N12" s="321">
        <v>127.96497616281404</v>
      </c>
      <c r="O12" s="321">
        <v>127.96497616281404</v>
      </c>
      <c r="P12" s="321">
        <v>127.96497616281404</v>
      </c>
      <c r="Q12" s="321">
        <v>127.96497616281404</v>
      </c>
      <c r="R12" s="321">
        <v>127.96497616281404</v>
      </c>
      <c r="S12" s="321">
        <v>127.96497616281404</v>
      </c>
      <c r="T12" s="321">
        <v>127.96497616281404</v>
      </c>
      <c r="U12" s="321">
        <v>127.96497616281404</v>
      </c>
      <c r="V12" s="321">
        <v>127.96497616281404</v>
      </c>
      <c r="W12" s="321">
        <v>127.96497616281404</v>
      </c>
      <c r="X12" s="321">
        <v>127.96497616281404</v>
      </c>
      <c r="Y12" s="321">
        <v>127.96497616281404</v>
      </c>
      <c r="Z12" s="321">
        <v>127.96497616281404</v>
      </c>
      <c r="AA12" s="321">
        <v>127.96497616281404</v>
      </c>
      <c r="AB12" s="321">
        <v>127.96497616281404</v>
      </c>
      <c r="AC12" s="321">
        <v>127.96497616281404</v>
      </c>
      <c r="AD12" s="321">
        <v>127.96497616281404</v>
      </c>
      <c r="AE12" s="321">
        <v>127.96497616281404</v>
      </c>
      <c r="AF12" s="321">
        <v>127.96497616281404</v>
      </c>
      <c r="AG12" s="321">
        <v>127.96497616281404</v>
      </c>
      <c r="AH12" s="321">
        <v>127.96497616281404</v>
      </c>
      <c r="AI12" s="321">
        <v>127.96497616281404</v>
      </c>
      <c r="AJ12" s="321">
        <v>127.96497616281404</v>
      </c>
    </row>
    <row r="14" spans="3:38" x14ac:dyDescent="0.25">
      <c r="D14" s="40" t="s">
        <v>524</v>
      </c>
    </row>
  </sheetData>
  <pageMargins left="0.75" right="0.75" top="1" bottom="1" header="0.5" footer="0.5"/>
  <pageSetup paperSize="9"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3">
    <tabColor theme="5"/>
  </sheetPr>
  <dimension ref="B1:AF13"/>
  <sheetViews>
    <sheetView showGridLines="0" zoomScale="75" zoomScaleNormal="75" workbookViewId="0">
      <pane ySplit="1" topLeftCell="A2" activePane="bottomLeft" state="frozen"/>
      <selection pane="bottomLeft" activeCell="S6" sqref="S6"/>
    </sheetView>
  </sheetViews>
  <sheetFormatPr defaultRowHeight="15" x14ac:dyDescent="0.25"/>
  <cols>
    <col min="1" max="1" width="9.140625" style="42"/>
    <col min="2" max="2" width="47.5703125" style="42" customWidth="1"/>
    <col min="3" max="32" width="8.7109375" style="42" bestFit="1" customWidth="1"/>
    <col min="33" max="16384" width="9.140625" style="42"/>
  </cols>
  <sheetData>
    <row r="1" spans="2:32" x14ac:dyDescent="0.25">
      <c r="B1" s="41" t="s">
        <v>418</v>
      </c>
    </row>
    <row r="2" spans="2:32" x14ac:dyDescent="0.25">
      <c r="B2" s="43"/>
    </row>
    <row r="3" spans="2:32" s="44" customFormat="1" x14ac:dyDescent="0.25">
      <c r="C3" s="44">
        <f>'A.3 Fig.A3.2'!G2</f>
        <v>1987</v>
      </c>
      <c r="D3" s="44">
        <f>'A.3 Fig.A3.2'!H2</f>
        <v>1990</v>
      </c>
      <c r="E3" s="44">
        <f>'A.3 Fig.A3.2'!I2</f>
        <v>1991</v>
      </c>
      <c r="F3" s="44">
        <f>'A.3 Fig.A3.2'!J2</f>
        <v>1992</v>
      </c>
      <c r="G3" s="44">
        <f>'A.3 Fig.A3.2'!K2</f>
        <v>1993</v>
      </c>
      <c r="H3" s="44">
        <f>'A.3 Fig.A3.2'!L2</f>
        <v>1994</v>
      </c>
      <c r="I3" s="44">
        <f>'A.3 Fig.A3.2'!M2</f>
        <v>1995</v>
      </c>
      <c r="J3" s="44">
        <f>'A.3 Fig.A3.2'!N2</f>
        <v>1996</v>
      </c>
      <c r="K3" s="44">
        <f>'A.3 Fig.A3.2'!O2</f>
        <v>1997</v>
      </c>
      <c r="L3" s="44">
        <f>'A.3 Fig.A3.2'!P2</f>
        <v>1998</v>
      </c>
      <c r="M3" s="44">
        <f>'A.3 Fig.A3.2'!Q2</f>
        <v>1999</v>
      </c>
      <c r="N3" s="44">
        <f>'A.3 Fig.A3.2'!R2</f>
        <v>2000</v>
      </c>
      <c r="O3" s="44">
        <f>'A.3 Fig.A3.2'!S2</f>
        <v>2001</v>
      </c>
      <c r="P3" s="44">
        <f>'A.3 Fig.A3.2'!T2</f>
        <v>2002</v>
      </c>
      <c r="Q3" s="44">
        <f>'A.3 Fig.A3.2'!U2</f>
        <v>2003</v>
      </c>
      <c r="R3" s="44">
        <f>'A.3 Fig.A3.2'!V2</f>
        <v>2004</v>
      </c>
      <c r="S3" s="44">
        <f>'A.3 Fig.A3.2'!W2</f>
        <v>2005</v>
      </c>
      <c r="T3" s="44">
        <f>'A.3 Fig.A3.2'!X2</f>
        <v>2006</v>
      </c>
      <c r="U3" s="44">
        <f>'A.3 Fig.A3.2'!Y2</f>
        <v>2007</v>
      </c>
      <c r="V3" s="44">
        <f>'A.3 Fig.A3.2'!Z2</f>
        <v>2008</v>
      </c>
      <c r="W3" s="44">
        <f>'A.3 Fig.A3.2'!AA2</f>
        <v>2009</v>
      </c>
      <c r="X3" s="44">
        <f>'A.3 Fig.A3.2'!AB2</f>
        <v>2010</v>
      </c>
      <c r="Y3" s="44">
        <f>'A.3 Fig.A3.2'!AC2</f>
        <v>2011</v>
      </c>
      <c r="Z3" s="44">
        <f>'A.3 Fig.A3.2'!AD2</f>
        <v>2012</v>
      </c>
      <c r="AA3" s="44">
        <f>'A.3 Fig.A3.2'!AE2</f>
        <v>2013</v>
      </c>
      <c r="AB3" s="44">
        <f>'A.3 Fig.A3.2'!AF2</f>
        <v>2014</v>
      </c>
      <c r="AC3" s="44">
        <f>'A.3 Fig.A3.2'!AG2</f>
        <v>2015</v>
      </c>
      <c r="AD3" s="44">
        <f>'A.3 Fig.A3.2'!AH2</f>
        <v>2016</v>
      </c>
      <c r="AE3" s="44">
        <f>'A.3 Fig.A3.2'!AI2</f>
        <v>2017</v>
      </c>
      <c r="AF3" s="44">
        <f>'A.3 Fig.A3.2'!AJ2</f>
        <v>2018</v>
      </c>
    </row>
    <row r="4" spans="2:32" x14ac:dyDescent="0.25">
      <c r="B4" s="42" t="s">
        <v>35</v>
      </c>
      <c r="C4" s="48">
        <f>'A.3 Fig.A3.2'!G3</f>
        <v>40.142000000000003</v>
      </c>
      <c r="D4" s="48">
        <f>'A.3 Fig.A3.2'!H3</f>
        <v>46.374000000000002</v>
      </c>
      <c r="E4" s="48">
        <f>'A.3 Fig.A3.2'!I3</f>
        <v>46.188000000000002</v>
      </c>
      <c r="F4" s="48">
        <f>'A.3 Fig.A3.2'!J3</f>
        <v>53.064999999999998</v>
      </c>
      <c r="G4" s="48">
        <f>'A.3 Fig.A3.2'!K3</f>
        <v>46.944000000000003</v>
      </c>
      <c r="H4" s="48">
        <f>'A.3 Fig.A3.2'!L3</f>
        <v>45.1</v>
      </c>
      <c r="I4" s="48">
        <f>'A.3 Fig.A3.2'!M3</f>
        <v>41.390999999999998</v>
      </c>
      <c r="J4" s="48">
        <f>'A.3 Fig.A3.2'!N3</f>
        <v>41.86407198904368</v>
      </c>
      <c r="K4" s="48">
        <f>'A.3 Fig.A3.2'!O3</f>
        <v>40.192419351450397</v>
      </c>
      <c r="L4" s="48">
        <f>'A.3 Fig.A3.2'!P3</f>
        <v>39.384215967131034</v>
      </c>
      <c r="M4" s="48">
        <f>'A.3 Fig.A3.2'!Q3</f>
        <v>38.768690530542884</v>
      </c>
      <c r="N4" s="48">
        <f>'A.3 Fig.A3.2'!R3</f>
        <v>39.719915102986882</v>
      </c>
      <c r="O4" s="48">
        <f>'A.3 Fig.A3.2'!S3</f>
        <v>41.145427812248805</v>
      </c>
      <c r="P4" s="48">
        <f>'A.3 Fig.A3.2'!T3</f>
        <v>37.621453266901277</v>
      </c>
      <c r="Q4" s="48">
        <f>'A.3 Fig.A3.2'!U3</f>
        <v>33.812131250761119</v>
      </c>
      <c r="R4" s="48">
        <f>'A.3 Fig.A3.2'!V3</f>
        <v>32.332900719629599</v>
      </c>
      <c r="S4" s="48">
        <f>'A.3 Fig.A3.2'!W3</f>
        <v>32.384444731674478</v>
      </c>
      <c r="T4" s="48">
        <f>'A.3 Fig.A3.2'!X3</f>
        <v>29.873750586223437</v>
      </c>
      <c r="U4" s="48">
        <f>'A.3 Fig.A3.2'!Y3</f>
        <v>27.673372056795841</v>
      </c>
      <c r="V4" s="48">
        <f>'A.3 Fig.A3.2'!Z3</f>
        <v>22.482200621326168</v>
      </c>
      <c r="W4" s="48">
        <f>'A.3 Fig.A3.2'!AA3</f>
        <v>13.782700595516685</v>
      </c>
      <c r="X4" s="48">
        <f>'A.3 Fig.A3.2'!AB3</f>
        <v>11.922622680969427</v>
      </c>
      <c r="Y4" s="48">
        <f>'A.3 Fig.A3.2'!AC3</f>
        <v>8.3703291658573047</v>
      </c>
      <c r="Z4" s="48">
        <f>'A.3 Fig.A3.2'!AD3</f>
        <v>10.525805018180002</v>
      </c>
      <c r="AA4" s="48">
        <f>'A.3 Fig.A3.2'!AE3</f>
        <v>9.0884051543483082</v>
      </c>
      <c r="AB4" s="48">
        <f>'A.3 Fig.A3.2'!AF3</f>
        <v>7.8104382166061708</v>
      </c>
      <c r="AC4" s="48">
        <f>'A.3 Fig.A3.2'!AG3</f>
        <v>9.8194393328618332</v>
      </c>
      <c r="AD4" s="48">
        <f>'A.3 Fig.A3.2'!AH3</f>
        <v>8.3070376159746306</v>
      </c>
      <c r="AE4" s="48">
        <f>'A.3 Fig.A3.2'!AI3</f>
        <v>8.1190498312768558</v>
      </c>
      <c r="AF4" s="48">
        <f>'A.3 Fig.A3.2'!AJ3</f>
        <v>6.7376102471207284</v>
      </c>
    </row>
    <row r="5" spans="2:32" x14ac:dyDescent="0.25">
      <c r="B5" s="42" t="s">
        <v>36</v>
      </c>
      <c r="C5" s="48">
        <f>'A.3 Fig.A3.2'!G4</f>
        <v>7.2379999999999995</v>
      </c>
      <c r="D5" s="48">
        <f>'A.3 Fig.A3.2'!H4</f>
        <v>10.386363479235676</v>
      </c>
      <c r="E5" s="48">
        <f>'A.3 Fig.A3.2'!I4</f>
        <v>10.412939533720092</v>
      </c>
      <c r="F5" s="48">
        <f>'A.3 Fig.A3.2'!J4</f>
        <v>9.3871608222224658</v>
      </c>
      <c r="G5" s="48">
        <f>'A.3 Fig.A3.2'!K4</f>
        <v>9.3196293037367983</v>
      </c>
      <c r="H5" s="48">
        <f>'A.3 Fig.A3.2'!L4</f>
        <v>9.225788384917939</v>
      </c>
      <c r="I5" s="48">
        <f>'A.3 Fig.A3.2'!M4</f>
        <v>8.6248168731364139</v>
      </c>
      <c r="J5" s="48">
        <f>'A.3 Fig.A3.2'!N4</f>
        <v>8.8987523908450132</v>
      </c>
      <c r="K5" s="48">
        <f>'A.3 Fig.A3.2'!O4</f>
        <v>8.5079850885524024</v>
      </c>
      <c r="L5" s="48">
        <f>'A.3 Fig.A3.2'!P4</f>
        <v>8.8558683223708279</v>
      </c>
      <c r="M5" s="48">
        <f>'A.3 Fig.A3.2'!Q4</f>
        <v>8.4937462414854004</v>
      </c>
      <c r="N5" s="48">
        <f>'A.3 Fig.A3.2'!R4</f>
        <v>8.5967050923909145</v>
      </c>
      <c r="O5" s="48">
        <f>'A.3 Fig.A3.2'!S4</f>
        <v>8.7922539509897923</v>
      </c>
      <c r="P5" s="48">
        <f>'A.3 Fig.A3.2'!T4</f>
        <v>8.6657924360567034</v>
      </c>
      <c r="Q5" s="48">
        <f>'A.3 Fig.A3.2'!U4</f>
        <v>8.8801565565723735</v>
      </c>
      <c r="R5" s="48">
        <f>'A.3 Fig.A3.2'!V4</f>
        <v>8.7272757865696811</v>
      </c>
      <c r="S5" s="48">
        <f>'A.3 Fig.A3.2'!W4</f>
        <v>9.2273018904389765</v>
      </c>
      <c r="T5" s="48">
        <f>'A.3 Fig.A3.2'!X4</f>
        <v>8.9634529286763183</v>
      </c>
      <c r="U5" s="48">
        <f>'A.3 Fig.A3.2'!Y4</f>
        <v>8.8994920719833033</v>
      </c>
      <c r="V5" s="48">
        <f>'A.3 Fig.A3.2'!Z4</f>
        <v>9.6928812154763868</v>
      </c>
      <c r="W5" s="48">
        <f>'A.3 Fig.A3.2'!AA4</f>
        <v>9.2604081162334868</v>
      </c>
      <c r="X5" s="48">
        <f>'A.3 Fig.A3.2'!AB4</f>
        <v>9.4667634609686946</v>
      </c>
      <c r="Y5" s="48">
        <f>'A.3 Fig.A3.2'!AC4</f>
        <v>8.2842693653701218</v>
      </c>
      <c r="Z5" s="48">
        <f>'A.3 Fig.A3.2'!AD4</f>
        <v>8.0354188998345411</v>
      </c>
      <c r="AA5" s="48">
        <f>'A.3 Fig.A3.2'!AE4</f>
        <v>8.0153114952829867</v>
      </c>
      <c r="AB5" s="48">
        <f>'A.3 Fig.A3.2'!AF4</f>
        <v>7.1986062060015099</v>
      </c>
      <c r="AC5" s="48">
        <f>'A.3 Fig.A3.2'!AG4</f>
        <v>7.4290940586351351</v>
      </c>
      <c r="AD5" s="48">
        <f>'A.3 Fig.A3.2'!AH4</f>
        <v>7.5385987753568999</v>
      </c>
      <c r="AE5" s="48">
        <f>'A.3 Fig.A3.2'!AI4</f>
        <v>7.4095932413993495</v>
      </c>
      <c r="AF5" s="48">
        <f>'A.3 Fig.A3.2'!AJ4</f>
        <v>7.9235756740767336</v>
      </c>
    </row>
    <row r="6" spans="2:32" x14ac:dyDescent="0.25">
      <c r="B6" s="42" t="s">
        <v>37</v>
      </c>
      <c r="C6" s="48">
        <f>'A.3 Fig.A3.2'!G5</f>
        <v>9.2070000000000007</v>
      </c>
      <c r="D6" s="48">
        <f>'A.3 Fig.A3.2'!H5</f>
        <v>8.9279667994411067</v>
      </c>
      <c r="E6" s="48">
        <f>'A.3 Fig.A3.2'!I5</f>
        <v>8.7277571556548903</v>
      </c>
      <c r="F6" s="48">
        <f>'A.3 Fig.A3.2'!J5</f>
        <v>7.3882940866789069</v>
      </c>
      <c r="G6" s="48">
        <f>'A.3 Fig.A3.2'!K5</f>
        <v>7.7861938256028695</v>
      </c>
      <c r="H6" s="48">
        <f>'A.3 Fig.A3.2'!L5</f>
        <v>7.7772609553694947</v>
      </c>
      <c r="I6" s="48">
        <f>'A.3 Fig.A3.2'!M5</f>
        <v>8.05030519826758</v>
      </c>
      <c r="J6" s="48">
        <f>'A.3 Fig.A3.2'!N5</f>
        <v>8.1270585157379038</v>
      </c>
      <c r="K6" s="48">
        <f>'A.3 Fig.A3.2'!O5</f>
        <v>8.9748099321125672</v>
      </c>
      <c r="L6" s="48">
        <f>'A.3 Fig.A3.2'!P5</f>
        <v>8.9797809993749098</v>
      </c>
      <c r="M6" s="48">
        <f>'A.3 Fig.A3.2'!Q5</f>
        <v>8.9875206488895412</v>
      </c>
      <c r="N6" s="48">
        <f>'A.3 Fig.A3.2'!R5</f>
        <v>10.529210549757519</v>
      </c>
      <c r="O6" s="48">
        <f>'A.3 Fig.A3.2'!S5</f>
        <v>9.4132967266460845</v>
      </c>
      <c r="P6" s="48">
        <f>'A.3 Fig.A3.2'!T5</f>
        <v>10.882584821756678</v>
      </c>
      <c r="Q6" s="48">
        <f>'A.3 Fig.A3.2'!U5</f>
        <v>13.579809823391116</v>
      </c>
      <c r="R6" s="48">
        <f>'A.3 Fig.A3.2'!V5</f>
        <v>16.009144204941212</v>
      </c>
      <c r="S6" s="48">
        <f>'A.3 Fig.A3.2'!W5</f>
        <v>17.313498760167857</v>
      </c>
      <c r="T6" s="48">
        <f>'A.3 Fig.A3.2'!X5</f>
        <v>16.592256955590148</v>
      </c>
      <c r="U6" s="48">
        <f>'A.3 Fig.A3.2'!Y5</f>
        <v>18.417442834162902</v>
      </c>
      <c r="V6" s="48">
        <f>'A.3 Fig.A3.2'!Z5</f>
        <v>15.733272073496099</v>
      </c>
      <c r="W6" s="48">
        <f>'A.3 Fig.A3.2'!AA5</f>
        <v>10.346201087104273</v>
      </c>
      <c r="X6" s="48">
        <f>'A.3 Fig.A3.2'!AB5</f>
        <v>9.9348471986921449</v>
      </c>
      <c r="Y6" s="48">
        <f>'A.3 Fig.A3.2'!AC5</f>
        <v>8.4550057251715334</v>
      </c>
      <c r="Z6" s="48">
        <f>'A.3 Fig.A3.2'!AD5</f>
        <v>10.459953134116667</v>
      </c>
      <c r="AA6" s="48">
        <f>'A.3 Fig.A3.2'!AE5</f>
        <v>10.533248027311943</v>
      </c>
      <c r="AB6" s="48">
        <f>'A.3 Fig.A3.2'!AF5</f>
        <v>10.975037791781874</v>
      </c>
      <c r="AC6" s="48">
        <f>'A.3 Fig.A3.2'!AG5</f>
        <v>10.957368126667809</v>
      </c>
      <c r="AD6" s="48">
        <f>'A.3 Fig.A3.2'!AH5</f>
        <v>11.178093711208671</v>
      </c>
      <c r="AE6" s="48">
        <f>'A.3 Fig.A3.2'!AI5</f>
        <v>10.164244862585438</v>
      </c>
      <c r="AF6" s="48">
        <f>'A.3 Fig.A3.2'!AJ5</f>
        <v>9.4219243014942045</v>
      </c>
    </row>
    <row r="7" spans="2:32" x14ac:dyDescent="0.25">
      <c r="B7" s="42" t="s">
        <v>38</v>
      </c>
      <c r="C7" s="48">
        <f>'A.3 Fig.A3.2'!G6</f>
        <v>8.7029999999999994</v>
      </c>
      <c r="D7" s="48">
        <f>'A.3 Fig.A3.2'!H6</f>
        <v>8.7599659199438928</v>
      </c>
      <c r="E7" s="48">
        <f>'A.3 Fig.A3.2'!I6</f>
        <v>9.3682829204966538</v>
      </c>
      <c r="F7" s="48">
        <f>'A.3 Fig.A3.2'!J6</f>
        <v>9.8438538728266334</v>
      </c>
      <c r="G7" s="48">
        <f>'A.3 Fig.A3.2'!K6</f>
        <v>10.384859047643939</v>
      </c>
      <c r="H7" s="48">
        <f>'A.3 Fig.A3.2'!L6</f>
        <v>11.764372962671509</v>
      </c>
      <c r="I7" s="48">
        <f>'A.3 Fig.A3.2'!M6</f>
        <v>14.310318988434124</v>
      </c>
      <c r="J7" s="48">
        <f>'A.3 Fig.A3.2'!N6</f>
        <v>11.881266162101227</v>
      </c>
      <c r="K7" s="48">
        <f>'A.3 Fig.A3.2'!O6</f>
        <v>11.956700756594548</v>
      </c>
      <c r="L7" s="48">
        <f>'A.3 Fig.A3.2'!P6</f>
        <v>12.345536933210916</v>
      </c>
      <c r="M7" s="48">
        <f>'A.3 Fig.A3.2'!Q6</f>
        <v>12.557045785496365</v>
      </c>
      <c r="N7" s="48">
        <f>'A.3 Fig.A3.2'!R6</f>
        <v>12.91262782879188</v>
      </c>
      <c r="O7" s="48">
        <f>'A.3 Fig.A3.2'!S6</f>
        <v>13.074900113146402</v>
      </c>
      <c r="P7" s="48">
        <f>'A.3 Fig.A3.2'!T6</f>
        <v>12.447034513803802</v>
      </c>
      <c r="Q7" s="48">
        <f>'A.3 Fig.A3.2'!U6</f>
        <v>13.163819189874051</v>
      </c>
      <c r="R7" s="48">
        <f>'A.3 Fig.A3.2'!V6</f>
        <v>12.873958642912223</v>
      </c>
      <c r="S7" s="48">
        <f>'A.3 Fig.A3.2'!W6</f>
        <v>12.758090271107442</v>
      </c>
      <c r="T7" s="48">
        <f>'A.3 Fig.A3.2'!X6</f>
        <v>11.58976128893234</v>
      </c>
      <c r="U7" s="48">
        <f>'A.3 Fig.A3.2'!Y6</f>
        <v>10.527942316744751</v>
      </c>
      <c r="V7" s="48">
        <f>'A.3 Fig.A3.2'!Z6</f>
        <v>10.269038072974649</v>
      </c>
      <c r="W7" s="48">
        <f>'A.3 Fig.A3.2'!AA6</f>
        <v>8.5701603812867013</v>
      </c>
      <c r="X7" s="48">
        <f>'A.3 Fig.A3.2'!AB6</f>
        <v>7.4275816188387704</v>
      </c>
      <c r="Y7" s="48">
        <f>'A.3 Fig.A3.2'!AC6</f>
        <v>6.5598791464690693</v>
      </c>
      <c r="Z7" s="48">
        <f>'A.3 Fig.A3.2'!AD6</f>
        <v>6.1945673881450638</v>
      </c>
      <c r="AA7" s="48">
        <f>'A.3 Fig.A3.2'!AE6</f>
        <v>5.5520862383112739</v>
      </c>
      <c r="AB7" s="48">
        <f>'A.3 Fig.A3.2'!AF6</f>
        <v>4.8423161557119574</v>
      </c>
      <c r="AC7" s="48">
        <f>'A.3 Fig.A3.2'!AG6</f>
        <v>4.2743795645482283</v>
      </c>
      <c r="AD7" s="48">
        <f>'A.3 Fig.A3.2'!AH6</f>
        <v>4.0541619297231994</v>
      </c>
      <c r="AE7" s="48">
        <f>'A.3 Fig.A3.2'!AI6</f>
        <v>4.209949033780565</v>
      </c>
      <c r="AF7" s="48">
        <f>'A.3 Fig.A3.2'!AJ6</f>
        <v>4.4956796501136767</v>
      </c>
    </row>
    <row r="8" spans="2:32" x14ac:dyDescent="0.25">
      <c r="B8" s="42" t="s">
        <v>39</v>
      </c>
      <c r="C8" s="48">
        <f>'A.3 Fig.A3.2'!G7</f>
        <v>60.150976162814032</v>
      </c>
      <c r="D8" s="48">
        <f>'A.3 Fig.A3.2'!H7</f>
        <v>65.917530198417339</v>
      </c>
      <c r="E8" s="48">
        <f>'A.3 Fig.A3.2'!I7</f>
        <v>67.030619058264591</v>
      </c>
      <c r="F8" s="48">
        <f>'A.3 Fig.A3.2'!J7</f>
        <v>69.217109252691444</v>
      </c>
      <c r="G8" s="48">
        <f>'A.3 Fig.A3.2'!K7</f>
        <v>65.605702873039959</v>
      </c>
      <c r="H8" s="48">
        <f>'A.3 Fig.A3.2'!L7</f>
        <v>63.886989072098686</v>
      </c>
      <c r="I8" s="48">
        <f>'A.3 Fig.A3.2'!M7</f>
        <v>61.031852911755564</v>
      </c>
      <c r="J8" s="48">
        <f>'A.3 Fig.A3.2'!N7</f>
        <v>65.400858028731321</v>
      </c>
      <c r="K8" s="48">
        <f>'A.3 Fig.A3.2'!O7</f>
        <v>58.212548701195111</v>
      </c>
      <c r="L8" s="48">
        <f>'A.3 Fig.A3.2'!P7</f>
        <v>59.321311193394848</v>
      </c>
      <c r="M8" s="48">
        <f>'A.3 Fig.A3.2'!Q7</f>
        <v>58.111964889616786</v>
      </c>
      <c r="N8" s="48">
        <f>'A.3 Fig.A3.2'!R7</f>
        <v>55.157291303069037</v>
      </c>
      <c r="O8" s="48">
        <f>'A.3 Fig.A3.2'!S7</f>
        <v>56.315586953341125</v>
      </c>
      <c r="P8" s="48">
        <f>'A.3 Fig.A3.2'!T7</f>
        <v>51.554552829249758</v>
      </c>
      <c r="Q8" s="48">
        <f>'A.3 Fig.A3.2'!U7</f>
        <v>52.530267374957489</v>
      </c>
      <c r="R8" s="48">
        <f>'A.3 Fig.A3.2'!V7</f>
        <v>55.884001926426166</v>
      </c>
      <c r="S8" s="48">
        <f>'A.3 Fig.A3.2'!W7</f>
        <v>58.099384216066071</v>
      </c>
      <c r="T8" s="48">
        <f>'A.3 Fig.A3.2'!X7</f>
        <v>58.934731029224068</v>
      </c>
      <c r="U8" s="48">
        <f>'A.3 Fig.A3.2'!Y7</f>
        <v>56.080641926413684</v>
      </c>
      <c r="V8" s="48">
        <f>'A.3 Fig.A3.2'!Z7</f>
        <v>54.597279419415713</v>
      </c>
      <c r="W8" s="48">
        <f>'A.3 Fig.A3.2'!AA7</f>
        <v>47.837405483510345</v>
      </c>
      <c r="X8" s="48">
        <f>'A.3 Fig.A3.2'!AB7</f>
        <v>43.300832918901619</v>
      </c>
      <c r="Y8" s="48">
        <f>'A.3 Fig.A3.2'!AC7</f>
        <v>41.572291681735585</v>
      </c>
      <c r="Z8" s="48">
        <f>'A.3 Fig.A3.2'!AD7</f>
        <v>40.663294379790877</v>
      </c>
      <c r="AA8" s="48">
        <f>'A.3 Fig.A3.2'!AE7</f>
        <v>41.786083582693777</v>
      </c>
      <c r="AB8" s="48">
        <f>'A.3 Fig.A3.2'!AF7</f>
        <v>43.985395311105918</v>
      </c>
      <c r="AC8" s="48">
        <f>'A.3 Fig.A3.2'!AG7</f>
        <v>42.273423777370766</v>
      </c>
      <c r="AD8" s="48">
        <f>'A.3 Fig.A3.2'!AH7</f>
        <v>45.307093993988573</v>
      </c>
      <c r="AE8" s="48">
        <f>'A.3 Fig.A3.2'!AI7</f>
        <v>44.220449531776737</v>
      </c>
      <c r="AF8" s="48">
        <f>'A.3 Fig.A3.2'!AJ7</f>
        <v>43.697896318466718</v>
      </c>
    </row>
    <row r="9" spans="2:32" x14ac:dyDescent="0.25">
      <c r="B9" s="42" t="s">
        <v>410</v>
      </c>
      <c r="C9" s="48">
        <f>'A.3 Fig.A3.2'!G8</f>
        <v>0</v>
      </c>
      <c r="D9" s="48">
        <f>'A.3 Fig.A3.2'!H8</f>
        <v>32.921779292687127</v>
      </c>
      <c r="E9" s="48">
        <f>'A.3 Fig.A3.2'!I8</f>
        <v>32.844771612045705</v>
      </c>
      <c r="F9" s="48">
        <f>'A.3 Fig.A3.2'!J8</f>
        <v>32.675525994421633</v>
      </c>
      <c r="G9" s="48">
        <f>'A.3 Fig.A3.2'!K8</f>
        <v>33.387699653750467</v>
      </c>
      <c r="H9" s="48">
        <f>'A.3 Fig.A3.2'!L8</f>
        <v>34.40404280627817</v>
      </c>
      <c r="I9" s="48">
        <f>'A.3 Fig.A3.2'!M8</f>
        <v>35.412793086901893</v>
      </c>
      <c r="J9" s="48">
        <f>'A.3 Fig.A3.2'!N8</f>
        <v>35.523609750363732</v>
      </c>
      <c r="K9" s="48">
        <f>'A.3 Fig.A3.2'!O8</f>
        <v>34.60502199799393</v>
      </c>
      <c r="L9" s="48">
        <f>'A.3 Fig.A3.2'!P8</f>
        <v>37.021735282651193</v>
      </c>
      <c r="M9" s="48">
        <f>'A.3 Fig.A3.2'!Q8</f>
        <v>36.854246118057752</v>
      </c>
      <c r="N9" s="48">
        <f>'A.3 Fig.A3.2'!R8</f>
        <v>34.617779382427265</v>
      </c>
      <c r="O9" s="48">
        <f>'A.3 Fig.A3.2'!S8</f>
        <v>33.028930295973694</v>
      </c>
      <c r="P9" s="48">
        <f>'A.3 Fig.A3.2'!T8</f>
        <v>32.710528360439909</v>
      </c>
      <c r="Q9" s="48">
        <f>'A.3 Fig.A3.2'!U8</f>
        <v>33.637464193495163</v>
      </c>
      <c r="R9" s="48">
        <f>'A.3 Fig.A3.2'!V8</f>
        <v>32.693031221262117</v>
      </c>
      <c r="S9" s="48">
        <f>'A.3 Fig.A3.2'!W8</f>
        <v>32.04873616723286</v>
      </c>
      <c r="T9" s="48">
        <f>'A.3 Fig.A3.2'!X8</f>
        <v>31.431808449510292</v>
      </c>
      <c r="U9" s="48">
        <f>'A.3 Fig.A3.2'!Y8</f>
        <v>30.236794783506355</v>
      </c>
      <c r="V9" s="48">
        <f>'A.3 Fig.A3.2'!Z8</f>
        <v>29.690236241045405</v>
      </c>
      <c r="W9" s="48">
        <f>'A.3 Fig.A3.2'!AA8</f>
        <v>29.406201119536131</v>
      </c>
      <c r="X9" s="48">
        <f>'A.3 Fig.A3.2'!AB8</f>
        <v>31.116226627869768</v>
      </c>
      <c r="Y9" s="48">
        <f>'A.3 Fig.A3.2'!AC8</f>
        <v>28.36203087251446</v>
      </c>
      <c r="Z9" s="48">
        <f>'A.3 Fig.A3.2'!AD8</f>
        <v>29.029841210819885</v>
      </c>
      <c r="AA9" s="48">
        <f>'A.3 Fig.A3.2'!AE8</f>
        <v>31.456044654070574</v>
      </c>
      <c r="AB9" s="48">
        <f>'A.3 Fig.A3.2'!AF8</f>
        <v>30.706997828609026</v>
      </c>
      <c r="AC9" s="48">
        <f>'A.3 Fig.A3.2'!AG8</f>
        <v>30.786736134357838</v>
      </c>
      <c r="AD9" s="48">
        <f>'A.3 Fig.A3.2'!AH8</f>
        <v>31.791596837393662</v>
      </c>
      <c r="AE9" s="48">
        <f>'A.3 Fig.A3.2'!AI8</f>
        <v>33.44636725965097</v>
      </c>
      <c r="AF9" s="48">
        <f>'A.3 Fig.A3.2'!AJ8</f>
        <v>34.932277657932083</v>
      </c>
    </row>
    <row r="10" spans="2:32" x14ac:dyDescent="0.25">
      <c r="B10" s="42" t="s">
        <v>40</v>
      </c>
      <c r="C10" s="48">
        <f>'A.3 Fig.A3.2'!G9</f>
        <v>2.524</v>
      </c>
      <c r="D10" s="48">
        <f>'A.3 Fig.A3.2'!H9</f>
        <v>1.6346004481530041</v>
      </c>
      <c r="E10" s="48">
        <f>'A.3 Fig.A3.2'!I9</f>
        <v>2.3176264601434577</v>
      </c>
      <c r="F10" s="48">
        <f>'A.3 Fig.A3.2'!J9</f>
        <v>2.4977302209728167</v>
      </c>
      <c r="G10" s="48">
        <f>'A.3 Fig.A3.2'!K9</f>
        <v>1.6149019381642735</v>
      </c>
      <c r="H10" s="48">
        <f>'A.3 Fig.A3.2'!L9</f>
        <v>0.97122676879503733</v>
      </c>
      <c r="I10" s="48">
        <f>'A.3 Fig.A3.2'!M9</f>
        <v>0.96264590650769599</v>
      </c>
      <c r="J10" s="48">
        <f>'A.3 Fig.A3.2'!N9</f>
        <v>0.94531688637487343</v>
      </c>
      <c r="K10" s="48">
        <f>'A.3 Fig.A3.2'!O9</f>
        <v>1.0295641938428113</v>
      </c>
      <c r="L10" s="48">
        <f>'A.3 Fig.A3.2'!P9</f>
        <v>1.1978264950968862</v>
      </c>
      <c r="M10" s="48">
        <f>'A.3 Fig.A3.2'!Q9</f>
        <v>1.099812453230026</v>
      </c>
      <c r="N10" s="48">
        <f>'A.3 Fig.A3.2'!R9</f>
        <v>1.2555783531390079</v>
      </c>
      <c r="O10" s="48">
        <f>'A.3 Fig.A3.2'!S9</f>
        <v>1.4660486925585094</v>
      </c>
      <c r="P10" s="48">
        <f>'A.3 Fig.A3.2'!T9</f>
        <v>1.3220199894517652</v>
      </c>
      <c r="Q10" s="48">
        <f>'A.3 Fig.A3.2'!U9</f>
        <v>1.1559025311854021</v>
      </c>
      <c r="R10" s="48">
        <f>'A.3 Fig.A3.2'!V9</f>
        <v>1.1295516264280465</v>
      </c>
      <c r="S10" s="48">
        <f>'A.3 Fig.A3.2'!W9</f>
        <v>1.2679612588994154</v>
      </c>
      <c r="T10" s="48">
        <f>'A.3 Fig.A3.2'!X9</f>
        <v>1.1576113065525735</v>
      </c>
      <c r="U10" s="48">
        <f>'A.3 Fig.A3.2'!Y9</f>
        <v>1.1406555283233444</v>
      </c>
      <c r="V10" s="48">
        <f>'A.3 Fig.A3.2'!Z9</f>
        <v>1.1820797747574754</v>
      </c>
      <c r="W10" s="48">
        <f>'A.3 Fig.A3.2'!AA9</f>
        <v>1.0311615182364493</v>
      </c>
      <c r="X10" s="48">
        <f>'A.3 Fig.A3.2'!AB9</f>
        <v>1.1485950840022336</v>
      </c>
      <c r="Y10" s="48">
        <f>'A.3 Fig.A3.2'!AC9</f>
        <v>0.86068113417414971</v>
      </c>
      <c r="Z10" s="48">
        <f>'A.3 Fig.A3.2'!AD9</f>
        <v>0.88708227199819689</v>
      </c>
      <c r="AA10" s="48">
        <f>'A.3 Fig.A3.2'!AE9</f>
        <v>0.82547779118246123</v>
      </c>
      <c r="AB10" s="48">
        <f>'A.3 Fig.A3.2'!AF9</f>
        <v>0.78598795179035097</v>
      </c>
      <c r="AC10" s="48">
        <f>'A.3 Fig.A3.2'!AG9</f>
        <v>0.64653975063882152</v>
      </c>
      <c r="AD10" s="48">
        <f>'A.3 Fig.A3.2'!AH9</f>
        <v>0.65098460597629626</v>
      </c>
      <c r="AE10" s="48">
        <f>'A.3 Fig.A3.2'!AI9</f>
        <v>0.39291202304614919</v>
      </c>
      <c r="AF10" s="48">
        <f>'A.3 Fig.A3.2'!AJ9</f>
        <v>0.54632667632230381</v>
      </c>
    </row>
    <row r="11" spans="2:32" s="45" customFormat="1" x14ac:dyDescent="0.25">
      <c r="B11" s="45" t="s">
        <v>41</v>
      </c>
      <c r="C11" s="49">
        <f>'A.3 Fig.A3.2'!G10</f>
        <v>127.96497616281404</v>
      </c>
      <c r="D11" s="49">
        <f>'A.3 Fig.A3.2'!H10</f>
        <v>174.92220613787813</v>
      </c>
      <c r="E11" s="49">
        <f>'A.3 Fig.A3.2'!I10</f>
        <v>176.88999674032539</v>
      </c>
      <c r="F11" s="49">
        <f>'A.3 Fig.A3.2'!J10</f>
        <v>184.07467424981391</v>
      </c>
      <c r="G11" s="49">
        <f>'A.3 Fig.A3.2'!K10</f>
        <v>175.04298664193834</v>
      </c>
      <c r="H11" s="49">
        <f>'A.3 Fig.A3.2'!L10</f>
        <v>173.12968095013085</v>
      </c>
      <c r="I11" s="49">
        <f>'A.3 Fig.A3.2'!M10</f>
        <v>169.78373296500328</v>
      </c>
      <c r="J11" s="49">
        <f>'A.3 Fig.A3.2'!N10</f>
        <v>172.64093372319775</v>
      </c>
      <c r="K11" s="49">
        <f>'A.3 Fig.A3.2'!O10</f>
        <v>163.47905002174176</v>
      </c>
      <c r="L11" s="49">
        <f>'A.3 Fig.A3.2'!P10</f>
        <v>167.1062751932306</v>
      </c>
      <c r="M11" s="49">
        <f>'A.3 Fig.A3.2'!Q10</f>
        <v>164.87302666731875</v>
      </c>
      <c r="N11" s="49">
        <f>'A.3 Fig.A3.2'!R10</f>
        <v>162.78910761256253</v>
      </c>
      <c r="O11" s="49">
        <f>'A.3 Fig.A3.2'!S10</f>
        <v>163.23644454490437</v>
      </c>
      <c r="P11" s="49">
        <f>'A.3 Fig.A3.2'!T10</f>
        <v>155.20396621765991</v>
      </c>
      <c r="Q11" s="49">
        <f>'A.3 Fig.A3.2'!U10</f>
        <v>156.75955092023673</v>
      </c>
      <c r="R11" s="49">
        <f>'A.3 Fig.A3.2'!V10</f>
        <v>159.64986412816904</v>
      </c>
      <c r="S11" s="49">
        <f>'A.3 Fig.A3.2'!W10</f>
        <v>163.09941729558707</v>
      </c>
      <c r="T11" s="49">
        <f>'A.3 Fig.A3.2'!X10</f>
        <v>158.54337254470917</v>
      </c>
      <c r="U11" s="49">
        <f>'A.3 Fig.A3.2'!Y10</f>
        <v>152.97634151793019</v>
      </c>
      <c r="V11" s="49">
        <f>'A.3 Fig.A3.2'!Z10</f>
        <v>143.6469874184919</v>
      </c>
      <c r="W11" s="49">
        <f>'A.3 Fig.A3.2'!AA10</f>
        <v>120.23423830142407</v>
      </c>
      <c r="X11" s="49">
        <f>'A.3 Fig.A3.2'!AB10</f>
        <v>114.31746959024267</v>
      </c>
      <c r="Y11" s="49">
        <f>'A.3 Fig.A3.2'!AC10</f>
        <v>102.46448709129223</v>
      </c>
      <c r="Z11" s="49">
        <f>'A.3 Fig.A3.2'!AD10</f>
        <v>105.79596230288521</v>
      </c>
      <c r="AA11" s="49">
        <f>'A.3 Fig.A3.2'!AE10</f>
        <v>107.25665694320134</v>
      </c>
      <c r="AB11" s="49">
        <f>'A.3 Fig.A3.2'!AF10</f>
        <v>106.3047794616068</v>
      </c>
      <c r="AC11" s="49">
        <f>'A.3 Fig.A3.2'!AG10</f>
        <v>106.18698074508043</v>
      </c>
      <c r="AD11" s="49">
        <f>'A.3 Fig.A3.2'!AH10</f>
        <v>108.82756746962194</v>
      </c>
      <c r="AE11" s="49">
        <f>'A.3 Fig.A3.2'!AI10</f>
        <v>107.96256578351607</v>
      </c>
      <c r="AF11" s="49">
        <f>'A.3 Fig.A3.2'!AJ10</f>
        <v>107.75529052552645</v>
      </c>
    </row>
    <row r="12" spans="2:32" x14ac:dyDescent="0.25">
      <c r="Y12" s="46"/>
      <c r="Z12" s="46"/>
    </row>
    <row r="13" spans="2:32" x14ac:dyDescent="0.25">
      <c r="C13" s="47"/>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33565-7290-4EB6-AD6E-054B050C1435}">
  <sheetPr>
    <tabColor rgb="FFFF0000"/>
  </sheetPr>
  <dimension ref="A1:AL170"/>
  <sheetViews>
    <sheetView tabSelected="1" zoomScale="75" zoomScaleNormal="75" workbookViewId="0">
      <pane xSplit="4" ySplit="13" topLeftCell="E14" activePane="bottomRight" state="frozen"/>
      <selection activeCell="P40" sqref="P40"/>
      <selection pane="topRight" activeCell="P40" sqref="P40"/>
      <selection pane="bottomLeft" activeCell="P40" sqref="P40"/>
      <selection pane="bottomRight" activeCell="I25" sqref="I25"/>
    </sheetView>
  </sheetViews>
  <sheetFormatPr defaultColWidth="8.85546875" defaultRowHeight="15" x14ac:dyDescent="0.25"/>
  <cols>
    <col min="1" max="2" width="21.42578125" style="188" customWidth="1"/>
    <col min="3" max="3" width="46.42578125" style="291" customWidth="1"/>
    <col min="4" max="4" width="7.140625" style="188" customWidth="1"/>
    <col min="5" max="24" width="8.5703125" style="188" customWidth="1"/>
    <col min="25" max="25" width="8.85546875" style="188" customWidth="1"/>
    <col min="26" max="30" width="8.5703125" style="188" customWidth="1"/>
    <col min="31" max="31" width="2.140625" style="188" customWidth="1"/>
    <col min="32" max="36" width="8.5703125" style="188" customWidth="1"/>
    <col min="37" max="37" width="11.140625" style="188" customWidth="1"/>
    <col min="38" max="38" width="25.7109375" style="188" customWidth="1"/>
    <col min="39" max="16384" width="8.85546875" style="188"/>
  </cols>
  <sheetData>
    <row r="1" spans="1:38" s="153" customFormat="1" ht="22.5" customHeight="1" x14ac:dyDescent="0.25">
      <c r="A1" s="149" t="s">
        <v>419</v>
      </c>
      <c r="B1" s="150"/>
      <c r="C1" s="151"/>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152"/>
      <c r="AE1" s="152"/>
      <c r="AF1" s="152"/>
      <c r="AG1" s="152"/>
      <c r="AH1" s="152"/>
      <c r="AI1" s="152"/>
      <c r="AJ1" s="152"/>
      <c r="AK1" s="152"/>
      <c r="AL1" s="152"/>
    </row>
    <row r="2" spans="1:38" s="153" customFormat="1" x14ac:dyDescent="0.25">
      <c r="A2" s="154" t="s">
        <v>420</v>
      </c>
      <c r="B2" s="150"/>
      <c r="C2" s="151"/>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row>
    <row r="3" spans="1:38" s="153" customFormat="1" x14ac:dyDescent="0.25">
      <c r="A3" s="152"/>
      <c r="B3" s="150"/>
      <c r="C3" s="151"/>
      <c r="D3" s="152"/>
      <c r="E3" s="152"/>
      <c r="F3" s="155"/>
      <c r="G3" s="152"/>
      <c r="H3" s="152"/>
      <c r="I3" s="152"/>
      <c r="J3" s="152"/>
      <c r="K3" s="152"/>
      <c r="L3" s="152"/>
      <c r="M3" s="152"/>
      <c r="N3" s="152"/>
      <c r="O3" s="152"/>
      <c r="P3" s="156"/>
      <c r="Q3" s="156"/>
      <c r="R3" s="157"/>
      <c r="S3" s="157"/>
      <c r="T3" s="157"/>
      <c r="U3" s="157"/>
      <c r="V3" s="157"/>
      <c r="W3" s="152"/>
      <c r="X3" s="152"/>
      <c r="Y3" s="152"/>
      <c r="Z3" s="152"/>
      <c r="AA3" s="152"/>
      <c r="AB3" s="152"/>
      <c r="AC3" s="152"/>
      <c r="AD3" s="152"/>
      <c r="AE3" s="152"/>
      <c r="AF3" s="152"/>
      <c r="AG3" s="152"/>
      <c r="AH3" s="152"/>
      <c r="AI3" s="152"/>
      <c r="AJ3" s="152"/>
      <c r="AK3" s="152"/>
      <c r="AL3" s="152"/>
    </row>
    <row r="4" spans="1:38" s="153" customFormat="1" x14ac:dyDescent="0.25">
      <c r="A4" s="158" t="s">
        <v>293</v>
      </c>
      <c r="B4" s="159" t="s">
        <v>550</v>
      </c>
      <c r="C4" s="160" t="s">
        <v>294</v>
      </c>
      <c r="D4" s="152"/>
      <c r="E4" s="152"/>
      <c r="F4" s="152"/>
      <c r="G4" s="152"/>
      <c r="H4" s="152"/>
      <c r="I4" s="152"/>
      <c r="J4" s="152"/>
      <c r="K4" s="152"/>
      <c r="L4" s="152"/>
      <c r="M4" s="152"/>
      <c r="N4" s="152"/>
      <c r="O4" s="152"/>
      <c r="P4" s="156"/>
      <c r="Q4" s="156"/>
      <c r="R4" s="157"/>
      <c r="S4" s="157"/>
      <c r="T4" s="157"/>
      <c r="U4" s="157"/>
      <c r="V4" s="157"/>
      <c r="W4" s="152"/>
      <c r="X4" s="152"/>
      <c r="Y4" s="152"/>
      <c r="Z4" s="152"/>
      <c r="AA4" s="152"/>
      <c r="AB4" s="152"/>
      <c r="AC4" s="152"/>
      <c r="AD4" s="152"/>
      <c r="AE4" s="152"/>
      <c r="AF4" s="152"/>
      <c r="AG4" s="152"/>
      <c r="AH4" s="152"/>
      <c r="AI4" s="152"/>
      <c r="AJ4" s="152"/>
      <c r="AK4" s="152"/>
      <c r="AL4" s="152"/>
    </row>
    <row r="5" spans="1:38" s="153" customFormat="1" x14ac:dyDescent="0.25">
      <c r="A5" s="158" t="s">
        <v>295</v>
      </c>
      <c r="B5" s="159" t="s">
        <v>551</v>
      </c>
      <c r="C5" s="160" t="s">
        <v>296</v>
      </c>
      <c r="D5" s="152"/>
      <c r="E5" s="152"/>
      <c r="F5" s="152"/>
      <c r="G5" s="152"/>
      <c r="H5" s="152"/>
      <c r="I5" s="152"/>
      <c r="J5" s="152"/>
      <c r="K5" s="152"/>
      <c r="L5" s="152"/>
      <c r="M5" s="152"/>
      <c r="N5" s="152"/>
      <c r="O5" s="152"/>
      <c r="P5" s="156"/>
      <c r="Q5" s="156"/>
      <c r="R5" s="157"/>
      <c r="S5" s="157"/>
      <c r="T5" s="157"/>
      <c r="U5" s="157"/>
      <c r="V5" s="157"/>
      <c r="W5" s="152"/>
      <c r="X5" s="152"/>
      <c r="Y5" s="152"/>
      <c r="Z5" s="152"/>
      <c r="AA5" s="152"/>
      <c r="AB5" s="152"/>
      <c r="AC5" s="152"/>
      <c r="AD5" s="152"/>
      <c r="AE5" s="152"/>
      <c r="AF5" s="152"/>
      <c r="AG5" s="152"/>
      <c r="AH5" s="152"/>
      <c r="AI5" s="152"/>
      <c r="AJ5" s="152"/>
      <c r="AK5" s="152"/>
      <c r="AL5" s="152"/>
    </row>
    <row r="6" spans="1:38" s="153" customFormat="1" x14ac:dyDescent="0.25">
      <c r="A6" s="158" t="s">
        <v>297</v>
      </c>
      <c r="B6" s="159">
        <v>2018</v>
      </c>
      <c r="C6" s="160" t="s">
        <v>298</v>
      </c>
      <c r="D6" s="152"/>
      <c r="E6" s="152"/>
      <c r="F6" s="152"/>
      <c r="G6" s="152"/>
      <c r="H6" s="152"/>
      <c r="I6" s="152"/>
      <c r="J6" s="152"/>
      <c r="K6" s="152"/>
      <c r="L6" s="152"/>
      <c r="M6" s="152"/>
      <c r="N6" s="152"/>
      <c r="O6" s="152"/>
      <c r="P6" s="152"/>
      <c r="Q6" s="152"/>
      <c r="R6" s="161"/>
      <c r="S6" s="161"/>
      <c r="T6" s="161"/>
      <c r="U6" s="161"/>
      <c r="V6" s="161"/>
      <c r="W6" s="152"/>
      <c r="X6" s="152"/>
      <c r="Y6" s="152"/>
      <c r="Z6" s="152"/>
      <c r="AA6" s="152"/>
      <c r="AB6" s="152"/>
      <c r="AC6" s="152"/>
      <c r="AD6" s="152"/>
      <c r="AE6" s="152"/>
      <c r="AF6" s="152"/>
      <c r="AG6" s="152"/>
      <c r="AH6" s="152"/>
      <c r="AI6" s="152"/>
      <c r="AJ6" s="152"/>
      <c r="AK6" s="152"/>
      <c r="AL6" s="152"/>
    </row>
    <row r="7" spans="1:38" s="153" customFormat="1" x14ac:dyDescent="0.25">
      <c r="A7" s="158" t="s">
        <v>299</v>
      </c>
      <c r="B7" s="159" t="s">
        <v>552</v>
      </c>
      <c r="C7" s="162" t="s">
        <v>300</v>
      </c>
      <c r="D7" s="156"/>
      <c r="E7" s="156"/>
      <c r="F7" s="156"/>
      <c r="G7" s="156"/>
      <c r="H7" s="156"/>
      <c r="I7" s="156"/>
      <c r="J7" s="156"/>
      <c r="K7" s="156"/>
      <c r="L7" s="156"/>
      <c r="M7" s="156"/>
      <c r="N7" s="156"/>
      <c r="O7" s="156"/>
      <c r="P7" s="156"/>
      <c r="Q7" s="156"/>
      <c r="R7" s="157"/>
      <c r="S7" s="157"/>
      <c r="T7" s="157"/>
      <c r="U7" s="157"/>
      <c r="V7" s="157"/>
      <c r="W7" s="152"/>
      <c r="X7" s="152"/>
      <c r="Y7" s="152"/>
      <c r="Z7" s="152"/>
      <c r="AA7" s="152"/>
      <c r="AB7" s="152"/>
      <c r="AC7" s="152"/>
      <c r="AD7" s="156"/>
      <c r="AE7" s="152"/>
      <c r="AF7" s="152"/>
      <c r="AG7" s="156"/>
      <c r="AH7" s="156"/>
      <c r="AI7" s="156"/>
      <c r="AJ7" s="156"/>
      <c r="AK7" s="156"/>
      <c r="AL7" s="156"/>
    </row>
    <row r="8" spans="1:38" s="167" customFormat="1" x14ac:dyDescent="0.25">
      <c r="A8" s="163"/>
      <c r="B8" s="164"/>
      <c r="C8" s="165"/>
      <c r="D8" s="166"/>
      <c r="E8" s="166"/>
      <c r="F8" s="166"/>
      <c r="G8" s="166"/>
      <c r="H8" s="166"/>
      <c r="I8" s="166"/>
      <c r="J8" s="166"/>
      <c r="K8" s="166"/>
      <c r="L8" s="166"/>
      <c r="M8" s="166"/>
      <c r="N8" s="166"/>
      <c r="O8" s="166"/>
      <c r="P8" s="166"/>
      <c r="Q8" s="166"/>
      <c r="R8" s="157"/>
      <c r="S8" s="157"/>
      <c r="T8" s="157"/>
      <c r="U8" s="157"/>
      <c r="V8" s="157"/>
      <c r="W8" s="152"/>
      <c r="X8" s="152"/>
      <c r="Y8" s="152"/>
      <c r="Z8" s="152"/>
      <c r="AA8" s="152"/>
      <c r="AB8" s="152"/>
      <c r="AC8" s="152"/>
      <c r="AD8" s="152"/>
      <c r="AE8" s="152"/>
      <c r="AF8" s="161"/>
      <c r="AG8" s="156"/>
      <c r="AH8" s="156"/>
      <c r="AI8" s="156"/>
      <c r="AJ8" s="156"/>
      <c r="AK8" s="156"/>
      <c r="AL8" s="156"/>
    </row>
    <row r="9" spans="1:38" s="167" customFormat="1" ht="15.75" thickBot="1" x14ac:dyDescent="0.3">
      <c r="A9" s="168"/>
      <c r="B9" s="169"/>
      <c r="C9" s="170"/>
      <c r="D9" s="171"/>
      <c r="E9" s="171"/>
      <c r="F9" s="171"/>
      <c r="G9" s="171"/>
      <c r="H9" s="171"/>
      <c r="I9" s="171"/>
      <c r="J9" s="171"/>
      <c r="K9" s="171"/>
      <c r="L9" s="171"/>
      <c r="M9" s="171"/>
      <c r="N9" s="171"/>
      <c r="O9" s="171"/>
      <c r="P9" s="171"/>
      <c r="Q9" s="171"/>
      <c r="R9" s="157"/>
      <c r="S9" s="157"/>
      <c r="T9" s="157"/>
      <c r="U9" s="157"/>
      <c r="V9" s="157"/>
      <c r="W9" s="152"/>
      <c r="X9" s="152"/>
      <c r="Y9" s="152"/>
      <c r="Z9" s="152"/>
      <c r="AA9" s="152"/>
      <c r="AB9" s="152"/>
      <c r="AC9" s="152"/>
      <c r="AD9" s="152"/>
      <c r="AE9" s="152"/>
      <c r="AF9" s="161"/>
      <c r="AG9" s="156"/>
      <c r="AH9" s="156"/>
      <c r="AI9" s="156"/>
      <c r="AJ9" s="156"/>
      <c r="AK9" s="156"/>
      <c r="AL9" s="156"/>
    </row>
    <row r="10" spans="1:38" s="173" customFormat="1" ht="37.5" customHeight="1" thickBot="1" x14ac:dyDescent="0.3">
      <c r="A10" s="338" t="str">
        <f>B4&amp;": "&amp;B5&amp;": "&amp;B6</f>
        <v>IE: 14.02.2020: 2018</v>
      </c>
      <c r="B10" s="340" t="s">
        <v>301</v>
      </c>
      <c r="C10" s="341"/>
      <c r="D10" s="342"/>
      <c r="E10" s="328" t="s">
        <v>527</v>
      </c>
      <c r="F10" s="329"/>
      <c r="G10" s="329"/>
      <c r="H10" s="330"/>
      <c r="I10" s="328" t="s">
        <v>528</v>
      </c>
      <c r="J10" s="329"/>
      <c r="K10" s="329"/>
      <c r="L10" s="330"/>
      <c r="M10" s="346" t="s">
        <v>529</v>
      </c>
      <c r="N10" s="328" t="s">
        <v>530</v>
      </c>
      <c r="O10" s="329"/>
      <c r="P10" s="330"/>
      <c r="Q10" s="328" t="s">
        <v>531</v>
      </c>
      <c r="R10" s="329"/>
      <c r="S10" s="329"/>
      <c r="T10" s="329"/>
      <c r="U10" s="329"/>
      <c r="V10" s="330"/>
      <c r="W10" s="328" t="s">
        <v>532</v>
      </c>
      <c r="X10" s="329"/>
      <c r="Y10" s="329"/>
      <c r="Z10" s="329"/>
      <c r="AA10" s="329"/>
      <c r="AB10" s="329"/>
      <c r="AC10" s="329"/>
      <c r="AD10" s="330"/>
      <c r="AE10" s="172"/>
      <c r="AF10" s="328" t="s">
        <v>533</v>
      </c>
      <c r="AG10" s="329"/>
      <c r="AH10" s="329"/>
      <c r="AI10" s="329"/>
      <c r="AJ10" s="329"/>
      <c r="AK10" s="329"/>
      <c r="AL10" s="330"/>
    </row>
    <row r="11" spans="1:38" s="167" customFormat="1" ht="15" customHeight="1" thickBot="1" x14ac:dyDescent="0.3">
      <c r="A11" s="339"/>
      <c r="B11" s="343"/>
      <c r="C11" s="344"/>
      <c r="D11" s="345"/>
      <c r="E11" s="331"/>
      <c r="F11" s="332"/>
      <c r="G11" s="332"/>
      <c r="H11" s="333"/>
      <c r="I11" s="331"/>
      <c r="J11" s="332"/>
      <c r="K11" s="332"/>
      <c r="L11" s="333"/>
      <c r="M11" s="347"/>
      <c r="N11" s="331"/>
      <c r="O11" s="332"/>
      <c r="P11" s="333"/>
      <c r="Q11" s="331"/>
      <c r="R11" s="332"/>
      <c r="S11" s="332"/>
      <c r="T11" s="332"/>
      <c r="U11" s="332"/>
      <c r="V11" s="333"/>
      <c r="W11" s="174"/>
      <c r="X11" s="334" t="s">
        <v>26</v>
      </c>
      <c r="Y11" s="335"/>
      <c r="Z11" s="335"/>
      <c r="AA11" s="335"/>
      <c r="AB11" s="336"/>
      <c r="AC11" s="175"/>
      <c r="AD11" s="176"/>
      <c r="AE11" s="177"/>
      <c r="AF11" s="331"/>
      <c r="AG11" s="332"/>
      <c r="AH11" s="332"/>
      <c r="AI11" s="332"/>
      <c r="AJ11" s="332"/>
      <c r="AK11" s="332"/>
      <c r="AL11" s="333"/>
    </row>
    <row r="12" spans="1:38" s="167" customFormat="1" ht="52.5" customHeight="1" thickBot="1" x14ac:dyDescent="0.3">
      <c r="A12" s="339"/>
      <c r="B12" s="343"/>
      <c r="C12" s="344"/>
      <c r="D12" s="345"/>
      <c r="E12" s="178" t="s">
        <v>534</v>
      </c>
      <c r="F12" s="178" t="s">
        <v>6</v>
      </c>
      <c r="G12" s="178" t="s">
        <v>535</v>
      </c>
      <c r="H12" s="178" t="s">
        <v>536</v>
      </c>
      <c r="I12" s="178" t="s">
        <v>537</v>
      </c>
      <c r="J12" s="179" t="s">
        <v>538</v>
      </c>
      <c r="K12" s="179" t="s">
        <v>8</v>
      </c>
      <c r="L12" s="180" t="s">
        <v>421</v>
      </c>
      <c r="M12" s="181" t="s">
        <v>7</v>
      </c>
      <c r="N12" s="179" t="s">
        <v>9</v>
      </c>
      <c r="O12" s="179" t="s">
        <v>11</v>
      </c>
      <c r="P12" s="179" t="s">
        <v>10</v>
      </c>
      <c r="Q12" s="179" t="s">
        <v>12</v>
      </c>
      <c r="R12" s="179" t="s">
        <v>13</v>
      </c>
      <c r="S12" s="179" t="s">
        <v>14</v>
      </c>
      <c r="T12" s="179" t="s">
        <v>15</v>
      </c>
      <c r="U12" s="179" t="s">
        <v>16</v>
      </c>
      <c r="V12" s="179" t="s">
        <v>17</v>
      </c>
      <c r="W12" s="181" t="s">
        <v>302</v>
      </c>
      <c r="X12" s="178" t="s">
        <v>422</v>
      </c>
      <c r="Y12" s="178" t="s">
        <v>423</v>
      </c>
      <c r="Z12" s="178" t="s">
        <v>424</v>
      </c>
      <c r="AA12" s="178" t="s">
        <v>425</v>
      </c>
      <c r="AB12" s="178" t="s">
        <v>310</v>
      </c>
      <c r="AC12" s="179" t="s">
        <v>18</v>
      </c>
      <c r="AD12" s="179" t="s">
        <v>25</v>
      </c>
      <c r="AE12" s="182"/>
      <c r="AF12" s="181" t="s">
        <v>303</v>
      </c>
      <c r="AG12" s="181" t="s">
        <v>304</v>
      </c>
      <c r="AH12" s="181" t="s">
        <v>305</v>
      </c>
      <c r="AI12" s="181" t="s">
        <v>306</v>
      </c>
      <c r="AJ12" s="181" t="s">
        <v>307</v>
      </c>
      <c r="AK12" s="181" t="s">
        <v>308</v>
      </c>
      <c r="AL12" s="183" t="s">
        <v>309</v>
      </c>
    </row>
    <row r="13" spans="1:38" ht="37.5" customHeight="1" thickBot="1" x14ac:dyDescent="0.3">
      <c r="A13" s="184" t="s">
        <v>426</v>
      </c>
      <c r="B13" s="184" t="s">
        <v>311</v>
      </c>
      <c r="C13" s="185" t="s">
        <v>427</v>
      </c>
      <c r="D13" s="184" t="s">
        <v>312</v>
      </c>
      <c r="E13" s="184" t="s">
        <v>313</v>
      </c>
      <c r="F13" s="184" t="s">
        <v>313</v>
      </c>
      <c r="G13" s="184" t="s">
        <v>313</v>
      </c>
      <c r="H13" s="184" t="s">
        <v>313</v>
      </c>
      <c r="I13" s="184" t="s">
        <v>313</v>
      </c>
      <c r="J13" s="184" t="s">
        <v>313</v>
      </c>
      <c r="K13" s="184" t="s">
        <v>313</v>
      </c>
      <c r="L13" s="184" t="s">
        <v>313</v>
      </c>
      <c r="M13" s="184" t="s">
        <v>313</v>
      </c>
      <c r="N13" s="184" t="s">
        <v>314</v>
      </c>
      <c r="O13" s="184" t="s">
        <v>314</v>
      </c>
      <c r="P13" s="184" t="s">
        <v>314</v>
      </c>
      <c r="Q13" s="184" t="s">
        <v>314</v>
      </c>
      <c r="R13" s="184" t="s">
        <v>314</v>
      </c>
      <c r="S13" s="184" t="s">
        <v>314</v>
      </c>
      <c r="T13" s="184" t="s">
        <v>314</v>
      </c>
      <c r="U13" s="184" t="s">
        <v>314</v>
      </c>
      <c r="V13" s="184" t="s">
        <v>314</v>
      </c>
      <c r="W13" s="184" t="s">
        <v>315</v>
      </c>
      <c r="X13" s="184" t="s">
        <v>314</v>
      </c>
      <c r="Y13" s="184" t="s">
        <v>314</v>
      </c>
      <c r="Z13" s="184" t="s">
        <v>314</v>
      </c>
      <c r="AA13" s="184" t="s">
        <v>314</v>
      </c>
      <c r="AB13" s="184" t="s">
        <v>314</v>
      </c>
      <c r="AC13" s="184" t="s">
        <v>316</v>
      </c>
      <c r="AD13" s="184" t="s">
        <v>316</v>
      </c>
      <c r="AE13" s="186"/>
      <c r="AF13" s="184" t="s">
        <v>317</v>
      </c>
      <c r="AG13" s="184" t="s">
        <v>317</v>
      </c>
      <c r="AH13" s="184" t="s">
        <v>317</v>
      </c>
      <c r="AI13" s="184" t="s">
        <v>317</v>
      </c>
      <c r="AJ13" s="184" t="s">
        <v>317</v>
      </c>
      <c r="AK13" s="184"/>
      <c r="AL13" s="187"/>
    </row>
    <row r="14" spans="1:38" s="167" customFormat="1" ht="26.25" customHeight="1" thickBot="1" x14ac:dyDescent="0.3">
      <c r="A14" s="189" t="s">
        <v>318</v>
      </c>
      <c r="B14" s="189" t="s">
        <v>46</v>
      </c>
      <c r="C14" s="190" t="s">
        <v>176</v>
      </c>
      <c r="D14" s="191"/>
      <c r="E14" s="192">
        <v>6.7376102471207284</v>
      </c>
      <c r="F14" s="192">
        <v>0.29453361903851605</v>
      </c>
      <c r="G14" s="192">
        <v>2.83948329</v>
      </c>
      <c r="H14" s="192" t="s">
        <v>553</v>
      </c>
      <c r="I14" s="192">
        <v>0.28236461339769336</v>
      </c>
      <c r="J14" s="192">
        <v>0.43749869945425324</v>
      </c>
      <c r="K14" s="192">
        <v>0.54332024996794603</v>
      </c>
      <c r="L14" s="192">
        <v>5.9645773753987568E-3</v>
      </c>
      <c r="M14" s="192">
        <v>10.418006253852615</v>
      </c>
      <c r="N14" s="192">
        <v>0.34653420880427277</v>
      </c>
      <c r="O14" s="192">
        <v>4.1816794733905406E-2</v>
      </c>
      <c r="P14" s="192">
        <v>6.8384737166251722E-2</v>
      </c>
      <c r="Q14" s="192">
        <v>0.31369866571829469</v>
      </c>
      <c r="R14" s="192">
        <v>0.19692678657101895</v>
      </c>
      <c r="S14" s="192">
        <v>0.33014086006627857</v>
      </c>
      <c r="T14" s="192">
        <v>0.49062512162091149</v>
      </c>
      <c r="U14" s="192">
        <v>0.9356422990592338</v>
      </c>
      <c r="V14" s="192">
        <v>0.87640329482835222</v>
      </c>
      <c r="W14" s="192">
        <v>0.25630483961838463</v>
      </c>
      <c r="X14" s="192">
        <v>8.7922337074344893E-5</v>
      </c>
      <c r="Y14" s="192">
        <v>1.6254836768738385E-3</v>
      </c>
      <c r="Z14" s="192">
        <v>1.2882273009221579E-3</v>
      </c>
      <c r="AA14" s="192">
        <v>1.4299958223929819E-4</v>
      </c>
      <c r="AB14" s="192">
        <v>3.1446328971096392E-3</v>
      </c>
      <c r="AC14" s="192">
        <v>0.31399741927953273</v>
      </c>
      <c r="AD14" s="192">
        <v>1.3906452946006834E-4</v>
      </c>
      <c r="AE14" s="193"/>
      <c r="AF14" s="194">
        <v>1427.4806427865396</v>
      </c>
      <c r="AG14" s="194">
        <v>40015.669841634415</v>
      </c>
      <c r="AH14" s="194">
        <v>92994.48885459431</v>
      </c>
      <c r="AI14" s="194">
        <v>7145.2349298688359</v>
      </c>
      <c r="AJ14" s="194">
        <v>3089.0519999999997</v>
      </c>
      <c r="AK14" s="194" t="s">
        <v>359</v>
      </c>
      <c r="AL14" s="195" t="s">
        <v>317</v>
      </c>
    </row>
    <row r="15" spans="1:38" s="167" customFormat="1" ht="26.25" customHeight="1" thickBot="1" x14ac:dyDescent="0.3">
      <c r="A15" s="189" t="s">
        <v>319</v>
      </c>
      <c r="B15" s="189" t="s">
        <v>47</v>
      </c>
      <c r="C15" s="190" t="s">
        <v>177</v>
      </c>
      <c r="D15" s="191"/>
      <c r="E15" s="192">
        <v>0.32882972999999999</v>
      </c>
      <c r="F15" s="192">
        <v>1.4269372100876851E-2</v>
      </c>
      <c r="G15" s="192">
        <v>3.2811239999999998E-2</v>
      </c>
      <c r="H15" s="192" t="s">
        <v>553</v>
      </c>
      <c r="I15" s="192">
        <v>4.9958464673311095E-3</v>
      </c>
      <c r="J15" s="192">
        <v>5.3006471219792951E-3</v>
      </c>
      <c r="K15" s="192">
        <v>5.7083903594112185E-3</v>
      </c>
      <c r="L15" s="192">
        <v>7.8350441700566966E-4</v>
      </c>
      <c r="M15" s="192">
        <v>1.0315670000000001E-2</v>
      </c>
      <c r="N15" s="192">
        <v>7.2574069682916987E-3</v>
      </c>
      <c r="O15" s="192">
        <v>2.8573996242116997E-3</v>
      </c>
      <c r="P15" s="192">
        <v>6.6832184674478533E-4</v>
      </c>
      <c r="Q15" s="192">
        <v>1.881163812460064E-3</v>
      </c>
      <c r="R15" s="192">
        <v>1.0493562180987412E-2</v>
      </c>
      <c r="S15" s="192">
        <v>8.7047810096398167E-3</v>
      </c>
      <c r="T15" s="192">
        <v>1.3732596644320047E-2</v>
      </c>
      <c r="U15" s="192">
        <v>2.4559655238477439E-3</v>
      </c>
      <c r="V15" s="192">
        <v>9.6284359702521707E-2</v>
      </c>
      <c r="W15" s="192">
        <v>9.2904139975815174E-4</v>
      </c>
      <c r="X15" s="192">
        <v>3.4900566145084275E-6</v>
      </c>
      <c r="Y15" s="192">
        <v>5.7492562203702493E-6</v>
      </c>
      <c r="Z15" s="192">
        <v>3.8319434658554306E-6</v>
      </c>
      <c r="AA15" s="192">
        <v>4.7028024791359593E-6</v>
      </c>
      <c r="AB15" s="192">
        <v>1.7774058779870067E-5</v>
      </c>
      <c r="AC15" s="192" t="s">
        <v>359</v>
      </c>
      <c r="AD15" s="192">
        <v>2.9058529190849184E-3</v>
      </c>
      <c r="AE15" s="193"/>
      <c r="AF15" s="194">
        <v>3919.4298990271909</v>
      </c>
      <c r="AG15" s="194" t="s">
        <v>468</v>
      </c>
      <c r="AH15" s="194">
        <v>1705.4756009111545</v>
      </c>
      <c r="AI15" s="194" t="s">
        <v>468</v>
      </c>
      <c r="AJ15" s="194" t="s">
        <v>468</v>
      </c>
      <c r="AK15" s="194" t="s">
        <v>359</v>
      </c>
      <c r="AL15" s="195" t="s">
        <v>317</v>
      </c>
    </row>
    <row r="16" spans="1:38" s="167" customFormat="1" ht="26.25" customHeight="1" thickBot="1" x14ac:dyDescent="0.3">
      <c r="A16" s="189" t="s">
        <v>319</v>
      </c>
      <c r="B16" s="189" t="s">
        <v>48</v>
      </c>
      <c r="C16" s="190" t="s">
        <v>178</v>
      </c>
      <c r="D16" s="191"/>
      <c r="E16" s="192">
        <v>0.20082527913830378</v>
      </c>
      <c r="F16" s="192">
        <v>2.44679223718608E-3</v>
      </c>
      <c r="G16" s="192">
        <v>0.10248551741826832</v>
      </c>
      <c r="H16" s="192" t="s">
        <v>553</v>
      </c>
      <c r="I16" s="192">
        <v>3.7792474726349265E-2</v>
      </c>
      <c r="J16" s="192">
        <v>5.402489790308998E-2</v>
      </c>
      <c r="K16" s="192">
        <v>5.6089835895143478E-2</v>
      </c>
      <c r="L16" s="192">
        <v>1.9440525027103109E-5</v>
      </c>
      <c r="M16" s="192">
        <v>0.2349086929430543</v>
      </c>
      <c r="N16" s="192">
        <v>1.9204330039318075E-2</v>
      </c>
      <c r="O16" s="192">
        <v>1.0849392451855004E-3</v>
      </c>
      <c r="P16" s="192">
        <v>2.0256207733231904E-2</v>
      </c>
      <c r="Q16" s="192">
        <v>7.4423413271895011E-3</v>
      </c>
      <c r="R16" s="192">
        <v>4.0485560665965521E-3</v>
      </c>
      <c r="S16" s="192">
        <v>1.6991467619854306E-2</v>
      </c>
      <c r="T16" s="192">
        <v>7.5768338324405998E-3</v>
      </c>
      <c r="U16" s="192">
        <v>1.9579489080099504E-3</v>
      </c>
      <c r="V16" s="192">
        <v>3.118222919116501E-2</v>
      </c>
      <c r="W16" s="192">
        <v>1.8018639636596046E-2</v>
      </c>
      <c r="X16" s="192">
        <v>6.3411412634477438E-7</v>
      </c>
      <c r="Y16" s="192">
        <v>8.4951297563161535E-7</v>
      </c>
      <c r="Z16" s="192">
        <v>6.4016964954218435E-7</v>
      </c>
      <c r="AA16" s="192">
        <v>7.1948362162422034E-7</v>
      </c>
      <c r="AB16" s="192">
        <v>2.8432803731427943E-6</v>
      </c>
      <c r="AC16" s="192">
        <v>3.4404859871799991E-9</v>
      </c>
      <c r="AD16" s="192">
        <v>2.0330144469699997E-9</v>
      </c>
      <c r="AE16" s="193"/>
      <c r="AF16" s="194">
        <v>11.9616983203</v>
      </c>
      <c r="AG16" s="194">
        <v>675.1547958655002</v>
      </c>
      <c r="AH16" s="194">
        <v>729.65347762978445</v>
      </c>
      <c r="AI16" s="194" t="s">
        <v>468</v>
      </c>
      <c r="AJ16" s="194" t="s">
        <v>468</v>
      </c>
      <c r="AK16" s="194" t="s">
        <v>359</v>
      </c>
      <c r="AL16" s="195" t="s">
        <v>317</v>
      </c>
    </row>
    <row r="17" spans="1:38" s="153" customFormat="1" ht="26.25" customHeight="1" thickBot="1" x14ac:dyDescent="0.3">
      <c r="A17" s="189" t="s">
        <v>319</v>
      </c>
      <c r="B17" s="189" t="s">
        <v>49</v>
      </c>
      <c r="C17" s="190" t="s">
        <v>179</v>
      </c>
      <c r="D17" s="191"/>
      <c r="E17" s="192">
        <v>3.0982319999999998E-3</v>
      </c>
      <c r="F17" s="192">
        <v>9.6296400000000007E-4</v>
      </c>
      <c r="G17" s="192">
        <v>1.8373171437677994E-6</v>
      </c>
      <c r="H17" s="192" t="s">
        <v>468</v>
      </c>
      <c r="I17" s="192">
        <v>3.2657040000000005E-5</v>
      </c>
      <c r="J17" s="192">
        <v>3.2657040000000005E-5</v>
      </c>
      <c r="K17" s="192">
        <v>3.2657040000000005E-5</v>
      </c>
      <c r="L17" s="192">
        <v>1.3062816000000003E-6</v>
      </c>
      <c r="M17" s="192">
        <v>1.2141720000000001E-3</v>
      </c>
      <c r="N17" s="192">
        <v>4.6054799999999998E-7</v>
      </c>
      <c r="O17" s="192">
        <v>3.7681200000000003E-8</v>
      </c>
      <c r="P17" s="192">
        <v>2.2608720000000001E-5</v>
      </c>
      <c r="Q17" s="192">
        <v>4.1868000000000003E-6</v>
      </c>
      <c r="R17" s="192">
        <v>5.4428400000000001E-7</v>
      </c>
      <c r="S17" s="192">
        <v>1.088568E-7</v>
      </c>
      <c r="T17" s="192">
        <v>5.4428400000000001E-7</v>
      </c>
      <c r="U17" s="192">
        <v>2.4283440000000001E-6</v>
      </c>
      <c r="V17" s="192">
        <v>3.0563640000000003E-5</v>
      </c>
      <c r="W17" s="192">
        <v>2.177136E-5</v>
      </c>
      <c r="X17" s="192">
        <v>3.0144960000000001E-5</v>
      </c>
      <c r="Y17" s="192">
        <v>1.2141719999999999E-4</v>
      </c>
      <c r="Z17" s="192">
        <v>4.6054800000000005E-5</v>
      </c>
      <c r="AA17" s="192">
        <v>4.5217440000000001E-5</v>
      </c>
      <c r="AB17" s="192">
        <v>2.4283440000000001E-4</v>
      </c>
      <c r="AC17" s="192" t="s">
        <v>468</v>
      </c>
      <c r="AD17" s="192" t="s">
        <v>468</v>
      </c>
      <c r="AE17" s="193"/>
      <c r="AF17" s="194" t="s">
        <v>468</v>
      </c>
      <c r="AG17" s="194" t="s">
        <v>468</v>
      </c>
      <c r="AH17" s="194">
        <v>41.868000000000002</v>
      </c>
      <c r="AI17" s="194" t="s">
        <v>468</v>
      </c>
      <c r="AJ17" s="194" t="s">
        <v>468</v>
      </c>
      <c r="AK17" s="194" t="s">
        <v>359</v>
      </c>
      <c r="AL17" s="195" t="s">
        <v>317</v>
      </c>
    </row>
    <row r="18" spans="1:38" s="153" customFormat="1" ht="26.25" customHeight="1" thickBot="1" x14ac:dyDescent="0.3">
      <c r="A18" s="189" t="s">
        <v>319</v>
      </c>
      <c r="B18" s="189" t="s">
        <v>50</v>
      </c>
      <c r="C18" s="190" t="s">
        <v>180</v>
      </c>
      <c r="D18" s="191"/>
      <c r="E18" s="192">
        <v>1.1239110316374903</v>
      </c>
      <c r="F18" s="192">
        <v>0.57556632977653965</v>
      </c>
      <c r="G18" s="192">
        <v>2.4373622292951754E-2</v>
      </c>
      <c r="H18" s="192" t="s">
        <v>468</v>
      </c>
      <c r="I18" s="192">
        <v>2.1906999849258549E-2</v>
      </c>
      <c r="J18" s="192">
        <v>2.2645757709189217E-2</v>
      </c>
      <c r="K18" s="192">
        <v>2.3532267141106015E-2</v>
      </c>
      <c r="L18" s="192">
        <v>2.1439884816113653E-3</v>
      </c>
      <c r="M18" s="192">
        <v>0.72976117625525716</v>
      </c>
      <c r="N18" s="192">
        <v>2.3640254235714532E-3</v>
      </c>
      <c r="O18" s="192">
        <v>4.4325493833475387E-5</v>
      </c>
      <c r="P18" s="192">
        <v>1.3382546353060925E-2</v>
      </c>
      <c r="Q18" s="192">
        <v>1.4775404283451363E-4</v>
      </c>
      <c r="R18" s="192">
        <v>1.8912204426327947E-3</v>
      </c>
      <c r="S18" s="192">
        <v>1.0638113825422171E-3</v>
      </c>
      <c r="T18" s="192">
        <v>3.8415409037604924E-2</v>
      </c>
      <c r="U18" s="192">
        <v>1.4776590290673968E-5</v>
      </c>
      <c r="V18" s="192">
        <v>1.1820306130822429E-3</v>
      </c>
      <c r="W18" s="192">
        <v>3.3783989688750853E-4</v>
      </c>
      <c r="X18" s="192">
        <v>4.6209556599862203E-4</v>
      </c>
      <c r="Y18" s="192">
        <v>2.9467818850036787E-3</v>
      </c>
      <c r="Z18" s="192">
        <v>5.2826702952568465E-4</v>
      </c>
      <c r="AA18" s="192">
        <v>4.936787268166533E-4</v>
      </c>
      <c r="AB18" s="192">
        <v>4.4308232073446384E-3</v>
      </c>
      <c r="AC18" s="192" t="s">
        <v>468</v>
      </c>
      <c r="AD18" s="192" t="s">
        <v>468</v>
      </c>
      <c r="AE18" s="193"/>
      <c r="AF18" s="194">
        <v>399.65098757636792</v>
      </c>
      <c r="AG18" s="194" t="s">
        <v>468</v>
      </c>
      <c r="AH18" s="194">
        <v>24708.483804265346</v>
      </c>
      <c r="AI18" s="194" t="s">
        <v>468</v>
      </c>
      <c r="AJ18" s="194" t="s">
        <v>468</v>
      </c>
      <c r="AK18" s="194" t="s">
        <v>359</v>
      </c>
      <c r="AL18" s="195" t="s">
        <v>317</v>
      </c>
    </row>
    <row r="19" spans="1:38" s="153" customFormat="1" ht="26.25" customHeight="1" thickBot="1" x14ac:dyDescent="0.3">
      <c r="A19" s="189" t="s">
        <v>319</v>
      </c>
      <c r="B19" s="189" t="s">
        <v>51</v>
      </c>
      <c r="C19" s="190" t="s">
        <v>181</v>
      </c>
      <c r="D19" s="191"/>
      <c r="E19" s="192">
        <v>0.38980835511986467</v>
      </c>
      <c r="F19" s="192">
        <v>9.9032394053079231E-2</v>
      </c>
      <c r="G19" s="192">
        <v>7.6781860263656909E-2</v>
      </c>
      <c r="H19" s="192" t="s">
        <v>468</v>
      </c>
      <c r="I19" s="192">
        <v>2.0319063586784727E-2</v>
      </c>
      <c r="J19" s="192">
        <v>2.5566483483672634E-2</v>
      </c>
      <c r="K19" s="192">
        <v>3.1863387359938114E-2</v>
      </c>
      <c r="L19" s="192">
        <v>9.8173350865310358E-3</v>
      </c>
      <c r="M19" s="192">
        <v>0.15361366671944229</v>
      </c>
      <c r="N19" s="192">
        <v>1.6834087717730529E-2</v>
      </c>
      <c r="O19" s="192">
        <v>3.1830970680602968E-4</v>
      </c>
      <c r="P19" s="192">
        <v>2.1836561935909687E-3</v>
      </c>
      <c r="Q19" s="192">
        <v>1.434429867461509E-3</v>
      </c>
      <c r="R19" s="192">
        <v>1.3483437901483949E-2</v>
      </c>
      <c r="S19" s="192">
        <v>7.5662932446087664E-3</v>
      </c>
      <c r="T19" s="192">
        <v>0.27291587760362196</v>
      </c>
      <c r="U19" s="192">
        <v>3.2821701302643627E-4</v>
      </c>
      <c r="V19" s="192">
        <v>1.1205976818033321E-2</v>
      </c>
      <c r="W19" s="192">
        <v>3.4709961891650383E-3</v>
      </c>
      <c r="X19" s="192">
        <v>4.7656299550216845E-3</v>
      </c>
      <c r="Y19" s="192">
        <v>2.6905690445097621E-2</v>
      </c>
      <c r="Z19" s="192">
        <v>6.0185275338650937E-3</v>
      </c>
      <c r="AA19" s="192">
        <v>5.7316415603727924E-3</v>
      </c>
      <c r="AB19" s="192">
        <v>4.3421489494357195E-2</v>
      </c>
      <c r="AC19" s="192" t="s">
        <v>468</v>
      </c>
      <c r="AD19" s="192" t="s">
        <v>468</v>
      </c>
      <c r="AE19" s="193"/>
      <c r="AF19" s="194">
        <v>1186.3289906151826</v>
      </c>
      <c r="AG19" s="194" t="s">
        <v>468</v>
      </c>
      <c r="AH19" s="194">
        <v>3712.6138696016769</v>
      </c>
      <c r="AI19" s="194" t="s">
        <v>468</v>
      </c>
      <c r="AJ19" s="194" t="s">
        <v>468</v>
      </c>
      <c r="AK19" s="194" t="s">
        <v>359</v>
      </c>
      <c r="AL19" s="195" t="s">
        <v>317</v>
      </c>
    </row>
    <row r="20" spans="1:38" s="153" customFormat="1" ht="26.25" customHeight="1" thickBot="1" x14ac:dyDescent="0.3">
      <c r="A20" s="189" t="s">
        <v>319</v>
      </c>
      <c r="B20" s="189" t="s">
        <v>52</v>
      </c>
      <c r="C20" s="190" t="s">
        <v>182</v>
      </c>
      <c r="D20" s="191"/>
      <c r="E20" s="192">
        <v>2.2991957477073631E-2</v>
      </c>
      <c r="F20" s="192">
        <v>4.8167837095142779E-3</v>
      </c>
      <c r="G20" s="192">
        <v>6.8058984001096194E-3</v>
      </c>
      <c r="H20" s="192" t="s">
        <v>468</v>
      </c>
      <c r="I20" s="192">
        <v>1.9490556501624682E-3</v>
      </c>
      <c r="J20" s="192">
        <v>2.5015333023055359E-3</v>
      </c>
      <c r="K20" s="192">
        <v>3.164506484877217E-3</v>
      </c>
      <c r="L20" s="192">
        <v>1.0260138770840025E-3</v>
      </c>
      <c r="M20" s="192">
        <v>9.0999526846061093E-3</v>
      </c>
      <c r="N20" s="192">
        <v>1.7697037091385769E-3</v>
      </c>
      <c r="O20" s="192">
        <v>3.3293904587919057E-5</v>
      </c>
      <c r="P20" s="192">
        <v>9.8196828643869904E-5</v>
      </c>
      <c r="Q20" s="192">
        <v>1.2663391479917062E-4</v>
      </c>
      <c r="R20" s="192">
        <v>1.4164407794544254E-3</v>
      </c>
      <c r="S20" s="192">
        <v>7.9598741707965158E-4</v>
      </c>
      <c r="T20" s="192">
        <v>2.8730935901407677E-2</v>
      </c>
      <c r="U20" s="192">
        <v>2.0409815977784494E-5</v>
      </c>
      <c r="V20" s="192">
        <v>1.001774449333975E-3</v>
      </c>
      <c r="W20" s="192">
        <v>2.3861334132695597E-4</v>
      </c>
      <c r="X20" s="192">
        <v>3.2613787528237701E-4</v>
      </c>
      <c r="Y20" s="192">
        <v>2.1254461031753593E-3</v>
      </c>
      <c r="Z20" s="192">
        <v>3.6536462980477145E-4</v>
      </c>
      <c r="AA20" s="192">
        <v>3.4003784684493734E-4</v>
      </c>
      <c r="AB20" s="192">
        <v>3.1569864551074453E-3</v>
      </c>
      <c r="AC20" s="192" t="s">
        <v>468</v>
      </c>
      <c r="AD20" s="192" t="s">
        <v>468</v>
      </c>
      <c r="AE20" s="193"/>
      <c r="AF20" s="194">
        <v>122.11718743392996</v>
      </c>
      <c r="AG20" s="194" t="s">
        <v>468</v>
      </c>
      <c r="AH20" s="194">
        <v>149.76218670025492</v>
      </c>
      <c r="AI20" s="194" t="s">
        <v>468</v>
      </c>
      <c r="AJ20" s="194" t="s">
        <v>468</v>
      </c>
      <c r="AK20" s="194" t="s">
        <v>359</v>
      </c>
      <c r="AL20" s="195" t="s">
        <v>317</v>
      </c>
    </row>
    <row r="21" spans="1:38" s="153" customFormat="1" ht="26.25" customHeight="1" thickBot="1" x14ac:dyDescent="0.3">
      <c r="A21" s="189" t="s">
        <v>319</v>
      </c>
      <c r="B21" s="189" t="s">
        <v>53</v>
      </c>
      <c r="C21" s="190" t="s">
        <v>183</v>
      </c>
      <c r="D21" s="191"/>
      <c r="E21" s="192">
        <v>1.3232937653149253</v>
      </c>
      <c r="F21" s="192">
        <v>0.62217702333939473</v>
      </c>
      <c r="G21" s="192">
        <v>0.91024145333735318</v>
      </c>
      <c r="H21" s="192">
        <v>3.6912365473582349E-2</v>
      </c>
      <c r="I21" s="192">
        <v>0.30341694006385328</v>
      </c>
      <c r="J21" s="192">
        <v>0.33469710264021846</v>
      </c>
      <c r="K21" s="192">
        <v>0.37254905172638758</v>
      </c>
      <c r="L21" s="192">
        <v>8.4632049576395724E-2</v>
      </c>
      <c r="M21" s="192">
        <v>1.7538497488633027</v>
      </c>
      <c r="N21" s="192">
        <v>0.1980625693732054</v>
      </c>
      <c r="O21" s="192">
        <v>1.5632099207143865E-2</v>
      </c>
      <c r="P21" s="192">
        <v>1.2006456961531485E-2</v>
      </c>
      <c r="Q21" s="192">
        <v>8.3977020711272846E-3</v>
      </c>
      <c r="R21" s="192">
        <v>8.7287255857966178E-2</v>
      </c>
      <c r="S21" s="192">
        <v>4.9810435889094791E-2</v>
      </c>
      <c r="T21" s="192">
        <v>1.1042661122281925</v>
      </c>
      <c r="U21" s="192">
        <v>2.8405055600187294E-3</v>
      </c>
      <c r="V21" s="192">
        <v>0.7059808688399648</v>
      </c>
      <c r="W21" s="192">
        <v>0.26765076373505892</v>
      </c>
      <c r="X21" s="192">
        <v>5.9752331526745681E-2</v>
      </c>
      <c r="Y21" s="192">
        <v>0.15095377849527269</v>
      </c>
      <c r="Z21" s="192">
        <v>4.0486752720243227E-2</v>
      </c>
      <c r="AA21" s="192">
        <v>3.4438422987606063E-2</v>
      </c>
      <c r="AB21" s="192">
        <v>0.28563128572986768</v>
      </c>
      <c r="AC21" s="192">
        <v>5.4685261432439363E-3</v>
      </c>
      <c r="AD21" s="192">
        <v>0.13177384169376519</v>
      </c>
      <c r="AE21" s="193"/>
      <c r="AF21" s="194">
        <v>5709.6722178261725</v>
      </c>
      <c r="AG21" s="194">
        <v>809.52450080041024</v>
      </c>
      <c r="AH21" s="194">
        <v>7577.5374155609825</v>
      </c>
      <c r="AI21" s="194">
        <v>997.63149928600956</v>
      </c>
      <c r="AJ21" s="194" t="s">
        <v>468</v>
      </c>
      <c r="AK21" s="194" t="s">
        <v>359</v>
      </c>
      <c r="AL21" s="195" t="s">
        <v>317</v>
      </c>
    </row>
    <row r="22" spans="1:38" s="153" customFormat="1" ht="26.25" customHeight="1" thickBot="1" x14ac:dyDescent="0.3">
      <c r="A22" s="189" t="s">
        <v>319</v>
      </c>
      <c r="B22" s="196" t="s">
        <v>54</v>
      </c>
      <c r="C22" s="190" t="s">
        <v>184</v>
      </c>
      <c r="D22" s="191"/>
      <c r="E22" s="192">
        <v>5.0227195994528806</v>
      </c>
      <c r="F22" s="192">
        <v>0.96120607344346809</v>
      </c>
      <c r="G22" s="192">
        <v>1.4487148496259485</v>
      </c>
      <c r="H22" s="192">
        <v>6.6486011273453147E-2</v>
      </c>
      <c r="I22" s="192">
        <v>0.77774880972644422</v>
      </c>
      <c r="J22" s="192">
        <v>0.85604977202172594</v>
      </c>
      <c r="K22" s="192">
        <v>0.94229176995406128</v>
      </c>
      <c r="L22" s="192">
        <v>0.1698302906466434</v>
      </c>
      <c r="M22" s="192">
        <v>4.7570630576117452</v>
      </c>
      <c r="N22" s="192">
        <v>0.66467454688173111</v>
      </c>
      <c r="O22" s="192">
        <v>3.2320592228538988E-2</v>
      </c>
      <c r="P22" s="192">
        <v>3.0996636065553376E-2</v>
      </c>
      <c r="Q22" s="192">
        <v>2.3010663923772996E-2</v>
      </c>
      <c r="R22" s="192">
        <v>0.19327254224478152</v>
      </c>
      <c r="S22" s="192">
        <v>0.13229595544067721</v>
      </c>
      <c r="T22" s="192">
        <v>2.1391322907318155</v>
      </c>
      <c r="U22" s="192">
        <v>8.299104195386096E-3</v>
      </c>
      <c r="V22" s="192">
        <v>1.7126931637569958</v>
      </c>
      <c r="W22" s="192">
        <v>0.13965790287735963</v>
      </c>
      <c r="X22" s="192">
        <v>2.6839480516013221E-2</v>
      </c>
      <c r="Y22" s="192">
        <v>7.3954005765213673E-2</v>
      </c>
      <c r="Z22" s="192">
        <v>1.6893576661979704E-2</v>
      </c>
      <c r="AA22" s="192">
        <v>1.3765071731204786E-2</v>
      </c>
      <c r="AB22" s="192">
        <v>0.13145213467441139</v>
      </c>
      <c r="AC22" s="192">
        <v>2.8228640155104272E-2</v>
      </c>
      <c r="AD22" s="192">
        <v>0.70187211673866756</v>
      </c>
      <c r="AE22" s="193"/>
      <c r="AF22" s="194">
        <v>8093.2073048944094</v>
      </c>
      <c r="AG22" s="194">
        <v>3639.1268900700006</v>
      </c>
      <c r="AH22" s="194">
        <v>749.69710028648342</v>
      </c>
      <c r="AI22" s="194">
        <v>1796.9192236068418</v>
      </c>
      <c r="AJ22" s="194" t="s">
        <v>468</v>
      </c>
      <c r="AK22" s="194" t="s">
        <v>359</v>
      </c>
      <c r="AL22" s="195" t="s">
        <v>317</v>
      </c>
    </row>
    <row r="23" spans="1:38" s="153" customFormat="1" ht="26.25" customHeight="1" thickBot="1" x14ac:dyDescent="0.3">
      <c r="A23" s="189" t="s">
        <v>320</v>
      </c>
      <c r="B23" s="196" t="s">
        <v>417</v>
      </c>
      <c r="C23" s="190" t="s">
        <v>428</v>
      </c>
      <c r="D23" s="197"/>
      <c r="E23" s="192" t="s">
        <v>550</v>
      </c>
      <c r="F23" s="192" t="s">
        <v>550</v>
      </c>
      <c r="G23" s="192" t="s">
        <v>550</v>
      </c>
      <c r="H23" s="192" t="s">
        <v>550</v>
      </c>
      <c r="I23" s="192" t="s">
        <v>550</v>
      </c>
      <c r="J23" s="192" t="s">
        <v>550</v>
      </c>
      <c r="K23" s="192" t="s">
        <v>550</v>
      </c>
      <c r="L23" s="192" t="s">
        <v>550</v>
      </c>
      <c r="M23" s="192" t="s">
        <v>550</v>
      </c>
      <c r="N23" s="192" t="s">
        <v>550</v>
      </c>
      <c r="O23" s="192" t="s">
        <v>550</v>
      </c>
      <c r="P23" s="192" t="s">
        <v>550</v>
      </c>
      <c r="Q23" s="192" t="s">
        <v>550</v>
      </c>
      <c r="R23" s="192" t="s">
        <v>550</v>
      </c>
      <c r="S23" s="192" t="s">
        <v>550</v>
      </c>
      <c r="T23" s="192" t="s">
        <v>550</v>
      </c>
      <c r="U23" s="192" t="s">
        <v>550</v>
      </c>
      <c r="V23" s="192" t="s">
        <v>550</v>
      </c>
      <c r="W23" s="192">
        <v>0.18986670412610429</v>
      </c>
      <c r="X23" s="192">
        <v>3.0763781612874509E-2</v>
      </c>
      <c r="Y23" s="192">
        <v>0.10028682633261729</v>
      </c>
      <c r="Z23" s="192">
        <v>2.5125629793492244E-2</v>
      </c>
      <c r="AA23" s="192">
        <v>2.2561327011336993E-2</v>
      </c>
      <c r="AB23" s="192">
        <v>0.17873756475032104</v>
      </c>
      <c r="AC23" s="192">
        <v>9.0308234109702061E-3</v>
      </c>
      <c r="AD23" s="192">
        <v>1.3364232506886129E-4</v>
      </c>
      <c r="AE23" s="193"/>
      <c r="AF23" s="194" t="s">
        <v>550</v>
      </c>
      <c r="AG23" s="194" t="s">
        <v>550</v>
      </c>
      <c r="AH23" s="194" t="s">
        <v>550</v>
      </c>
      <c r="AI23" s="194" t="s">
        <v>550</v>
      </c>
      <c r="AJ23" s="194" t="s">
        <v>468</v>
      </c>
      <c r="AK23" s="194" t="s">
        <v>359</v>
      </c>
      <c r="AL23" s="195" t="s">
        <v>317</v>
      </c>
    </row>
    <row r="24" spans="1:38" s="153" customFormat="1" ht="26.25" customHeight="1" thickBot="1" x14ac:dyDescent="0.3">
      <c r="A24" s="198" t="s">
        <v>319</v>
      </c>
      <c r="B24" s="196" t="s">
        <v>56</v>
      </c>
      <c r="C24" s="190" t="s">
        <v>185</v>
      </c>
      <c r="D24" s="191"/>
      <c r="E24" s="192">
        <v>1.5361013604919704</v>
      </c>
      <c r="F24" s="192">
        <v>0.85137503264099379</v>
      </c>
      <c r="G24" s="192">
        <v>0.20113839723186677</v>
      </c>
      <c r="H24" s="192">
        <v>0.20041101225219335</v>
      </c>
      <c r="I24" s="192">
        <v>0.43996435668585993</v>
      </c>
      <c r="J24" s="192">
        <v>0.46275814027949558</v>
      </c>
      <c r="K24" s="192">
        <v>0.49913991984128603</v>
      </c>
      <c r="L24" s="192">
        <v>0.11660046638032863</v>
      </c>
      <c r="M24" s="192">
        <v>2.5236718433026173</v>
      </c>
      <c r="N24" s="192">
        <v>0.19040783030287228</v>
      </c>
      <c r="O24" s="192">
        <v>7.1249915725381988E-2</v>
      </c>
      <c r="P24" s="192">
        <v>8.9121396442893956E-3</v>
      </c>
      <c r="Q24" s="192">
        <v>4.8198281302902768E-3</v>
      </c>
      <c r="R24" s="192">
        <v>0.15995296712657453</v>
      </c>
      <c r="S24" s="192">
        <v>5.2347577484733343E-2</v>
      </c>
      <c r="T24" s="192">
        <v>0.72674482900315884</v>
      </c>
      <c r="U24" s="192">
        <v>3.5854231352934396E-3</v>
      </c>
      <c r="V24" s="192">
        <v>2.8028542207652114</v>
      </c>
      <c r="W24" s="192" t="s">
        <v>550</v>
      </c>
      <c r="X24" s="192" t="s">
        <v>550</v>
      </c>
      <c r="Y24" s="192" t="s">
        <v>550</v>
      </c>
      <c r="Z24" s="192" t="s">
        <v>550</v>
      </c>
      <c r="AA24" s="192" t="s">
        <v>550</v>
      </c>
      <c r="AB24" s="192" t="s">
        <v>550</v>
      </c>
      <c r="AC24" s="192" t="s">
        <v>359</v>
      </c>
      <c r="AD24" s="192" t="s">
        <v>359</v>
      </c>
      <c r="AE24" s="193"/>
      <c r="AF24" s="194">
        <v>6075.0387318884686</v>
      </c>
      <c r="AG24" s="194" t="s">
        <v>468</v>
      </c>
      <c r="AH24" s="194">
        <v>7054.9735739031539</v>
      </c>
      <c r="AI24" s="194">
        <v>1806.1646821940412</v>
      </c>
      <c r="AJ24" s="194" t="s">
        <v>468</v>
      </c>
      <c r="AK24" s="194" t="s">
        <v>359</v>
      </c>
      <c r="AL24" s="195" t="s">
        <v>317</v>
      </c>
    </row>
    <row r="25" spans="1:38" s="153" customFormat="1" ht="26.25" customHeight="1" thickBot="1" x14ac:dyDescent="0.3">
      <c r="A25" s="189" t="s">
        <v>321</v>
      </c>
      <c r="B25" s="196" t="s">
        <v>57</v>
      </c>
      <c r="C25" s="199" t="s">
        <v>186</v>
      </c>
      <c r="D25" s="191"/>
      <c r="E25" s="192">
        <v>1.4553731110926202</v>
      </c>
      <c r="F25" s="192">
        <v>0.16864094735768001</v>
      </c>
      <c r="G25" s="192">
        <v>9.6507059965471986E-2</v>
      </c>
      <c r="H25" s="192" t="s">
        <v>553</v>
      </c>
      <c r="I25" s="192">
        <v>1.1040518559821999E-2</v>
      </c>
      <c r="J25" s="192">
        <v>1.1040518559821999E-2</v>
      </c>
      <c r="K25" s="192">
        <v>1.1040518559821999E-2</v>
      </c>
      <c r="L25" s="192">
        <v>5.2994489087145593E-3</v>
      </c>
      <c r="M25" s="192">
        <v>1.4242838680974994</v>
      </c>
      <c r="N25" s="192">
        <v>4.0532565678936714E-4</v>
      </c>
      <c r="O25" s="192">
        <v>3.0399424259202536E-5</v>
      </c>
      <c r="P25" s="192">
        <v>6.0798848518405066E-4</v>
      </c>
      <c r="Q25" s="192">
        <v>1.5199712129601266E-4</v>
      </c>
      <c r="R25" s="192">
        <v>1.013314141973418E-3</v>
      </c>
      <c r="S25" s="192">
        <v>1.1146455561707597E-3</v>
      </c>
      <c r="T25" s="192">
        <v>4.0532565678936714E-5</v>
      </c>
      <c r="U25" s="192">
        <v>5.5732277808537983E-4</v>
      </c>
      <c r="V25" s="192">
        <v>0.1469305505861456</v>
      </c>
      <c r="W25" s="192" t="s">
        <v>553</v>
      </c>
      <c r="X25" s="192" t="s">
        <v>553</v>
      </c>
      <c r="Y25" s="192" t="s">
        <v>553</v>
      </c>
      <c r="Z25" s="192" t="s">
        <v>553</v>
      </c>
      <c r="AA25" s="192" t="s">
        <v>553</v>
      </c>
      <c r="AB25" s="192" t="s">
        <v>553</v>
      </c>
      <c r="AC25" s="192" t="s">
        <v>359</v>
      </c>
      <c r="AD25" s="192" t="s">
        <v>359</v>
      </c>
      <c r="AE25" s="193"/>
      <c r="AF25" s="194">
        <v>5066.5707098670891</v>
      </c>
      <c r="AG25" s="194" t="s">
        <v>359</v>
      </c>
      <c r="AH25" s="194" t="s">
        <v>359</v>
      </c>
      <c r="AI25" s="194" t="s">
        <v>359</v>
      </c>
      <c r="AJ25" s="194" t="s">
        <v>468</v>
      </c>
      <c r="AK25" s="194" t="s">
        <v>359</v>
      </c>
      <c r="AL25" s="195" t="s">
        <v>317</v>
      </c>
    </row>
    <row r="26" spans="1:38" s="153" customFormat="1" ht="26.25" customHeight="1" thickBot="1" x14ac:dyDescent="0.3">
      <c r="A26" s="189" t="s">
        <v>321</v>
      </c>
      <c r="B26" s="189" t="s">
        <v>58</v>
      </c>
      <c r="C26" s="190" t="s">
        <v>187</v>
      </c>
      <c r="D26" s="191"/>
      <c r="E26" s="192">
        <v>2.2653871096268003E-2</v>
      </c>
      <c r="F26" s="192">
        <v>2.750319038675E-3</v>
      </c>
      <c r="G26" s="192">
        <v>1.4993346389719996E-3</v>
      </c>
      <c r="H26" s="192" t="s">
        <v>553</v>
      </c>
      <c r="I26" s="192">
        <v>1.2659141636299997E-4</v>
      </c>
      <c r="J26" s="192">
        <v>1.2659141636299997E-4</v>
      </c>
      <c r="K26" s="192">
        <v>1.2659141636299997E-4</v>
      </c>
      <c r="L26" s="192">
        <v>6.0763879854239983E-5</v>
      </c>
      <c r="M26" s="192">
        <v>2.4754162973559996E-2</v>
      </c>
      <c r="N26" s="192">
        <v>2.285746492428859E-4</v>
      </c>
      <c r="O26" s="192">
        <v>1.7277229327612433E-6</v>
      </c>
      <c r="P26" s="192">
        <v>1.4916606803373019E-5</v>
      </c>
      <c r="Q26" s="192">
        <v>2.5527628119543658E-6</v>
      </c>
      <c r="R26" s="192">
        <v>1.9716270598214296E-5</v>
      </c>
      <c r="S26" s="192">
        <v>2.0163297658035725E-5</v>
      </c>
      <c r="T26" s="192">
        <v>2.0735811942989422E-6</v>
      </c>
      <c r="U26" s="192">
        <v>8.7954636438326768E-6</v>
      </c>
      <c r="V26" s="192">
        <v>2.3064270145188507E-3</v>
      </c>
      <c r="W26" s="192" t="s">
        <v>553</v>
      </c>
      <c r="X26" s="192" t="s">
        <v>553</v>
      </c>
      <c r="Y26" s="192" t="s">
        <v>553</v>
      </c>
      <c r="Z26" s="192" t="s">
        <v>553</v>
      </c>
      <c r="AA26" s="192" t="s">
        <v>553</v>
      </c>
      <c r="AB26" s="192" t="s">
        <v>553</v>
      </c>
      <c r="AC26" s="192" t="s">
        <v>359</v>
      </c>
      <c r="AD26" s="192" t="s">
        <v>359</v>
      </c>
      <c r="AE26" s="193"/>
      <c r="AF26" s="194">
        <v>78.818019657738134</v>
      </c>
      <c r="AG26" s="194" t="s">
        <v>359</v>
      </c>
      <c r="AH26" s="194" t="s">
        <v>359</v>
      </c>
      <c r="AI26" s="194" t="s">
        <v>359</v>
      </c>
      <c r="AJ26" s="194" t="s">
        <v>468</v>
      </c>
      <c r="AK26" s="194" t="s">
        <v>359</v>
      </c>
      <c r="AL26" s="195" t="s">
        <v>317</v>
      </c>
    </row>
    <row r="27" spans="1:38" s="153" customFormat="1" ht="26.25" customHeight="1" thickBot="1" x14ac:dyDescent="0.3">
      <c r="A27" s="189" t="s">
        <v>322</v>
      </c>
      <c r="B27" s="189" t="s">
        <v>59</v>
      </c>
      <c r="C27" s="190" t="s">
        <v>188</v>
      </c>
      <c r="D27" s="191"/>
      <c r="E27" s="192">
        <v>16.262221785327014</v>
      </c>
      <c r="F27" s="192">
        <v>1.6619672174626849</v>
      </c>
      <c r="G27" s="192">
        <v>2.8913274832384098E-2</v>
      </c>
      <c r="H27" s="192">
        <v>0.54462912388868134</v>
      </c>
      <c r="I27" s="192">
        <v>0.31063586525426989</v>
      </c>
      <c r="J27" s="192">
        <v>0.31063586525426978</v>
      </c>
      <c r="K27" s="192">
        <v>0.31063586525427</v>
      </c>
      <c r="L27" s="192">
        <v>0.22063697441717689</v>
      </c>
      <c r="M27" s="192">
        <v>27.768451055959002</v>
      </c>
      <c r="N27" s="192">
        <v>2.0648553012037234E-3</v>
      </c>
      <c r="O27" s="192">
        <v>2.4257809929023141E-4</v>
      </c>
      <c r="P27" s="192">
        <v>1.5636636128590314E-2</v>
      </c>
      <c r="Q27" s="192">
        <v>4.0454305941106894E-4</v>
      </c>
      <c r="R27" s="192">
        <v>1.8908437329417278E-2</v>
      </c>
      <c r="S27" s="192">
        <v>1.290169885108733E-2</v>
      </c>
      <c r="T27" s="192">
        <v>2.1795094847018299E-3</v>
      </c>
      <c r="U27" s="192">
        <v>3.2392992024167549E-4</v>
      </c>
      <c r="V27" s="192">
        <v>5.5888991468419753E-2</v>
      </c>
      <c r="W27" s="192">
        <v>0.54922680000000001</v>
      </c>
      <c r="X27" s="192">
        <v>5.1315584267600002E-2</v>
      </c>
      <c r="Y27" s="192">
        <v>6.0117331104000006E-2</v>
      </c>
      <c r="Z27" s="192">
        <v>4.3888576492400001E-2</v>
      </c>
      <c r="AA27" s="192">
        <v>5.3524393972100001E-2</v>
      </c>
      <c r="AB27" s="192">
        <v>0.20884588583610003</v>
      </c>
      <c r="AC27" s="192">
        <v>5.4920380000000001E-4</v>
      </c>
      <c r="AD27" s="192">
        <v>2.9973789999999999E-4</v>
      </c>
      <c r="AE27" s="193"/>
      <c r="AF27" s="194">
        <v>105319.60448990842</v>
      </c>
      <c r="AG27" s="194" t="s">
        <v>359</v>
      </c>
      <c r="AH27" s="194" t="s">
        <v>468</v>
      </c>
      <c r="AI27" s="194">
        <v>3834.9252105159621</v>
      </c>
      <c r="AJ27" s="194" t="s">
        <v>468</v>
      </c>
      <c r="AK27" s="194" t="s">
        <v>359</v>
      </c>
      <c r="AL27" s="195" t="s">
        <v>317</v>
      </c>
    </row>
    <row r="28" spans="1:38" s="153" customFormat="1" ht="26.25" customHeight="1" thickBot="1" x14ac:dyDescent="0.3">
      <c r="A28" s="189" t="s">
        <v>322</v>
      </c>
      <c r="B28" s="189" t="s">
        <v>60</v>
      </c>
      <c r="C28" s="190" t="s">
        <v>189</v>
      </c>
      <c r="D28" s="191"/>
      <c r="E28" s="192">
        <v>8.234610555229775</v>
      </c>
      <c r="F28" s="192">
        <v>0.20452950834651709</v>
      </c>
      <c r="G28" s="192">
        <v>7.8596905922563454E-3</v>
      </c>
      <c r="H28" s="192">
        <v>3.3163886731121736E-2</v>
      </c>
      <c r="I28" s="192">
        <v>0.17363307318805574</v>
      </c>
      <c r="J28" s="192">
        <v>0.17363307318805554</v>
      </c>
      <c r="K28" s="192">
        <v>0.17363307318805576</v>
      </c>
      <c r="L28" s="192">
        <v>0.14214887358023776</v>
      </c>
      <c r="M28" s="192">
        <v>1.1677854758185406</v>
      </c>
      <c r="N28" s="192">
        <v>3.0594084693547638E-4</v>
      </c>
      <c r="O28" s="192">
        <v>3.2148398305133604E-5</v>
      </c>
      <c r="P28" s="192">
        <v>3.3938383237845119E-3</v>
      </c>
      <c r="Q28" s="192">
        <v>6.418566143779002E-5</v>
      </c>
      <c r="R28" s="192">
        <v>5.4344432690965313E-3</v>
      </c>
      <c r="S28" s="192">
        <v>3.6445796702219047E-3</v>
      </c>
      <c r="T28" s="192">
        <v>1.3026062080769227E-4</v>
      </c>
      <c r="U28" s="192">
        <v>6.4074526265312832E-5</v>
      </c>
      <c r="V28" s="192">
        <v>1.153008067258199E-2</v>
      </c>
      <c r="W28" s="192">
        <v>0.21252500000000002</v>
      </c>
      <c r="X28" s="192">
        <v>1.56545750881E-2</v>
      </c>
      <c r="Y28" s="192">
        <v>1.75444459271E-2</v>
      </c>
      <c r="Z28" s="192">
        <v>1.3764756672100002E-2</v>
      </c>
      <c r="AA28" s="192">
        <v>1.4577071858200001E-2</v>
      </c>
      <c r="AB28" s="192">
        <v>6.1540849545500008E-2</v>
      </c>
      <c r="AC28" s="192">
        <v>2.123541E-4</v>
      </c>
      <c r="AD28" s="192">
        <v>4.3798399999999997E-5</v>
      </c>
      <c r="AE28" s="193"/>
      <c r="AF28" s="194">
        <v>27497.374063641008</v>
      </c>
      <c r="AG28" s="194" t="s">
        <v>359</v>
      </c>
      <c r="AH28" s="194" t="s">
        <v>468</v>
      </c>
      <c r="AI28" s="194">
        <v>1060.9519772880039</v>
      </c>
      <c r="AJ28" s="194" t="s">
        <v>468</v>
      </c>
      <c r="AK28" s="194" t="s">
        <v>359</v>
      </c>
      <c r="AL28" s="195" t="s">
        <v>317</v>
      </c>
    </row>
    <row r="29" spans="1:38" s="153" customFormat="1" ht="26.25" customHeight="1" thickBot="1" x14ac:dyDescent="0.3">
      <c r="A29" s="189" t="s">
        <v>322</v>
      </c>
      <c r="B29" s="189" t="s">
        <v>61</v>
      </c>
      <c r="C29" s="190" t="s">
        <v>190</v>
      </c>
      <c r="D29" s="191"/>
      <c r="E29" s="192">
        <v>11.448341815506177</v>
      </c>
      <c r="F29" s="192">
        <v>0.32561683392520208</v>
      </c>
      <c r="G29" s="192">
        <v>9.2242379459786961E-3</v>
      </c>
      <c r="H29" s="192">
        <v>2.8071074245485689E-2</v>
      </c>
      <c r="I29" s="192">
        <v>0.17066463329600517</v>
      </c>
      <c r="J29" s="192">
        <v>0.17066463329600506</v>
      </c>
      <c r="K29" s="192">
        <v>0.17066463329600534</v>
      </c>
      <c r="L29" s="192">
        <v>0.11773396490941468</v>
      </c>
      <c r="M29" s="192">
        <v>2.7561153008477337</v>
      </c>
      <c r="N29" s="192">
        <v>3.5761594293011456E-4</v>
      </c>
      <c r="O29" s="192">
        <v>3.7539185638243114E-5</v>
      </c>
      <c r="P29" s="192">
        <v>3.9782215541618385E-3</v>
      </c>
      <c r="Q29" s="192">
        <v>7.5070914288550791E-5</v>
      </c>
      <c r="R29" s="192">
        <v>6.3795959728432071E-3</v>
      </c>
      <c r="S29" s="192">
        <v>4.2781025339675262E-3</v>
      </c>
      <c r="T29" s="192">
        <v>1.5026859737200419E-4</v>
      </c>
      <c r="U29" s="192">
        <v>7.506345730061534E-5</v>
      </c>
      <c r="V29" s="192">
        <v>1.3511198604472693E-2</v>
      </c>
      <c r="W29" s="192">
        <v>0.15582249999999997</v>
      </c>
      <c r="X29" s="192">
        <v>3.9392464152999997E-3</v>
      </c>
      <c r="Y29" s="192">
        <v>2.3854325514300001E-2</v>
      </c>
      <c r="Z29" s="192">
        <v>2.6655567408799999E-2</v>
      </c>
      <c r="AA29" s="192">
        <v>6.1277166456999996E-3</v>
      </c>
      <c r="AB29" s="192">
        <v>6.0576855984099995E-2</v>
      </c>
      <c r="AC29" s="192">
        <v>1.336136E-4</v>
      </c>
      <c r="AD29" s="192">
        <v>2.67391E-5</v>
      </c>
      <c r="AE29" s="193"/>
      <c r="AF29" s="194">
        <v>32324.200207158388</v>
      </c>
      <c r="AG29" s="194" t="s">
        <v>359</v>
      </c>
      <c r="AH29" s="194" t="s">
        <v>468</v>
      </c>
      <c r="AI29" s="194">
        <v>1247.5355891998261</v>
      </c>
      <c r="AJ29" s="194" t="s">
        <v>468</v>
      </c>
      <c r="AK29" s="194" t="s">
        <v>359</v>
      </c>
      <c r="AL29" s="195" t="s">
        <v>317</v>
      </c>
    </row>
    <row r="30" spans="1:38" s="153" customFormat="1" ht="26.25" customHeight="1" thickBot="1" x14ac:dyDescent="0.3">
      <c r="A30" s="189" t="s">
        <v>322</v>
      </c>
      <c r="B30" s="189" t="s">
        <v>62</v>
      </c>
      <c r="C30" s="190" t="s">
        <v>191</v>
      </c>
      <c r="D30" s="191"/>
      <c r="E30" s="192">
        <v>2.198085573325681E-2</v>
      </c>
      <c r="F30" s="192">
        <v>0.12482537491919321</v>
      </c>
      <c r="G30" s="192">
        <v>5.4386112130724537E-5</v>
      </c>
      <c r="H30" s="192">
        <v>2.6608861832850265E-4</v>
      </c>
      <c r="I30" s="192">
        <v>3.4091048004001867E-3</v>
      </c>
      <c r="J30" s="192">
        <v>3.4091048004001884E-3</v>
      </c>
      <c r="K30" s="192">
        <v>3.4091048004001871E-3</v>
      </c>
      <c r="L30" s="192">
        <v>5.0406713126378811E-4</v>
      </c>
      <c r="M30" s="192">
        <v>0.76786051717421966</v>
      </c>
      <c r="N30" s="192">
        <v>8.3053658504552342E-6</v>
      </c>
      <c r="O30" s="192">
        <v>6.1241224451101265E-5</v>
      </c>
      <c r="P30" s="192">
        <v>4.2774888158741492E-5</v>
      </c>
      <c r="Q30" s="192">
        <v>1.4749961434048794E-6</v>
      </c>
      <c r="R30" s="192">
        <v>2.8469236612237132E-4</v>
      </c>
      <c r="S30" s="192">
        <v>1.0302967330289405E-2</v>
      </c>
      <c r="T30" s="192">
        <v>4.3271712607681283E-4</v>
      </c>
      <c r="U30" s="192">
        <v>6.0976935443694118E-5</v>
      </c>
      <c r="V30" s="192">
        <v>6.1113951325095983E-3</v>
      </c>
      <c r="W30" s="192">
        <v>2.4667999999999999E-3</v>
      </c>
      <c r="X30" s="192">
        <v>4.3112057099999997E-5</v>
      </c>
      <c r="Y30" s="192">
        <v>5.4231318700000001E-5</v>
      </c>
      <c r="Z30" s="192">
        <v>3.3511714299999999E-5</v>
      </c>
      <c r="AA30" s="192">
        <v>6.0042711300000005E-5</v>
      </c>
      <c r="AB30" s="192">
        <v>1.908978014E-4</v>
      </c>
      <c r="AC30" s="192">
        <v>2.4673000000000001E-6</v>
      </c>
      <c r="AD30" s="192">
        <v>9.1829999999999996E-7</v>
      </c>
      <c r="AE30" s="193"/>
      <c r="AF30" s="194">
        <v>215.31214356324321</v>
      </c>
      <c r="AG30" s="194" t="s">
        <v>359</v>
      </c>
      <c r="AH30" s="194" t="s">
        <v>468</v>
      </c>
      <c r="AI30" s="194">
        <v>6.9236516600926867</v>
      </c>
      <c r="AJ30" s="194" t="s">
        <v>468</v>
      </c>
      <c r="AK30" s="194" t="s">
        <v>359</v>
      </c>
      <c r="AL30" s="195" t="s">
        <v>317</v>
      </c>
    </row>
    <row r="31" spans="1:38" s="153" customFormat="1" ht="26.25" customHeight="1" thickBot="1" x14ac:dyDescent="0.3">
      <c r="A31" s="189" t="s">
        <v>322</v>
      </c>
      <c r="B31" s="189" t="s">
        <v>63</v>
      </c>
      <c r="C31" s="190" t="s">
        <v>192</v>
      </c>
      <c r="D31" s="191"/>
      <c r="E31" s="192" t="s">
        <v>359</v>
      </c>
      <c r="F31" s="192">
        <v>1.5422522824009435</v>
      </c>
      <c r="G31" s="192" t="s">
        <v>359</v>
      </c>
      <c r="H31" s="192" t="s">
        <v>359</v>
      </c>
      <c r="I31" s="192" t="s">
        <v>359</v>
      </c>
      <c r="J31" s="192" t="s">
        <v>359</v>
      </c>
      <c r="K31" s="192" t="s">
        <v>359</v>
      </c>
      <c r="L31" s="192" t="s">
        <v>359</v>
      </c>
      <c r="M31" s="192" t="s">
        <v>359</v>
      </c>
      <c r="N31" s="192" t="s">
        <v>359</v>
      </c>
      <c r="O31" s="192" t="s">
        <v>359</v>
      </c>
      <c r="P31" s="192" t="s">
        <v>550</v>
      </c>
      <c r="Q31" s="192" t="s">
        <v>550</v>
      </c>
      <c r="R31" s="192" t="s">
        <v>359</v>
      </c>
      <c r="S31" s="192" t="s">
        <v>359</v>
      </c>
      <c r="T31" s="192" t="s">
        <v>359</v>
      </c>
      <c r="U31" s="192" t="s">
        <v>359</v>
      </c>
      <c r="V31" s="192" t="s">
        <v>359</v>
      </c>
      <c r="W31" s="192" t="s">
        <v>553</v>
      </c>
      <c r="X31" s="192" t="s">
        <v>553</v>
      </c>
      <c r="Y31" s="192" t="s">
        <v>553</v>
      </c>
      <c r="Z31" s="192" t="s">
        <v>553</v>
      </c>
      <c r="AA31" s="192" t="s">
        <v>553</v>
      </c>
      <c r="AB31" s="192" t="s">
        <v>553</v>
      </c>
      <c r="AC31" s="192" t="s">
        <v>359</v>
      </c>
      <c r="AD31" s="192" t="s">
        <v>359</v>
      </c>
      <c r="AE31" s="193"/>
      <c r="AF31" s="194" t="s">
        <v>359</v>
      </c>
      <c r="AG31" s="194" t="s">
        <v>359</v>
      </c>
      <c r="AH31" s="194" t="s">
        <v>359</v>
      </c>
      <c r="AI31" s="194" t="s">
        <v>359</v>
      </c>
      <c r="AJ31" s="194" t="s">
        <v>468</v>
      </c>
      <c r="AK31" s="194" t="s">
        <v>359</v>
      </c>
      <c r="AL31" s="195" t="s">
        <v>317</v>
      </c>
    </row>
    <row r="32" spans="1:38" s="153" customFormat="1" ht="26.25" customHeight="1" thickBot="1" x14ac:dyDescent="0.3">
      <c r="A32" s="189" t="s">
        <v>322</v>
      </c>
      <c r="B32" s="189" t="s">
        <v>64</v>
      </c>
      <c r="C32" s="190" t="s">
        <v>193</v>
      </c>
      <c r="D32" s="191"/>
      <c r="E32" s="192" t="s">
        <v>359</v>
      </c>
      <c r="F32" s="192" t="s">
        <v>359</v>
      </c>
      <c r="G32" s="192" t="s">
        <v>359</v>
      </c>
      <c r="H32" s="192" t="s">
        <v>359</v>
      </c>
      <c r="I32" s="192">
        <v>0.58826079142030219</v>
      </c>
      <c r="J32" s="192">
        <v>1.0914417428270977</v>
      </c>
      <c r="K32" s="192">
        <v>1.448812373199271</v>
      </c>
      <c r="L32" s="192">
        <v>0.25948229603998946</v>
      </c>
      <c r="M32" s="192" t="s">
        <v>359</v>
      </c>
      <c r="N32" s="192">
        <v>1.4483002955345492</v>
      </c>
      <c r="O32" s="192">
        <v>6.8131332679920728E-3</v>
      </c>
      <c r="P32" s="192" t="s">
        <v>359</v>
      </c>
      <c r="Q32" s="192">
        <v>4.6763932986707094E-12</v>
      </c>
      <c r="R32" s="192">
        <v>0.53554762194663774</v>
      </c>
      <c r="S32" s="192">
        <v>11.716716224272849</v>
      </c>
      <c r="T32" s="192">
        <v>8.5408728817997243E-2</v>
      </c>
      <c r="U32" s="192">
        <v>1.1819253957651448E-2</v>
      </c>
      <c r="V32" s="192">
        <v>4.6763932986707069</v>
      </c>
      <c r="W32" s="192" t="s">
        <v>553</v>
      </c>
      <c r="X32" s="192" t="s">
        <v>553</v>
      </c>
      <c r="Y32" s="192" t="s">
        <v>553</v>
      </c>
      <c r="Z32" s="192" t="s">
        <v>553</v>
      </c>
      <c r="AA32" s="192" t="s">
        <v>553</v>
      </c>
      <c r="AB32" s="192" t="s">
        <v>553</v>
      </c>
      <c r="AC32" s="192" t="s">
        <v>359</v>
      </c>
      <c r="AD32" s="192" t="s">
        <v>359</v>
      </c>
      <c r="AE32" s="193"/>
      <c r="AF32" s="194" t="s">
        <v>359</v>
      </c>
      <c r="AG32" s="194" t="s">
        <v>359</v>
      </c>
      <c r="AH32" s="194" t="s">
        <v>359</v>
      </c>
      <c r="AI32" s="194" t="s">
        <v>359</v>
      </c>
      <c r="AJ32" s="194" t="s">
        <v>468</v>
      </c>
      <c r="AK32" s="194">
        <v>60355.864174398121</v>
      </c>
      <c r="AL32" s="195" t="s">
        <v>323</v>
      </c>
    </row>
    <row r="33" spans="1:38" s="153" customFormat="1" ht="26.25" customHeight="1" thickBot="1" x14ac:dyDescent="0.3">
      <c r="A33" s="189" t="s">
        <v>322</v>
      </c>
      <c r="B33" s="189" t="s">
        <v>65</v>
      </c>
      <c r="C33" s="190" t="s">
        <v>194</v>
      </c>
      <c r="D33" s="191"/>
      <c r="E33" s="192" t="s">
        <v>359</v>
      </c>
      <c r="F33" s="192" t="s">
        <v>359</v>
      </c>
      <c r="G33" s="192" t="s">
        <v>359</v>
      </c>
      <c r="H33" s="192" t="s">
        <v>359</v>
      </c>
      <c r="I33" s="192">
        <v>0.31890154831775125</v>
      </c>
      <c r="J33" s="192">
        <v>0.5855548923249646</v>
      </c>
      <c r="K33" s="192">
        <v>1.1711097846499292</v>
      </c>
      <c r="L33" s="192">
        <v>2.47545967039224E-2</v>
      </c>
      <c r="M33" s="192" t="s">
        <v>359</v>
      </c>
      <c r="N33" s="192" t="s">
        <v>359</v>
      </c>
      <c r="O33" s="192" t="s">
        <v>359</v>
      </c>
      <c r="P33" s="192" t="s">
        <v>359</v>
      </c>
      <c r="Q33" s="192" t="s">
        <v>359</v>
      </c>
      <c r="R33" s="192" t="s">
        <v>359</v>
      </c>
      <c r="S33" s="192" t="s">
        <v>359</v>
      </c>
      <c r="T33" s="192" t="s">
        <v>359</v>
      </c>
      <c r="U33" s="192" t="s">
        <v>359</v>
      </c>
      <c r="V33" s="192" t="s">
        <v>359</v>
      </c>
      <c r="W33" s="192" t="s">
        <v>359</v>
      </c>
      <c r="X33" s="192" t="s">
        <v>553</v>
      </c>
      <c r="Y33" s="192" t="s">
        <v>553</v>
      </c>
      <c r="Z33" s="192" t="s">
        <v>553</v>
      </c>
      <c r="AA33" s="192" t="s">
        <v>553</v>
      </c>
      <c r="AB33" s="192" t="s">
        <v>553</v>
      </c>
      <c r="AC33" s="192" t="s">
        <v>359</v>
      </c>
      <c r="AD33" s="192" t="s">
        <v>359</v>
      </c>
      <c r="AE33" s="193"/>
      <c r="AF33" s="194" t="s">
        <v>359</v>
      </c>
      <c r="AG33" s="194" t="s">
        <v>359</v>
      </c>
      <c r="AH33" s="194" t="s">
        <v>359</v>
      </c>
      <c r="AI33" s="194" t="s">
        <v>359</v>
      </c>
      <c r="AJ33" s="194" t="s">
        <v>468</v>
      </c>
      <c r="AK33" s="194">
        <v>60355.864174398121</v>
      </c>
      <c r="AL33" s="195" t="s">
        <v>323</v>
      </c>
    </row>
    <row r="34" spans="1:38" s="153" customFormat="1" ht="26.25" customHeight="1" thickBot="1" x14ac:dyDescent="0.3">
      <c r="A34" s="189" t="s">
        <v>320</v>
      </c>
      <c r="B34" s="189" t="s">
        <v>66</v>
      </c>
      <c r="C34" s="190" t="s">
        <v>195</v>
      </c>
      <c r="D34" s="191"/>
      <c r="E34" s="192">
        <v>1.9271701677092137</v>
      </c>
      <c r="F34" s="192">
        <v>0.17101796335587491</v>
      </c>
      <c r="G34" s="192">
        <v>4.2660830921125798E-4</v>
      </c>
      <c r="H34" s="192">
        <v>2.5744639644970411E-4</v>
      </c>
      <c r="I34" s="192">
        <v>5.0385937590870671E-2</v>
      </c>
      <c r="J34" s="192">
        <v>5.2960401555367707E-2</v>
      </c>
      <c r="K34" s="192">
        <v>5.5902646086221468E-2</v>
      </c>
      <c r="L34" s="192">
        <v>3.6336719956043956E-2</v>
      </c>
      <c r="M34" s="192">
        <v>0.39352520600169055</v>
      </c>
      <c r="N34" s="192" t="s">
        <v>553</v>
      </c>
      <c r="O34" s="192">
        <v>3.6778056635672026E-4</v>
      </c>
      <c r="P34" s="192" t="s">
        <v>553</v>
      </c>
      <c r="Q34" s="192" t="s">
        <v>553</v>
      </c>
      <c r="R34" s="192">
        <v>1.8389028317836013E-3</v>
      </c>
      <c r="S34" s="192">
        <v>6.2522696280642429E-2</v>
      </c>
      <c r="T34" s="192">
        <v>2.5744639644970421E-3</v>
      </c>
      <c r="U34" s="192">
        <v>3.6778056635672026E-4</v>
      </c>
      <c r="V34" s="192">
        <v>3.6778056635672025E-2</v>
      </c>
      <c r="W34" s="192">
        <v>9.5989347076034532E-3</v>
      </c>
      <c r="X34" s="192">
        <v>1.1033416990701606E-3</v>
      </c>
      <c r="Y34" s="192">
        <v>1.8389028317836013E-3</v>
      </c>
      <c r="Z34" s="192">
        <v>1.6266189828110971E-3</v>
      </c>
      <c r="AA34" s="192">
        <v>3.7393539834737819E-4</v>
      </c>
      <c r="AB34" s="192">
        <v>4.9427989120122374E-3</v>
      </c>
      <c r="AC34" s="192" t="s">
        <v>359</v>
      </c>
      <c r="AD34" s="192" t="s">
        <v>359</v>
      </c>
      <c r="AE34" s="193"/>
      <c r="AF34" s="194">
        <v>1592.7936096499639</v>
      </c>
      <c r="AG34" s="194" t="s">
        <v>468</v>
      </c>
      <c r="AH34" s="194" t="s">
        <v>359</v>
      </c>
      <c r="AI34" s="194" t="s">
        <v>359</v>
      </c>
      <c r="AJ34" s="194" t="s">
        <v>468</v>
      </c>
      <c r="AK34" s="194" t="s">
        <v>359</v>
      </c>
      <c r="AL34" s="195" t="s">
        <v>317</v>
      </c>
    </row>
    <row r="35" spans="1:38" s="200" customFormat="1" ht="26.25" customHeight="1" thickBot="1" x14ac:dyDescent="0.3">
      <c r="A35" s="189" t="s">
        <v>324</v>
      </c>
      <c r="B35" s="189" t="s">
        <v>67</v>
      </c>
      <c r="C35" s="190" t="s">
        <v>196</v>
      </c>
      <c r="D35" s="191"/>
      <c r="E35" s="192" t="s">
        <v>468</v>
      </c>
      <c r="F35" s="192" t="s">
        <v>468</v>
      </c>
      <c r="G35" s="192" t="s">
        <v>468</v>
      </c>
      <c r="H35" s="192" t="s">
        <v>468</v>
      </c>
      <c r="I35" s="192" t="s">
        <v>468</v>
      </c>
      <c r="J35" s="192" t="s">
        <v>468</v>
      </c>
      <c r="K35" s="192" t="s">
        <v>468</v>
      </c>
      <c r="L35" s="192" t="s">
        <v>468</v>
      </c>
      <c r="M35" s="192" t="s">
        <v>468</v>
      </c>
      <c r="N35" s="192" t="s">
        <v>468</v>
      </c>
      <c r="O35" s="192" t="s">
        <v>468</v>
      </c>
      <c r="P35" s="192" t="s">
        <v>468</v>
      </c>
      <c r="Q35" s="192" t="s">
        <v>468</v>
      </c>
      <c r="R35" s="192" t="s">
        <v>468</v>
      </c>
      <c r="S35" s="192" t="s">
        <v>468</v>
      </c>
      <c r="T35" s="192" t="s">
        <v>468</v>
      </c>
      <c r="U35" s="192" t="s">
        <v>468</v>
      </c>
      <c r="V35" s="192" t="s">
        <v>468</v>
      </c>
      <c r="W35" s="192" t="s">
        <v>468</v>
      </c>
      <c r="X35" s="192" t="s">
        <v>468</v>
      </c>
      <c r="Y35" s="192" t="s">
        <v>468</v>
      </c>
      <c r="Z35" s="192" t="s">
        <v>468</v>
      </c>
      <c r="AA35" s="192" t="s">
        <v>468</v>
      </c>
      <c r="AB35" s="192" t="s">
        <v>468</v>
      </c>
      <c r="AC35" s="192" t="s">
        <v>468</v>
      </c>
      <c r="AD35" s="192" t="s">
        <v>468</v>
      </c>
      <c r="AE35" s="193"/>
      <c r="AF35" s="194" t="s">
        <v>468</v>
      </c>
      <c r="AG35" s="194" t="s">
        <v>468</v>
      </c>
      <c r="AH35" s="194" t="s">
        <v>359</v>
      </c>
      <c r="AI35" s="194" t="s">
        <v>359</v>
      </c>
      <c r="AJ35" s="194" t="s">
        <v>359</v>
      </c>
      <c r="AK35" s="194" t="s">
        <v>359</v>
      </c>
      <c r="AL35" s="195" t="s">
        <v>317</v>
      </c>
    </row>
    <row r="36" spans="1:38" s="153" customFormat="1" ht="26.25" customHeight="1" thickBot="1" x14ac:dyDescent="0.3">
      <c r="A36" s="189" t="s">
        <v>324</v>
      </c>
      <c r="B36" s="189" t="s">
        <v>68</v>
      </c>
      <c r="C36" s="190" t="s">
        <v>197</v>
      </c>
      <c r="D36" s="191"/>
      <c r="E36" s="192">
        <v>6.3681625648237929</v>
      </c>
      <c r="F36" s="192">
        <v>0.22714465199371489</v>
      </c>
      <c r="G36" s="192">
        <v>0.11113416619618957</v>
      </c>
      <c r="H36" s="192" t="s">
        <v>553</v>
      </c>
      <c r="I36" s="192">
        <v>0.11357232599685745</v>
      </c>
      <c r="J36" s="192">
        <v>0.121684634996633</v>
      </c>
      <c r="K36" s="192">
        <v>0.121684634996633</v>
      </c>
      <c r="L36" s="192">
        <v>3.7722236848956231E-2</v>
      </c>
      <c r="M36" s="192">
        <v>0.60031086598338945</v>
      </c>
      <c r="N36" s="192">
        <v>1.0546001699708192E-2</v>
      </c>
      <c r="O36" s="192">
        <v>8.1123089997755323E-4</v>
      </c>
      <c r="P36" s="192">
        <v>2.433692699932659E-3</v>
      </c>
      <c r="Q36" s="192">
        <v>3.2449235999102129E-3</v>
      </c>
      <c r="R36" s="192">
        <v>4.0561544998877659E-3</v>
      </c>
      <c r="S36" s="192">
        <v>7.1388319198024686E-2</v>
      </c>
      <c r="T36" s="192">
        <v>8.1123089997755318E-2</v>
      </c>
      <c r="U36" s="192">
        <v>8.1123089997755318E-3</v>
      </c>
      <c r="V36" s="192">
        <v>9.7347707997306368E-2</v>
      </c>
      <c r="W36" s="192">
        <v>1.0546001699708192E-2</v>
      </c>
      <c r="X36" s="192" t="s">
        <v>553</v>
      </c>
      <c r="Y36" s="192" t="s">
        <v>553</v>
      </c>
      <c r="Z36" s="192" t="s">
        <v>553</v>
      </c>
      <c r="AA36" s="192" t="s">
        <v>553</v>
      </c>
      <c r="AB36" s="192" t="s">
        <v>553</v>
      </c>
      <c r="AC36" s="192">
        <v>6.4898471998204258E-3</v>
      </c>
      <c r="AD36" s="192">
        <v>3.0826774199147022E-3</v>
      </c>
      <c r="AE36" s="193"/>
      <c r="AF36" s="194">
        <v>3513.2998087277151</v>
      </c>
      <c r="AG36" s="194" t="s">
        <v>468</v>
      </c>
      <c r="AH36" s="194" t="s">
        <v>359</v>
      </c>
      <c r="AI36" s="194" t="s">
        <v>359</v>
      </c>
      <c r="AJ36" s="194" t="s">
        <v>468</v>
      </c>
      <c r="AK36" s="194" t="s">
        <v>359</v>
      </c>
      <c r="AL36" s="195" t="s">
        <v>317</v>
      </c>
    </row>
    <row r="37" spans="1:38" s="153" customFormat="1" ht="26.25" customHeight="1" thickBot="1" x14ac:dyDescent="0.3">
      <c r="A37" s="189" t="s">
        <v>320</v>
      </c>
      <c r="B37" s="189" t="s">
        <v>69</v>
      </c>
      <c r="C37" s="190" t="s">
        <v>429</v>
      </c>
      <c r="D37" s="191"/>
      <c r="E37" s="192">
        <v>0.12008179773456039</v>
      </c>
      <c r="F37" s="192">
        <v>4.0027265911520135E-3</v>
      </c>
      <c r="G37" s="192">
        <v>1.0978369798740739E-4</v>
      </c>
      <c r="H37" s="192" t="s">
        <v>553</v>
      </c>
      <c r="I37" s="192">
        <v>5.0034082389400168E-4</v>
      </c>
      <c r="J37" s="192">
        <v>5.0034082389400168E-4</v>
      </c>
      <c r="K37" s="192">
        <v>5.0034082389400168E-4</v>
      </c>
      <c r="L37" s="192">
        <v>1.2508520597350044E-5</v>
      </c>
      <c r="M37" s="192">
        <v>1.200817977345604E-2</v>
      </c>
      <c r="N37" s="192">
        <v>3.7525561792050123E-6</v>
      </c>
      <c r="O37" s="192">
        <v>6.2542602986750208E-7</v>
      </c>
      <c r="P37" s="192">
        <v>2.5017041194700084E-4</v>
      </c>
      <c r="Q37" s="192">
        <v>3.0020449433640096E-4</v>
      </c>
      <c r="R37" s="192">
        <v>1.9012951307972065E-6</v>
      </c>
      <c r="S37" s="192">
        <v>1.9012951307972065E-7</v>
      </c>
      <c r="T37" s="192">
        <v>1.2758691009297043E-6</v>
      </c>
      <c r="U37" s="192">
        <v>2.7518745314170088E-5</v>
      </c>
      <c r="V37" s="192">
        <v>3.7525561792050123E-6</v>
      </c>
      <c r="W37" s="192">
        <v>1.250852059735004E-3</v>
      </c>
      <c r="X37" s="192" t="s">
        <v>553</v>
      </c>
      <c r="Y37" s="192" t="s">
        <v>553</v>
      </c>
      <c r="Z37" s="192" t="s">
        <v>553</v>
      </c>
      <c r="AA37" s="192" t="s">
        <v>553</v>
      </c>
      <c r="AB37" s="192" t="s">
        <v>553</v>
      </c>
      <c r="AC37" s="192" t="s">
        <v>553</v>
      </c>
      <c r="AD37" s="192" t="s">
        <v>553</v>
      </c>
      <c r="AE37" s="193"/>
      <c r="AF37" s="194" t="s">
        <v>468</v>
      </c>
      <c r="AG37" s="194" t="s">
        <v>359</v>
      </c>
      <c r="AH37" s="194">
        <v>2501.7041194700082</v>
      </c>
      <c r="AI37" s="194" t="s">
        <v>359</v>
      </c>
      <c r="AJ37" s="194" t="s">
        <v>468</v>
      </c>
      <c r="AK37" s="194" t="s">
        <v>359</v>
      </c>
      <c r="AL37" s="195" t="s">
        <v>317</v>
      </c>
    </row>
    <row r="38" spans="1:38" s="153" customFormat="1" ht="26.25" customHeight="1" thickBot="1" x14ac:dyDescent="0.3">
      <c r="A38" s="189" t="s">
        <v>320</v>
      </c>
      <c r="B38" s="189" t="s">
        <v>70</v>
      </c>
      <c r="C38" s="190" t="s">
        <v>198</v>
      </c>
      <c r="D38" s="201"/>
      <c r="E38" s="192" t="s">
        <v>359</v>
      </c>
      <c r="F38" s="192" t="s">
        <v>359</v>
      </c>
      <c r="G38" s="192" t="s">
        <v>359</v>
      </c>
      <c r="H38" s="192" t="s">
        <v>359</v>
      </c>
      <c r="I38" s="192" t="s">
        <v>359</v>
      </c>
      <c r="J38" s="192" t="s">
        <v>359</v>
      </c>
      <c r="K38" s="192" t="s">
        <v>359</v>
      </c>
      <c r="L38" s="192" t="s">
        <v>359</v>
      </c>
      <c r="M38" s="192" t="s">
        <v>359</v>
      </c>
      <c r="N38" s="192" t="s">
        <v>359</v>
      </c>
      <c r="O38" s="192" t="s">
        <v>359</v>
      </c>
      <c r="P38" s="192" t="s">
        <v>359</v>
      </c>
      <c r="Q38" s="192" t="s">
        <v>359</v>
      </c>
      <c r="R38" s="192" t="s">
        <v>359</v>
      </c>
      <c r="S38" s="192" t="s">
        <v>359</v>
      </c>
      <c r="T38" s="192" t="s">
        <v>359</v>
      </c>
      <c r="U38" s="192" t="s">
        <v>359</v>
      </c>
      <c r="V38" s="192" t="s">
        <v>359</v>
      </c>
      <c r="W38" s="192" t="s">
        <v>359</v>
      </c>
      <c r="X38" s="192" t="s">
        <v>359</v>
      </c>
      <c r="Y38" s="192" t="s">
        <v>359</v>
      </c>
      <c r="Z38" s="192" t="s">
        <v>359</v>
      </c>
      <c r="AA38" s="192" t="s">
        <v>359</v>
      </c>
      <c r="AB38" s="192" t="s">
        <v>359</v>
      </c>
      <c r="AC38" s="192" t="s">
        <v>359</v>
      </c>
      <c r="AD38" s="192" t="s">
        <v>359</v>
      </c>
      <c r="AE38" s="193"/>
      <c r="AF38" s="194" t="s">
        <v>359</v>
      </c>
      <c r="AG38" s="194" t="s">
        <v>359</v>
      </c>
      <c r="AH38" s="194" t="s">
        <v>359</v>
      </c>
      <c r="AI38" s="194" t="s">
        <v>359</v>
      </c>
      <c r="AJ38" s="194" t="s">
        <v>359</v>
      </c>
      <c r="AK38" s="194" t="s">
        <v>359</v>
      </c>
      <c r="AL38" s="195" t="s">
        <v>317</v>
      </c>
    </row>
    <row r="39" spans="1:38" s="153" customFormat="1" ht="26.25" customHeight="1" thickBot="1" x14ac:dyDescent="0.3">
      <c r="A39" s="189" t="s">
        <v>325</v>
      </c>
      <c r="B39" s="189" t="s">
        <v>71</v>
      </c>
      <c r="C39" s="190" t="s">
        <v>430</v>
      </c>
      <c r="D39" s="191"/>
      <c r="E39" s="192">
        <v>2.9164235590771925</v>
      </c>
      <c r="F39" s="192">
        <v>0.66628003640394584</v>
      </c>
      <c r="G39" s="192">
        <v>0.36930968047869778</v>
      </c>
      <c r="H39" s="192">
        <v>2.8002561014669088E-2</v>
      </c>
      <c r="I39" s="192">
        <v>0.22193536535746602</v>
      </c>
      <c r="J39" s="192">
        <v>0.27673399859677544</v>
      </c>
      <c r="K39" s="192">
        <v>0.34309781926264232</v>
      </c>
      <c r="L39" s="192">
        <v>0.1043604341659827</v>
      </c>
      <c r="M39" s="192">
        <v>1.3517440238582348</v>
      </c>
      <c r="N39" s="192">
        <v>0.19363070451511782</v>
      </c>
      <c r="O39" s="192">
        <v>1.3102733179288291E-2</v>
      </c>
      <c r="P39" s="192">
        <v>3.8921130825432162E-3</v>
      </c>
      <c r="Q39" s="192">
        <v>1.3339612780265723E-2</v>
      </c>
      <c r="R39" s="192">
        <v>0.15606439305928121</v>
      </c>
      <c r="S39" s="192">
        <v>8.2423232117365755E-2</v>
      </c>
      <c r="T39" s="192">
        <v>2.8119979988465951</v>
      </c>
      <c r="U39" s="192">
        <v>2.8439726794432865E-3</v>
      </c>
      <c r="V39" s="192">
        <v>0.49139020705325859</v>
      </c>
      <c r="W39" s="192">
        <v>0.15279434405059483</v>
      </c>
      <c r="X39" s="192">
        <v>4.5081716025630068E-2</v>
      </c>
      <c r="Y39" s="192">
        <v>0.24261651464888051</v>
      </c>
      <c r="Z39" s="192">
        <v>4.8096297787220077E-2</v>
      </c>
      <c r="AA39" s="192">
        <v>4.4706200369577523E-2</v>
      </c>
      <c r="AB39" s="192">
        <v>0.38050072883130814</v>
      </c>
      <c r="AC39" s="192">
        <v>6.1619693865485325E-3</v>
      </c>
      <c r="AD39" s="192">
        <v>6.7028688025004837E-6</v>
      </c>
      <c r="AE39" s="193"/>
      <c r="AF39" s="194">
        <v>11202.786215769014</v>
      </c>
      <c r="AG39" s="194" t="s">
        <v>468</v>
      </c>
      <c r="AH39" s="194">
        <v>23480.119158794314</v>
      </c>
      <c r="AI39" s="194">
        <v>756.82597336943468</v>
      </c>
      <c r="AJ39" s="194" t="s">
        <v>468</v>
      </c>
      <c r="AK39" s="194" t="s">
        <v>359</v>
      </c>
      <c r="AL39" s="195" t="s">
        <v>317</v>
      </c>
    </row>
    <row r="40" spans="1:38" s="153" customFormat="1" ht="26.25" customHeight="1" thickBot="1" x14ac:dyDescent="0.3">
      <c r="A40" s="189" t="s">
        <v>320</v>
      </c>
      <c r="B40" s="189" t="s">
        <v>72</v>
      </c>
      <c r="C40" s="190" t="s">
        <v>431</v>
      </c>
      <c r="D40" s="191"/>
      <c r="E40" s="192" t="s">
        <v>550</v>
      </c>
      <c r="F40" s="192" t="s">
        <v>550</v>
      </c>
      <c r="G40" s="192" t="s">
        <v>550</v>
      </c>
      <c r="H40" s="192" t="s">
        <v>550</v>
      </c>
      <c r="I40" s="192" t="s">
        <v>550</v>
      </c>
      <c r="J40" s="192" t="s">
        <v>550</v>
      </c>
      <c r="K40" s="192" t="s">
        <v>550</v>
      </c>
      <c r="L40" s="192" t="s">
        <v>550</v>
      </c>
      <c r="M40" s="192" t="s">
        <v>550</v>
      </c>
      <c r="N40" s="192" t="s">
        <v>550</v>
      </c>
      <c r="O40" s="192" t="s">
        <v>550</v>
      </c>
      <c r="P40" s="192" t="s">
        <v>550</v>
      </c>
      <c r="Q40" s="192" t="s">
        <v>550</v>
      </c>
      <c r="R40" s="192" t="s">
        <v>550</v>
      </c>
      <c r="S40" s="192" t="s">
        <v>550</v>
      </c>
      <c r="T40" s="192" t="s">
        <v>550</v>
      </c>
      <c r="U40" s="192" t="s">
        <v>550</v>
      </c>
      <c r="V40" s="192" t="s">
        <v>550</v>
      </c>
      <c r="W40" s="192" t="s">
        <v>550</v>
      </c>
      <c r="X40" s="192" t="s">
        <v>550</v>
      </c>
      <c r="Y40" s="192" t="s">
        <v>550</v>
      </c>
      <c r="Z40" s="192" t="s">
        <v>550</v>
      </c>
      <c r="AA40" s="192" t="s">
        <v>550</v>
      </c>
      <c r="AB40" s="192" t="s">
        <v>550</v>
      </c>
      <c r="AC40" s="192" t="s">
        <v>553</v>
      </c>
      <c r="AD40" s="192" t="s">
        <v>359</v>
      </c>
      <c r="AE40" s="193"/>
      <c r="AF40" s="194" t="s">
        <v>550</v>
      </c>
      <c r="AG40" s="194" t="s">
        <v>359</v>
      </c>
      <c r="AH40" s="194" t="s">
        <v>550</v>
      </c>
      <c r="AI40" s="194" t="s">
        <v>550</v>
      </c>
      <c r="AJ40" s="194" t="s">
        <v>468</v>
      </c>
      <c r="AK40" s="194" t="s">
        <v>359</v>
      </c>
      <c r="AL40" s="195" t="s">
        <v>317</v>
      </c>
    </row>
    <row r="41" spans="1:38" s="153" customFormat="1" ht="26.25" customHeight="1" thickBot="1" x14ac:dyDescent="0.3">
      <c r="A41" s="189" t="s">
        <v>325</v>
      </c>
      <c r="B41" s="189" t="s">
        <v>73</v>
      </c>
      <c r="C41" s="190" t="s">
        <v>432</v>
      </c>
      <c r="D41" s="191"/>
      <c r="E41" s="192">
        <v>5.007152114999541</v>
      </c>
      <c r="F41" s="192">
        <v>7.5482968928198257</v>
      </c>
      <c r="G41" s="192">
        <v>5.9659820591777919</v>
      </c>
      <c r="H41" s="192">
        <v>5.69264640721652E-2</v>
      </c>
      <c r="I41" s="192">
        <v>6.3855186946335269</v>
      </c>
      <c r="J41" s="192">
        <v>6.4847803019665466</v>
      </c>
      <c r="K41" s="192">
        <v>7.0966645756234774</v>
      </c>
      <c r="L41" s="192">
        <v>0.44669421058457487</v>
      </c>
      <c r="M41" s="192">
        <v>19.483315010583329</v>
      </c>
      <c r="N41" s="192">
        <v>1.9464203270474048</v>
      </c>
      <c r="O41" s="192">
        <v>3.7300751922780304E-2</v>
      </c>
      <c r="P41" s="192">
        <v>8.3569266892470948E-2</v>
      </c>
      <c r="Q41" s="192">
        <v>4.0375821800814941E-2</v>
      </c>
      <c r="R41" s="192">
        <v>0.20028046607165756</v>
      </c>
      <c r="S41" s="192">
        <v>0.34091649281355618</v>
      </c>
      <c r="T41" s="192">
        <v>0.18957911330768323</v>
      </c>
      <c r="U41" s="192">
        <v>1.7680848189334377</v>
      </c>
      <c r="V41" s="192">
        <v>3.8547820545749722</v>
      </c>
      <c r="W41" s="192">
        <v>12.481264478052198</v>
      </c>
      <c r="X41" s="192">
        <v>3.4741641918417145</v>
      </c>
      <c r="Y41" s="192">
        <v>4.9416739759678148</v>
      </c>
      <c r="Z41" s="192">
        <v>1.9472445655928439</v>
      </c>
      <c r="AA41" s="192">
        <v>1.6748733524016635</v>
      </c>
      <c r="AB41" s="192">
        <v>12.037956085804035</v>
      </c>
      <c r="AC41" s="192">
        <v>1.4961833951279882E-2</v>
      </c>
      <c r="AD41" s="192">
        <v>2.5034617559195476</v>
      </c>
      <c r="AE41" s="193"/>
      <c r="AF41" s="194">
        <v>44340.769490810715</v>
      </c>
      <c r="AG41" s="194">
        <v>14725.985950336115</v>
      </c>
      <c r="AH41" s="194">
        <v>25292.197479166734</v>
      </c>
      <c r="AI41" s="194">
        <v>1166.3445324142981</v>
      </c>
      <c r="AJ41" s="194" t="s">
        <v>468</v>
      </c>
      <c r="AK41" s="194" t="s">
        <v>359</v>
      </c>
      <c r="AL41" s="195" t="s">
        <v>317</v>
      </c>
    </row>
    <row r="42" spans="1:38" s="153" customFormat="1" ht="26.25" customHeight="1" thickBot="1" x14ac:dyDescent="0.3">
      <c r="A42" s="189" t="s">
        <v>320</v>
      </c>
      <c r="B42" s="189" t="s">
        <v>74</v>
      </c>
      <c r="C42" s="190" t="s">
        <v>199</v>
      </c>
      <c r="D42" s="191"/>
      <c r="E42" s="192" t="s">
        <v>550</v>
      </c>
      <c r="F42" s="192" t="s">
        <v>550</v>
      </c>
      <c r="G42" s="192" t="s">
        <v>550</v>
      </c>
      <c r="H42" s="192" t="s">
        <v>550</v>
      </c>
      <c r="I42" s="192" t="s">
        <v>550</v>
      </c>
      <c r="J42" s="192" t="s">
        <v>550</v>
      </c>
      <c r="K42" s="192" t="s">
        <v>550</v>
      </c>
      <c r="L42" s="192" t="s">
        <v>550</v>
      </c>
      <c r="M42" s="192" t="s">
        <v>550</v>
      </c>
      <c r="N42" s="192" t="s">
        <v>550</v>
      </c>
      <c r="O42" s="192" t="s">
        <v>550</v>
      </c>
      <c r="P42" s="192" t="s">
        <v>550</v>
      </c>
      <c r="Q42" s="192" t="s">
        <v>550</v>
      </c>
      <c r="R42" s="192" t="s">
        <v>550</v>
      </c>
      <c r="S42" s="192" t="s">
        <v>550</v>
      </c>
      <c r="T42" s="192" t="s">
        <v>550</v>
      </c>
      <c r="U42" s="192" t="s">
        <v>550</v>
      </c>
      <c r="V42" s="192" t="s">
        <v>550</v>
      </c>
      <c r="W42" s="192" t="s">
        <v>550</v>
      </c>
      <c r="X42" s="192" t="s">
        <v>550</v>
      </c>
      <c r="Y42" s="192" t="s">
        <v>550</v>
      </c>
      <c r="Z42" s="192" t="s">
        <v>550</v>
      </c>
      <c r="AA42" s="192" t="s">
        <v>550</v>
      </c>
      <c r="AB42" s="192" t="s">
        <v>550</v>
      </c>
      <c r="AC42" s="192" t="s">
        <v>550</v>
      </c>
      <c r="AD42" s="192" t="s">
        <v>359</v>
      </c>
      <c r="AE42" s="193"/>
      <c r="AF42" s="194" t="s">
        <v>550</v>
      </c>
      <c r="AG42" s="194" t="s">
        <v>550</v>
      </c>
      <c r="AH42" s="194" t="s">
        <v>550</v>
      </c>
      <c r="AI42" s="194" t="s">
        <v>550</v>
      </c>
      <c r="AJ42" s="194" t="s">
        <v>468</v>
      </c>
      <c r="AK42" s="194" t="s">
        <v>359</v>
      </c>
      <c r="AL42" s="195" t="s">
        <v>317</v>
      </c>
    </row>
    <row r="43" spans="1:38" s="153" customFormat="1" ht="26.25" customHeight="1" thickBot="1" x14ac:dyDescent="0.3">
      <c r="A43" s="189" t="s">
        <v>325</v>
      </c>
      <c r="B43" s="189" t="s">
        <v>75</v>
      </c>
      <c r="C43" s="190" t="s">
        <v>200</v>
      </c>
      <c r="D43" s="191"/>
      <c r="E43" s="192">
        <v>7.3463892017197496E-2</v>
      </c>
      <c r="F43" s="192">
        <v>7.3463892017197486E-3</v>
      </c>
      <c r="G43" s="192">
        <v>2.3238405001976579E-2</v>
      </c>
      <c r="H43" s="192" t="s">
        <v>553</v>
      </c>
      <c r="I43" s="192">
        <v>1.2121542182837584E-2</v>
      </c>
      <c r="J43" s="192">
        <v>1.5794736783697458E-2</v>
      </c>
      <c r="K43" s="192">
        <v>2.0202570304729311E-2</v>
      </c>
      <c r="L43" s="192">
        <v>6.7880636223890478E-3</v>
      </c>
      <c r="M43" s="192">
        <v>2.9385556806878994E-2</v>
      </c>
      <c r="N43" s="192">
        <v>1.1754222722751598E-2</v>
      </c>
      <c r="O43" s="192">
        <v>2.2039167605159246E-4</v>
      </c>
      <c r="P43" s="192">
        <v>7.3463892017197491E-5</v>
      </c>
      <c r="Q43" s="192">
        <v>7.3463892017197488E-4</v>
      </c>
      <c r="R43" s="192">
        <v>9.4033781782012788E-3</v>
      </c>
      <c r="S43" s="192">
        <v>5.2894002252382192E-3</v>
      </c>
      <c r="T43" s="192">
        <v>0.19100611924471345</v>
      </c>
      <c r="U43" s="192">
        <v>7.3463892017197491E-5</v>
      </c>
      <c r="V43" s="192">
        <v>5.877111361375799E-3</v>
      </c>
      <c r="W43" s="192">
        <v>4.4078335210318495E-3</v>
      </c>
      <c r="X43" s="192">
        <v>1.3958139483267521E-3</v>
      </c>
      <c r="Y43" s="192">
        <v>1.1019583802579624E-2</v>
      </c>
      <c r="Z43" s="192">
        <v>1.2488861642923573E-3</v>
      </c>
      <c r="AA43" s="192">
        <v>1.1019583802579624E-3</v>
      </c>
      <c r="AB43" s="192">
        <v>1.4766242295456694E-2</v>
      </c>
      <c r="AC43" s="192">
        <v>1.6162056243783447E-4</v>
      </c>
      <c r="AD43" s="192">
        <v>9.5503059622356737E-8</v>
      </c>
      <c r="AE43" s="193"/>
      <c r="AF43" s="194">
        <v>734.63892017197486</v>
      </c>
      <c r="AG43" s="194" t="s">
        <v>468</v>
      </c>
      <c r="AH43" s="194" t="s">
        <v>468</v>
      </c>
      <c r="AI43" s="194" t="s">
        <v>468</v>
      </c>
      <c r="AJ43" s="194" t="s">
        <v>468</v>
      </c>
      <c r="AK43" s="194" t="s">
        <v>359</v>
      </c>
      <c r="AL43" s="195" t="s">
        <v>317</v>
      </c>
    </row>
    <row r="44" spans="1:38" s="153" customFormat="1" ht="26.25" customHeight="1" thickBot="1" x14ac:dyDescent="0.3">
      <c r="A44" s="189" t="s">
        <v>320</v>
      </c>
      <c r="B44" s="189" t="s">
        <v>76</v>
      </c>
      <c r="C44" s="190" t="s">
        <v>201</v>
      </c>
      <c r="D44" s="191"/>
      <c r="E44" s="192">
        <v>2.3542396752535972</v>
      </c>
      <c r="F44" s="192">
        <v>0.2185669973052374</v>
      </c>
      <c r="G44" s="192">
        <v>1.7708682351871203E-3</v>
      </c>
      <c r="H44" s="192">
        <v>1.2181925843046193E-3</v>
      </c>
      <c r="I44" s="192">
        <v>9.3404057859563377E-2</v>
      </c>
      <c r="J44" s="192">
        <v>9.3404057859563377E-2</v>
      </c>
      <c r="K44" s="192">
        <v>9.3418783211853498E-2</v>
      </c>
      <c r="L44" s="192">
        <v>5.2306272401355498E-2</v>
      </c>
      <c r="M44" s="192">
        <v>1.1329590460962438</v>
      </c>
      <c r="N44" s="192" t="s">
        <v>553</v>
      </c>
      <c r="O44" s="192">
        <v>1.5266719105504417E-3</v>
      </c>
      <c r="P44" s="192" t="s">
        <v>553</v>
      </c>
      <c r="Q44" s="192" t="s">
        <v>553</v>
      </c>
      <c r="R44" s="192">
        <v>7.6333595527522079E-3</v>
      </c>
      <c r="S44" s="192">
        <v>0.25953422479357507</v>
      </c>
      <c r="T44" s="192">
        <v>1.0686703373853091E-2</v>
      </c>
      <c r="U44" s="192">
        <v>1.5266719105504417E-3</v>
      </c>
      <c r="V44" s="192">
        <v>0.15266719105504417</v>
      </c>
      <c r="W44" s="192" t="s">
        <v>553</v>
      </c>
      <c r="X44" s="192">
        <v>4.5800157316513252E-3</v>
      </c>
      <c r="Y44" s="192">
        <v>7.6333595527522079E-3</v>
      </c>
      <c r="Z44" s="192" t="s">
        <v>553</v>
      </c>
      <c r="AA44" s="192" t="s">
        <v>553</v>
      </c>
      <c r="AB44" s="192">
        <v>1.2213375284403534E-2</v>
      </c>
      <c r="AC44" s="192" t="s">
        <v>550</v>
      </c>
      <c r="AD44" s="192" t="s">
        <v>550</v>
      </c>
      <c r="AE44" s="193"/>
      <c r="AF44" s="194">
        <v>6611.7502815477737</v>
      </c>
      <c r="AG44" s="194" t="s">
        <v>359</v>
      </c>
      <c r="AH44" s="194" t="s">
        <v>359</v>
      </c>
      <c r="AI44" s="194" t="s">
        <v>468</v>
      </c>
      <c r="AJ44" s="194" t="s">
        <v>468</v>
      </c>
      <c r="AK44" s="194" t="s">
        <v>359</v>
      </c>
      <c r="AL44" s="195" t="s">
        <v>317</v>
      </c>
    </row>
    <row r="45" spans="1:38" s="153" customFormat="1" ht="26.25" customHeight="1" thickBot="1" x14ac:dyDescent="0.3">
      <c r="A45" s="189" t="s">
        <v>320</v>
      </c>
      <c r="B45" s="189" t="s">
        <v>77</v>
      </c>
      <c r="C45" s="190" t="s">
        <v>202</v>
      </c>
      <c r="D45" s="191"/>
      <c r="E45" s="192">
        <v>2.0679760828428817</v>
      </c>
      <c r="F45" s="192">
        <v>7.3762204228790665E-2</v>
      </c>
      <c r="G45" s="192">
        <v>3.0557399194250845E-4</v>
      </c>
      <c r="H45" s="192" t="s">
        <v>553</v>
      </c>
      <c r="I45" s="192">
        <v>3.6881102114395332E-2</v>
      </c>
      <c r="J45" s="192">
        <v>3.9515466551137864E-2</v>
      </c>
      <c r="K45" s="192">
        <v>3.9515466551137864E-2</v>
      </c>
      <c r="L45" s="192">
        <v>1.2249794630852736E-2</v>
      </c>
      <c r="M45" s="192">
        <v>0.19494296831894681</v>
      </c>
      <c r="N45" s="192">
        <v>3.4246737677652815E-3</v>
      </c>
      <c r="O45" s="192">
        <v>2.6343644367425242E-4</v>
      </c>
      <c r="P45" s="192">
        <v>7.9030933102275706E-4</v>
      </c>
      <c r="Q45" s="192">
        <v>1.0537457746970097E-3</v>
      </c>
      <c r="R45" s="192">
        <v>1.3171822183712619E-3</v>
      </c>
      <c r="S45" s="192">
        <v>2.318240704333421E-2</v>
      </c>
      <c r="T45" s="192">
        <v>2.6343644367425239E-2</v>
      </c>
      <c r="U45" s="192">
        <v>2.6343644367425238E-3</v>
      </c>
      <c r="V45" s="192">
        <v>3.1612373240910284E-2</v>
      </c>
      <c r="W45" s="192">
        <v>3.4246737677652815E-3</v>
      </c>
      <c r="X45" s="192" t="s">
        <v>553</v>
      </c>
      <c r="Y45" s="192" t="s">
        <v>553</v>
      </c>
      <c r="Z45" s="192" t="s">
        <v>553</v>
      </c>
      <c r="AA45" s="192" t="s">
        <v>553</v>
      </c>
      <c r="AB45" s="192" t="s">
        <v>553</v>
      </c>
      <c r="AC45" s="192">
        <v>2.1074915493940194E-3</v>
      </c>
      <c r="AD45" s="192">
        <v>1.0010584859621592E-3</v>
      </c>
      <c r="AE45" s="193"/>
      <c r="AF45" s="194">
        <v>1140.8973785370724</v>
      </c>
      <c r="AG45" s="194" t="s">
        <v>359</v>
      </c>
      <c r="AH45" s="194" t="s">
        <v>359</v>
      </c>
      <c r="AI45" s="194" t="s">
        <v>359</v>
      </c>
      <c r="AJ45" s="194" t="s">
        <v>468</v>
      </c>
      <c r="AK45" s="194" t="s">
        <v>359</v>
      </c>
      <c r="AL45" s="195" t="s">
        <v>317</v>
      </c>
    </row>
    <row r="46" spans="1:38" s="153" customFormat="1" ht="26.25" customHeight="1" thickBot="1" x14ac:dyDescent="0.3">
      <c r="A46" s="189" t="s">
        <v>325</v>
      </c>
      <c r="B46" s="189" t="s">
        <v>78</v>
      </c>
      <c r="C46" s="190" t="s">
        <v>203</v>
      </c>
      <c r="D46" s="191"/>
      <c r="E46" s="192" t="s">
        <v>550</v>
      </c>
      <c r="F46" s="192" t="s">
        <v>550</v>
      </c>
      <c r="G46" s="192" t="s">
        <v>550</v>
      </c>
      <c r="H46" s="192" t="s">
        <v>553</v>
      </c>
      <c r="I46" s="192" t="s">
        <v>550</v>
      </c>
      <c r="J46" s="192" t="s">
        <v>550</v>
      </c>
      <c r="K46" s="192" t="s">
        <v>550</v>
      </c>
      <c r="L46" s="192" t="s">
        <v>550</v>
      </c>
      <c r="M46" s="192" t="s">
        <v>550</v>
      </c>
      <c r="N46" s="192" t="s">
        <v>550</v>
      </c>
      <c r="O46" s="192" t="s">
        <v>550</v>
      </c>
      <c r="P46" s="192" t="s">
        <v>550</v>
      </c>
      <c r="Q46" s="192" t="s">
        <v>550</v>
      </c>
      <c r="R46" s="192" t="s">
        <v>550</v>
      </c>
      <c r="S46" s="192" t="s">
        <v>550</v>
      </c>
      <c r="T46" s="192" t="s">
        <v>550</v>
      </c>
      <c r="U46" s="192" t="s">
        <v>550</v>
      </c>
      <c r="V46" s="192" t="s">
        <v>550</v>
      </c>
      <c r="W46" s="192" t="s">
        <v>550</v>
      </c>
      <c r="X46" s="192" t="s">
        <v>550</v>
      </c>
      <c r="Y46" s="192" t="s">
        <v>550</v>
      </c>
      <c r="Z46" s="192" t="s">
        <v>550</v>
      </c>
      <c r="AA46" s="192" t="s">
        <v>550</v>
      </c>
      <c r="AB46" s="192" t="s">
        <v>550</v>
      </c>
      <c r="AC46" s="192" t="s">
        <v>553</v>
      </c>
      <c r="AD46" s="192" t="s">
        <v>359</v>
      </c>
      <c r="AE46" s="193"/>
      <c r="AF46" s="194" t="s">
        <v>550</v>
      </c>
      <c r="AG46" s="194" t="s">
        <v>550</v>
      </c>
      <c r="AH46" s="194" t="s">
        <v>550</v>
      </c>
      <c r="AI46" s="194" t="s">
        <v>550</v>
      </c>
      <c r="AJ46" s="194" t="s">
        <v>468</v>
      </c>
      <c r="AK46" s="194" t="s">
        <v>359</v>
      </c>
      <c r="AL46" s="195" t="s">
        <v>317</v>
      </c>
    </row>
    <row r="47" spans="1:38" s="153" customFormat="1" ht="26.25" customHeight="1" thickBot="1" x14ac:dyDescent="0.3">
      <c r="A47" s="189" t="s">
        <v>320</v>
      </c>
      <c r="B47" s="189" t="s">
        <v>79</v>
      </c>
      <c r="C47" s="190" t="s">
        <v>204</v>
      </c>
      <c r="D47" s="191"/>
      <c r="E47" s="192" t="s">
        <v>550</v>
      </c>
      <c r="F47" s="192" t="s">
        <v>550</v>
      </c>
      <c r="G47" s="192" t="s">
        <v>550</v>
      </c>
      <c r="H47" s="192" t="s">
        <v>553</v>
      </c>
      <c r="I47" s="192" t="s">
        <v>550</v>
      </c>
      <c r="J47" s="192" t="s">
        <v>550</v>
      </c>
      <c r="K47" s="192" t="s">
        <v>550</v>
      </c>
      <c r="L47" s="192" t="s">
        <v>550</v>
      </c>
      <c r="M47" s="192" t="s">
        <v>550</v>
      </c>
      <c r="N47" s="192" t="s">
        <v>550</v>
      </c>
      <c r="O47" s="192" t="s">
        <v>550</v>
      </c>
      <c r="P47" s="192" t="s">
        <v>550</v>
      </c>
      <c r="Q47" s="192" t="s">
        <v>550</v>
      </c>
      <c r="R47" s="192" t="s">
        <v>550</v>
      </c>
      <c r="S47" s="192" t="s">
        <v>550</v>
      </c>
      <c r="T47" s="192" t="s">
        <v>550</v>
      </c>
      <c r="U47" s="192" t="s">
        <v>550</v>
      </c>
      <c r="V47" s="192" t="s">
        <v>550</v>
      </c>
      <c r="W47" s="192" t="s">
        <v>550</v>
      </c>
      <c r="X47" s="192" t="s">
        <v>550</v>
      </c>
      <c r="Y47" s="192" t="s">
        <v>550</v>
      </c>
      <c r="Z47" s="192" t="s">
        <v>550</v>
      </c>
      <c r="AA47" s="192" t="s">
        <v>550</v>
      </c>
      <c r="AB47" s="192" t="s">
        <v>550</v>
      </c>
      <c r="AC47" s="192" t="s">
        <v>553</v>
      </c>
      <c r="AD47" s="192" t="s">
        <v>359</v>
      </c>
      <c r="AE47" s="193"/>
      <c r="AF47" s="194" t="s">
        <v>550</v>
      </c>
      <c r="AG47" s="194" t="s">
        <v>359</v>
      </c>
      <c r="AH47" s="194" t="s">
        <v>359</v>
      </c>
      <c r="AI47" s="194" t="s">
        <v>359</v>
      </c>
      <c r="AJ47" s="194" t="s">
        <v>468</v>
      </c>
      <c r="AK47" s="194" t="s">
        <v>359</v>
      </c>
      <c r="AL47" s="195" t="s">
        <v>317</v>
      </c>
    </row>
    <row r="48" spans="1:38" s="153" customFormat="1" ht="26.25" customHeight="1" thickBot="1" x14ac:dyDescent="0.3">
      <c r="A48" s="189" t="s">
        <v>326</v>
      </c>
      <c r="B48" s="189" t="s">
        <v>80</v>
      </c>
      <c r="C48" s="190" t="s">
        <v>205</v>
      </c>
      <c r="D48" s="191"/>
      <c r="E48" s="192" t="s">
        <v>359</v>
      </c>
      <c r="F48" s="192" t="s">
        <v>468</v>
      </c>
      <c r="G48" s="192" t="s">
        <v>468</v>
      </c>
      <c r="H48" s="192" t="s">
        <v>359</v>
      </c>
      <c r="I48" s="192">
        <v>1.3012955036255939E-2</v>
      </c>
      <c r="J48" s="192">
        <v>0.13012955036255941</v>
      </c>
      <c r="K48" s="192">
        <v>0.32532387590639855</v>
      </c>
      <c r="L48" s="192" t="s">
        <v>468</v>
      </c>
      <c r="M48" s="192" t="s">
        <v>359</v>
      </c>
      <c r="N48" s="192" t="s">
        <v>468</v>
      </c>
      <c r="O48" s="192" t="s">
        <v>468</v>
      </c>
      <c r="P48" s="192" t="s">
        <v>468</v>
      </c>
      <c r="Q48" s="192" t="s">
        <v>468</v>
      </c>
      <c r="R48" s="192" t="s">
        <v>468</v>
      </c>
      <c r="S48" s="192" t="s">
        <v>468</v>
      </c>
      <c r="T48" s="192" t="s">
        <v>468</v>
      </c>
      <c r="U48" s="192" t="s">
        <v>468</v>
      </c>
      <c r="V48" s="192" t="s">
        <v>468</v>
      </c>
      <c r="W48" s="192" t="s">
        <v>359</v>
      </c>
      <c r="X48" s="192" t="s">
        <v>359</v>
      </c>
      <c r="Y48" s="192" t="s">
        <v>359</v>
      </c>
      <c r="Z48" s="192" t="s">
        <v>359</v>
      </c>
      <c r="AA48" s="192" t="s">
        <v>359</v>
      </c>
      <c r="AB48" s="192" t="s">
        <v>359</v>
      </c>
      <c r="AC48" s="192" t="s">
        <v>359</v>
      </c>
      <c r="AD48" s="192" t="s">
        <v>359</v>
      </c>
      <c r="AE48" s="193"/>
      <c r="AF48" s="194" t="s">
        <v>359</v>
      </c>
      <c r="AG48" s="194" t="s">
        <v>359</v>
      </c>
      <c r="AH48" s="194" t="s">
        <v>359</v>
      </c>
      <c r="AI48" s="194" t="s">
        <v>359</v>
      </c>
      <c r="AJ48" s="194" t="s">
        <v>359</v>
      </c>
      <c r="AK48" s="194" t="s">
        <v>468</v>
      </c>
      <c r="AL48" s="195" t="s">
        <v>327</v>
      </c>
    </row>
    <row r="49" spans="1:38" s="153" customFormat="1" ht="26.25" customHeight="1" thickBot="1" x14ac:dyDescent="0.3">
      <c r="A49" s="189" t="s">
        <v>326</v>
      </c>
      <c r="B49" s="189" t="s">
        <v>81</v>
      </c>
      <c r="C49" s="190" t="s">
        <v>206</v>
      </c>
      <c r="D49" s="191"/>
      <c r="E49" s="192" t="s">
        <v>468</v>
      </c>
      <c r="F49" s="192" t="s">
        <v>468</v>
      </c>
      <c r="G49" s="192" t="s">
        <v>468</v>
      </c>
      <c r="H49" s="192" t="s">
        <v>468</v>
      </c>
      <c r="I49" s="192" t="s">
        <v>468</v>
      </c>
      <c r="J49" s="192" t="s">
        <v>468</v>
      </c>
      <c r="K49" s="192" t="s">
        <v>468</v>
      </c>
      <c r="L49" s="192" t="s">
        <v>468</v>
      </c>
      <c r="M49" s="192" t="s">
        <v>468</v>
      </c>
      <c r="N49" s="192" t="s">
        <v>468</v>
      </c>
      <c r="O49" s="192" t="s">
        <v>468</v>
      </c>
      <c r="P49" s="192" t="s">
        <v>468</v>
      </c>
      <c r="Q49" s="192" t="s">
        <v>468</v>
      </c>
      <c r="R49" s="192" t="s">
        <v>468</v>
      </c>
      <c r="S49" s="192" t="s">
        <v>468</v>
      </c>
      <c r="T49" s="192" t="s">
        <v>468</v>
      </c>
      <c r="U49" s="192" t="s">
        <v>468</v>
      </c>
      <c r="V49" s="192" t="s">
        <v>468</v>
      </c>
      <c r="W49" s="192" t="s">
        <v>359</v>
      </c>
      <c r="X49" s="192" t="s">
        <v>468</v>
      </c>
      <c r="Y49" s="192" t="s">
        <v>468</v>
      </c>
      <c r="Z49" s="192" t="s">
        <v>468</v>
      </c>
      <c r="AA49" s="192" t="s">
        <v>468</v>
      </c>
      <c r="AB49" s="192" t="s">
        <v>468</v>
      </c>
      <c r="AC49" s="192" t="s">
        <v>359</v>
      </c>
      <c r="AD49" s="192" t="s">
        <v>359</v>
      </c>
      <c r="AE49" s="193"/>
      <c r="AF49" s="194" t="s">
        <v>359</v>
      </c>
      <c r="AG49" s="194" t="s">
        <v>359</v>
      </c>
      <c r="AH49" s="194" t="s">
        <v>359</v>
      </c>
      <c r="AI49" s="194" t="s">
        <v>359</v>
      </c>
      <c r="AJ49" s="194" t="s">
        <v>359</v>
      </c>
      <c r="AK49" s="194" t="s">
        <v>468</v>
      </c>
      <c r="AL49" s="195" t="s">
        <v>328</v>
      </c>
    </row>
    <row r="50" spans="1:38" s="153" customFormat="1" ht="26.25" customHeight="1" thickBot="1" x14ac:dyDescent="0.3">
      <c r="A50" s="189" t="s">
        <v>326</v>
      </c>
      <c r="B50" s="189" t="s">
        <v>82</v>
      </c>
      <c r="C50" s="190" t="s">
        <v>207</v>
      </c>
      <c r="D50" s="191"/>
      <c r="E50" s="192" t="s">
        <v>468</v>
      </c>
      <c r="F50" s="192" t="s">
        <v>468</v>
      </c>
      <c r="G50" s="192" t="s">
        <v>468</v>
      </c>
      <c r="H50" s="192" t="s">
        <v>468</v>
      </c>
      <c r="I50" s="192" t="s">
        <v>468</v>
      </c>
      <c r="J50" s="192" t="s">
        <v>468</v>
      </c>
      <c r="K50" s="192" t="s">
        <v>468</v>
      </c>
      <c r="L50" s="192" t="s">
        <v>468</v>
      </c>
      <c r="M50" s="192" t="s">
        <v>468</v>
      </c>
      <c r="N50" s="192" t="s">
        <v>468</v>
      </c>
      <c r="O50" s="192" t="s">
        <v>468</v>
      </c>
      <c r="P50" s="192" t="s">
        <v>468</v>
      </c>
      <c r="Q50" s="192" t="s">
        <v>468</v>
      </c>
      <c r="R50" s="192" t="s">
        <v>468</v>
      </c>
      <c r="S50" s="192" t="s">
        <v>468</v>
      </c>
      <c r="T50" s="192" t="s">
        <v>468</v>
      </c>
      <c r="U50" s="192" t="s">
        <v>468</v>
      </c>
      <c r="V50" s="192" t="s">
        <v>468</v>
      </c>
      <c r="W50" s="192" t="s">
        <v>468</v>
      </c>
      <c r="X50" s="192" t="s">
        <v>359</v>
      </c>
      <c r="Y50" s="192" t="s">
        <v>359</v>
      </c>
      <c r="Z50" s="192" t="s">
        <v>359</v>
      </c>
      <c r="AA50" s="192" t="s">
        <v>359</v>
      </c>
      <c r="AB50" s="192" t="s">
        <v>359</v>
      </c>
      <c r="AC50" s="192" t="s">
        <v>359</v>
      </c>
      <c r="AD50" s="192" t="s">
        <v>359</v>
      </c>
      <c r="AE50" s="193"/>
      <c r="AF50" s="194" t="s">
        <v>359</v>
      </c>
      <c r="AG50" s="194" t="s">
        <v>359</v>
      </c>
      <c r="AH50" s="194" t="s">
        <v>359</v>
      </c>
      <c r="AI50" s="194" t="s">
        <v>359</v>
      </c>
      <c r="AJ50" s="194" t="s">
        <v>359</v>
      </c>
      <c r="AK50" s="194" t="s">
        <v>359</v>
      </c>
      <c r="AL50" s="195" t="s">
        <v>329</v>
      </c>
    </row>
    <row r="51" spans="1:38" s="153" customFormat="1" ht="26.25" customHeight="1" thickBot="1" x14ac:dyDescent="0.3">
      <c r="A51" s="189" t="s">
        <v>326</v>
      </c>
      <c r="B51" s="196" t="s">
        <v>83</v>
      </c>
      <c r="C51" s="190" t="s">
        <v>208</v>
      </c>
      <c r="D51" s="191"/>
      <c r="E51" s="192" t="s">
        <v>359</v>
      </c>
      <c r="F51" s="192" t="s">
        <v>553</v>
      </c>
      <c r="G51" s="192" t="s">
        <v>553</v>
      </c>
      <c r="H51" s="192" t="s">
        <v>359</v>
      </c>
      <c r="I51" s="192" t="s">
        <v>359</v>
      </c>
      <c r="J51" s="192" t="s">
        <v>359</v>
      </c>
      <c r="K51" s="192" t="s">
        <v>359</v>
      </c>
      <c r="L51" s="192" t="s">
        <v>359</v>
      </c>
      <c r="M51" s="192" t="s">
        <v>359</v>
      </c>
      <c r="N51" s="192" t="s">
        <v>359</v>
      </c>
      <c r="O51" s="192" t="s">
        <v>359</v>
      </c>
      <c r="P51" s="192" t="s">
        <v>359</v>
      </c>
      <c r="Q51" s="192" t="s">
        <v>359</v>
      </c>
      <c r="R51" s="192" t="s">
        <v>359</v>
      </c>
      <c r="S51" s="192" t="s">
        <v>359</v>
      </c>
      <c r="T51" s="192" t="s">
        <v>359</v>
      </c>
      <c r="U51" s="192" t="s">
        <v>359</v>
      </c>
      <c r="V51" s="192" t="s">
        <v>359</v>
      </c>
      <c r="W51" s="192" t="s">
        <v>468</v>
      </c>
      <c r="X51" s="192" t="s">
        <v>359</v>
      </c>
      <c r="Y51" s="192" t="s">
        <v>359</v>
      </c>
      <c r="Z51" s="192" t="s">
        <v>359</v>
      </c>
      <c r="AA51" s="192" t="s">
        <v>359</v>
      </c>
      <c r="AB51" s="192" t="s">
        <v>359</v>
      </c>
      <c r="AC51" s="192" t="s">
        <v>359</v>
      </c>
      <c r="AD51" s="192" t="s">
        <v>359</v>
      </c>
      <c r="AE51" s="193"/>
      <c r="AF51" s="194" t="s">
        <v>359</v>
      </c>
      <c r="AG51" s="194" t="s">
        <v>359</v>
      </c>
      <c r="AH51" s="194" t="s">
        <v>359</v>
      </c>
      <c r="AI51" s="194" t="s">
        <v>359</v>
      </c>
      <c r="AJ51" s="194" t="s">
        <v>359</v>
      </c>
      <c r="AK51" s="194" t="s">
        <v>359</v>
      </c>
      <c r="AL51" s="195" t="s">
        <v>330</v>
      </c>
    </row>
    <row r="52" spans="1:38" s="153" customFormat="1" ht="26.25" customHeight="1" thickBot="1" x14ac:dyDescent="0.3">
      <c r="A52" s="189" t="s">
        <v>326</v>
      </c>
      <c r="B52" s="196" t="s">
        <v>84</v>
      </c>
      <c r="C52" s="199" t="s">
        <v>433</v>
      </c>
      <c r="D52" s="202"/>
      <c r="E52" s="192" t="s">
        <v>550</v>
      </c>
      <c r="F52" s="192">
        <v>2.7287620000000001</v>
      </c>
      <c r="G52" s="192" t="s">
        <v>550</v>
      </c>
      <c r="H52" s="192" t="s">
        <v>550</v>
      </c>
      <c r="I52" s="192" t="s">
        <v>550</v>
      </c>
      <c r="J52" s="192" t="s">
        <v>550</v>
      </c>
      <c r="K52" s="192" t="s">
        <v>550</v>
      </c>
      <c r="L52" s="192" t="s">
        <v>553</v>
      </c>
      <c r="M52" s="192" t="s">
        <v>550</v>
      </c>
      <c r="N52" s="192" t="s">
        <v>550</v>
      </c>
      <c r="O52" s="192" t="s">
        <v>550</v>
      </c>
      <c r="P52" s="192" t="s">
        <v>550</v>
      </c>
      <c r="Q52" s="192" t="s">
        <v>359</v>
      </c>
      <c r="R52" s="192" t="s">
        <v>359</v>
      </c>
      <c r="S52" s="192" t="s">
        <v>359</v>
      </c>
      <c r="T52" s="192" t="s">
        <v>359</v>
      </c>
      <c r="U52" s="192" t="s">
        <v>359</v>
      </c>
      <c r="V52" s="192" t="s">
        <v>359</v>
      </c>
      <c r="W52" s="192" t="s">
        <v>550</v>
      </c>
      <c r="X52" s="192" t="s">
        <v>359</v>
      </c>
      <c r="Y52" s="192" t="s">
        <v>550</v>
      </c>
      <c r="Z52" s="192" t="s">
        <v>550</v>
      </c>
      <c r="AA52" s="192" t="s">
        <v>550</v>
      </c>
      <c r="AB52" s="192" t="s">
        <v>550</v>
      </c>
      <c r="AC52" s="192" t="s">
        <v>359</v>
      </c>
      <c r="AD52" s="192" t="s">
        <v>359</v>
      </c>
      <c r="AE52" s="193"/>
      <c r="AF52" s="194" t="s">
        <v>359</v>
      </c>
      <c r="AG52" s="194" t="s">
        <v>359</v>
      </c>
      <c r="AH52" s="194" t="s">
        <v>359</v>
      </c>
      <c r="AI52" s="194" t="s">
        <v>359</v>
      </c>
      <c r="AJ52" s="194" t="s">
        <v>359</v>
      </c>
      <c r="AK52" s="194">
        <v>3.0241767454136967</v>
      </c>
      <c r="AL52" s="195" t="s">
        <v>331</v>
      </c>
    </row>
    <row r="53" spans="1:38" s="153" customFormat="1" ht="26.25" customHeight="1" thickBot="1" x14ac:dyDescent="0.3">
      <c r="A53" s="189" t="s">
        <v>326</v>
      </c>
      <c r="B53" s="196" t="s">
        <v>85</v>
      </c>
      <c r="C53" s="199" t="s">
        <v>209</v>
      </c>
      <c r="D53" s="202"/>
      <c r="E53" s="192" t="s">
        <v>359</v>
      </c>
      <c r="F53" s="192">
        <v>1.3664578817726252</v>
      </c>
      <c r="G53" s="192" t="s">
        <v>553</v>
      </c>
      <c r="H53" s="192" t="s">
        <v>359</v>
      </c>
      <c r="I53" s="192" t="s">
        <v>359</v>
      </c>
      <c r="J53" s="192" t="s">
        <v>359</v>
      </c>
      <c r="K53" s="192" t="s">
        <v>359</v>
      </c>
      <c r="L53" s="192" t="s">
        <v>359</v>
      </c>
      <c r="M53" s="192" t="s">
        <v>359</v>
      </c>
      <c r="N53" s="192" t="s">
        <v>359</v>
      </c>
      <c r="O53" s="192" t="s">
        <v>359</v>
      </c>
      <c r="P53" s="192" t="s">
        <v>359</v>
      </c>
      <c r="Q53" s="192" t="s">
        <v>359</v>
      </c>
      <c r="R53" s="192" t="s">
        <v>359</v>
      </c>
      <c r="S53" s="192" t="s">
        <v>359</v>
      </c>
      <c r="T53" s="192" t="s">
        <v>359</v>
      </c>
      <c r="U53" s="192" t="s">
        <v>359</v>
      </c>
      <c r="V53" s="192" t="s">
        <v>359</v>
      </c>
      <c r="W53" s="192" t="s">
        <v>359</v>
      </c>
      <c r="X53" s="192" t="s">
        <v>359</v>
      </c>
      <c r="Y53" s="192" t="s">
        <v>359</v>
      </c>
      <c r="Z53" s="192" t="s">
        <v>359</v>
      </c>
      <c r="AA53" s="192" t="s">
        <v>359</v>
      </c>
      <c r="AB53" s="192" t="s">
        <v>359</v>
      </c>
      <c r="AC53" s="192" t="s">
        <v>359</v>
      </c>
      <c r="AD53" s="192" t="s">
        <v>359</v>
      </c>
      <c r="AE53" s="193"/>
      <c r="AF53" s="194" t="s">
        <v>359</v>
      </c>
      <c r="AG53" s="194" t="s">
        <v>359</v>
      </c>
      <c r="AH53" s="194" t="s">
        <v>359</v>
      </c>
      <c r="AI53" s="194" t="s">
        <v>359</v>
      </c>
      <c r="AJ53" s="194" t="s">
        <v>359</v>
      </c>
      <c r="AK53" s="194">
        <v>0.77136974659433089</v>
      </c>
      <c r="AL53" s="195" t="s">
        <v>332</v>
      </c>
    </row>
    <row r="54" spans="1:38" s="153" customFormat="1" ht="37.5" customHeight="1" thickBot="1" x14ac:dyDescent="0.3">
      <c r="A54" s="189" t="s">
        <v>326</v>
      </c>
      <c r="B54" s="196" t="s">
        <v>86</v>
      </c>
      <c r="C54" s="199" t="s">
        <v>210</v>
      </c>
      <c r="D54" s="202"/>
      <c r="E54" s="192" t="s">
        <v>359</v>
      </c>
      <c r="F54" s="192" t="s">
        <v>553</v>
      </c>
      <c r="G54" s="192" t="s">
        <v>553</v>
      </c>
      <c r="H54" s="192" t="s">
        <v>359</v>
      </c>
      <c r="I54" s="192" t="s">
        <v>359</v>
      </c>
      <c r="J54" s="192" t="s">
        <v>359</v>
      </c>
      <c r="K54" s="192" t="s">
        <v>359</v>
      </c>
      <c r="L54" s="192" t="s">
        <v>359</v>
      </c>
      <c r="M54" s="192" t="s">
        <v>359</v>
      </c>
      <c r="N54" s="192" t="s">
        <v>359</v>
      </c>
      <c r="O54" s="192" t="s">
        <v>359</v>
      </c>
      <c r="P54" s="192" t="s">
        <v>359</v>
      </c>
      <c r="Q54" s="192" t="s">
        <v>359</v>
      </c>
      <c r="R54" s="192" t="s">
        <v>359</v>
      </c>
      <c r="S54" s="192" t="s">
        <v>359</v>
      </c>
      <c r="T54" s="192" t="s">
        <v>359</v>
      </c>
      <c r="U54" s="192" t="s">
        <v>359</v>
      </c>
      <c r="V54" s="192" t="s">
        <v>359</v>
      </c>
      <c r="W54" s="192" t="s">
        <v>359</v>
      </c>
      <c r="X54" s="192" t="s">
        <v>359</v>
      </c>
      <c r="Y54" s="192" t="s">
        <v>359</v>
      </c>
      <c r="Z54" s="192" t="s">
        <v>359</v>
      </c>
      <c r="AA54" s="192" t="s">
        <v>359</v>
      </c>
      <c r="AB54" s="192" t="s">
        <v>359</v>
      </c>
      <c r="AC54" s="192" t="s">
        <v>359</v>
      </c>
      <c r="AD54" s="192" t="s">
        <v>359</v>
      </c>
      <c r="AE54" s="193"/>
      <c r="AF54" s="194" t="s">
        <v>359</v>
      </c>
      <c r="AG54" s="194" t="s">
        <v>359</v>
      </c>
      <c r="AH54" s="194" t="s">
        <v>359</v>
      </c>
      <c r="AI54" s="194" t="s">
        <v>359</v>
      </c>
      <c r="AJ54" s="194" t="s">
        <v>359</v>
      </c>
      <c r="AK54" s="194" t="s">
        <v>359</v>
      </c>
      <c r="AL54" s="195" t="s">
        <v>333</v>
      </c>
    </row>
    <row r="55" spans="1:38" s="153" customFormat="1" ht="26.25" customHeight="1" thickBot="1" x14ac:dyDescent="0.3">
      <c r="A55" s="189" t="s">
        <v>326</v>
      </c>
      <c r="B55" s="196" t="s">
        <v>87</v>
      </c>
      <c r="C55" s="199" t="s">
        <v>211</v>
      </c>
      <c r="D55" s="202"/>
      <c r="E55" s="192" t="s">
        <v>553</v>
      </c>
      <c r="F55" s="192" t="s">
        <v>553</v>
      </c>
      <c r="G55" s="192" t="s">
        <v>553</v>
      </c>
      <c r="H55" s="192" t="s">
        <v>553</v>
      </c>
      <c r="I55" s="192" t="s">
        <v>553</v>
      </c>
      <c r="J55" s="192" t="s">
        <v>553</v>
      </c>
      <c r="K55" s="192" t="s">
        <v>553</v>
      </c>
      <c r="L55" s="192" t="s">
        <v>553</v>
      </c>
      <c r="M55" s="192" t="s">
        <v>553</v>
      </c>
      <c r="N55" s="192" t="s">
        <v>553</v>
      </c>
      <c r="O55" s="192" t="s">
        <v>553</v>
      </c>
      <c r="P55" s="192" t="s">
        <v>553</v>
      </c>
      <c r="Q55" s="192" t="s">
        <v>553</v>
      </c>
      <c r="R55" s="192" t="s">
        <v>553</v>
      </c>
      <c r="S55" s="192" t="s">
        <v>553</v>
      </c>
      <c r="T55" s="192" t="s">
        <v>553</v>
      </c>
      <c r="U55" s="192" t="s">
        <v>553</v>
      </c>
      <c r="V55" s="192" t="s">
        <v>553</v>
      </c>
      <c r="W55" s="192" t="s">
        <v>553</v>
      </c>
      <c r="X55" s="192" t="s">
        <v>553</v>
      </c>
      <c r="Y55" s="192" t="s">
        <v>553</v>
      </c>
      <c r="Z55" s="192" t="s">
        <v>553</v>
      </c>
      <c r="AA55" s="192" t="s">
        <v>553</v>
      </c>
      <c r="AB55" s="192" t="s">
        <v>553</v>
      </c>
      <c r="AC55" s="192" t="s">
        <v>359</v>
      </c>
      <c r="AD55" s="192" t="s">
        <v>359</v>
      </c>
      <c r="AE55" s="193"/>
      <c r="AF55" s="194" t="s">
        <v>359</v>
      </c>
      <c r="AG55" s="194" t="s">
        <v>359</v>
      </c>
      <c r="AH55" s="194" t="s">
        <v>359</v>
      </c>
      <c r="AI55" s="194" t="s">
        <v>359</v>
      </c>
      <c r="AJ55" s="194" t="s">
        <v>359</v>
      </c>
      <c r="AK55" s="194" t="s">
        <v>359</v>
      </c>
      <c r="AL55" s="195" t="s">
        <v>334</v>
      </c>
    </row>
    <row r="56" spans="1:38" s="153" customFormat="1" ht="26.25" customHeight="1" thickBot="1" x14ac:dyDescent="0.3">
      <c r="A56" s="196" t="s">
        <v>326</v>
      </c>
      <c r="B56" s="196" t="s">
        <v>88</v>
      </c>
      <c r="C56" s="199" t="s">
        <v>434</v>
      </c>
      <c r="D56" s="202"/>
      <c r="E56" s="192" t="s">
        <v>553</v>
      </c>
      <c r="F56" s="192" t="s">
        <v>553</v>
      </c>
      <c r="G56" s="192" t="s">
        <v>553</v>
      </c>
      <c r="H56" s="192" t="s">
        <v>553</v>
      </c>
      <c r="I56" s="192" t="s">
        <v>468</v>
      </c>
      <c r="J56" s="192" t="s">
        <v>468</v>
      </c>
      <c r="K56" s="192" t="s">
        <v>468</v>
      </c>
      <c r="L56" s="192" t="s">
        <v>468</v>
      </c>
      <c r="M56" s="192" t="s">
        <v>553</v>
      </c>
      <c r="N56" s="192" t="s">
        <v>468</v>
      </c>
      <c r="O56" s="192" t="s">
        <v>468</v>
      </c>
      <c r="P56" s="192" t="s">
        <v>468</v>
      </c>
      <c r="Q56" s="192" t="s">
        <v>468</v>
      </c>
      <c r="R56" s="192" t="s">
        <v>468</v>
      </c>
      <c r="S56" s="192" t="s">
        <v>468</v>
      </c>
      <c r="T56" s="192" t="s">
        <v>468</v>
      </c>
      <c r="U56" s="192" t="s">
        <v>468</v>
      </c>
      <c r="V56" s="192" t="s">
        <v>468</v>
      </c>
      <c r="W56" s="192" t="s">
        <v>359</v>
      </c>
      <c r="X56" s="192" t="s">
        <v>359</v>
      </c>
      <c r="Y56" s="192" t="s">
        <v>359</v>
      </c>
      <c r="Z56" s="192" t="s">
        <v>359</v>
      </c>
      <c r="AA56" s="192" t="s">
        <v>359</v>
      </c>
      <c r="AB56" s="192" t="s">
        <v>359</v>
      </c>
      <c r="AC56" s="192" t="s">
        <v>359</v>
      </c>
      <c r="AD56" s="192" t="s">
        <v>359</v>
      </c>
      <c r="AE56" s="193"/>
      <c r="AF56" s="194" t="s">
        <v>359</v>
      </c>
      <c r="AG56" s="194" t="s">
        <v>359</v>
      </c>
      <c r="AH56" s="194" t="s">
        <v>359</v>
      </c>
      <c r="AI56" s="194" t="s">
        <v>359</v>
      </c>
      <c r="AJ56" s="194" t="s">
        <v>359</v>
      </c>
      <c r="AK56" s="194" t="s">
        <v>359</v>
      </c>
      <c r="AL56" s="195"/>
    </row>
    <row r="57" spans="1:38" s="153" customFormat="1" ht="26.25" customHeight="1" thickBot="1" x14ac:dyDescent="0.3">
      <c r="A57" s="189" t="s">
        <v>319</v>
      </c>
      <c r="B57" s="189" t="s">
        <v>89</v>
      </c>
      <c r="C57" s="190" t="s">
        <v>212</v>
      </c>
      <c r="D57" s="191"/>
      <c r="E57" s="192" t="s">
        <v>550</v>
      </c>
      <c r="F57" s="192" t="s">
        <v>550</v>
      </c>
      <c r="G57" s="192" t="s">
        <v>550</v>
      </c>
      <c r="H57" s="192" t="s">
        <v>359</v>
      </c>
      <c r="I57" s="192" t="s">
        <v>550</v>
      </c>
      <c r="J57" s="192" t="s">
        <v>553</v>
      </c>
      <c r="K57" s="192" t="s">
        <v>553</v>
      </c>
      <c r="L57" s="192" t="s">
        <v>553</v>
      </c>
      <c r="M57" s="192" t="s">
        <v>550</v>
      </c>
      <c r="N57" s="192" t="s">
        <v>550</v>
      </c>
      <c r="O57" s="192" t="s">
        <v>550</v>
      </c>
      <c r="P57" s="192" t="s">
        <v>550</v>
      </c>
      <c r="Q57" s="192" t="s">
        <v>550</v>
      </c>
      <c r="R57" s="192" t="s">
        <v>550</v>
      </c>
      <c r="S57" s="192" t="s">
        <v>550</v>
      </c>
      <c r="T57" s="192" t="s">
        <v>550</v>
      </c>
      <c r="U57" s="192" t="s">
        <v>550</v>
      </c>
      <c r="V57" s="192" t="s">
        <v>550</v>
      </c>
      <c r="W57" s="192" t="s">
        <v>359</v>
      </c>
      <c r="X57" s="192" t="s">
        <v>359</v>
      </c>
      <c r="Y57" s="192" t="s">
        <v>359</v>
      </c>
      <c r="Z57" s="192" t="s">
        <v>359</v>
      </c>
      <c r="AA57" s="192" t="s">
        <v>359</v>
      </c>
      <c r="AB57" s="192" t="s">
        <v>359</v>
      </c>
      <c r="AC57" s="192" t="s">
        <v>359</v>
      </c>
      <c r="AD57" s="192" t="s">
        <v>359</v>
      </c>
      <c r="AE57" s="193"/>
      <c r="AF57" s="194" t="s">
        <v>359</v>
      </c>
      <c r="AG57" s="194" t="s">
        <v>359</v>
      </c>
      <c r="AH57" s="194" t="s">
        <v>359</v>
      </c>
      <c r="AI57" s="194" t="s">
        <v>359</v>
      </c>
      <c r="AJ57" s="194" t="s">
        <v>359</v>
      </c>
      <c r="AK57" s="194">
        <v>3512.5520674999998</v>
      </c>
      <c r="AL57" s="195" t="s">
        <v>336</v>
      </c>
    </row>
    <row r="58" spans="1:38" s="153" customFormat="1" ht="26.25" customHeight="1" thickBot="1" x14ac:dyDescent="0.3">
      <c r="A58" s="189" t="s">
        <v>319</v>
      </c>
      <c r="B58" s="189" t="s">
        <v>90</v>
      </c>
      <c r="C58" s="190" t="s">
        <v>213</v>
      </c>
      <c r="D58" s="191"/>
      <c r="E58" s="192" t="s">
        <v>550</v>
      </c>
      <c r="F58" s="192" t="s">
        <v>550</v>
      </c>
      <c r="G58" s="192" t="s">
        <v>550</v>
      </c>
      <c r="H58" s="192" t="s">
        <v>359</v>
      </c>
      <c r="I58" s="192" t="s">
        <v>550</v>
      </c>
      <c r="J58" s="192" t="s">
        <v>359</v>
      </c>
      <c r="K58" s="192" t="s">
        <v>359</v>
      </c>
      <c r="L58" s="192" t="s">
        <v>359</v>
      </c>
      <c r="M58" s="192" t="s">
        <v>550</v>
      </c>
      <c r="N58" s="192" t="s">
        <v>359</v>
      </c>
      <c r="O58" s="192" t="s">
        <v>359</v>
      </c>
      <c r="P58" s="192" t="s">
        <v>359</v>
      </c>
      <c r="Q58" s="192" t="s">
        <v>359</v>
      </c>
      <c r="R58" s="192" t="s">
        <v>359</v>
      </c>
      <c r="S58" s="192" t="s">
        <v>359</v>
      </c>
      <c r="T58" s="192" t="s">
        <v>359</v>
      </c>
      <c r="U58" s="192" t="s">
        <v>359</v>
      </c>
      <c r="V58" s="192" t="s">
        <v>359</v>
      </c>
      <c r="W58" s="192" t="s">
        <v>550</v>
      </c>
      <c r="X58" s="192" t="s">
        <v>359</v>
      </c>
      <c r="Y58" s="192" t="s">
        <v>359</v>
      </c>
      <c r="Z58" s="192" t="s">
        <v>359</v>
      </c>
      <c r="AA58" s="192" t="s">
        <v>359</v>
      </c>
      <c r="AB58" s="192" t="s">
        <v>359</v>
      </c>
      <c r="AC58" s="192" t="s">
        <v>359</v>
      </c>
      <c r="AD58" s="192" t="s">
        <v>550</v>
      </c>
      <c r="AE58" s="193"/>
      <c r="AF58" s="194" t="s">
        <v>359</v>
      </c>
      <c r="AG58" s="194" t="s">
        <v>359</v>
      </c>
      <c r="AH58" s="194" t="s">
        <v>359</v>
      </c>
      <c r="AI58" s="194" t="s">
        <v>359</v>
      </c>
      <c r="AJ58" s="194" t="s">
        <v>359</v>
      </c>
      <c r="AK58" s="194">
        <v>238.3203483826</v>
      </c>
      <c r="AL58" s="195" t="s">
        <v>337</v>
      </c>
    </row>
    <row r="59" spans="1:38" s="153" customFormat="1" ht="26.25" customHeight="1" thickBot="1" x14ac:dyDescent="0.3">
      <c r="A59" s="189" t="s">
        <v>319</v>
      </c>
      <c r="B59" s="203" t="s">
        <v>91</v>
      </c>
      <c r="C59" s="190" t="s">
        <v>435</v>
      </c>
      <c r="D59" s="191"/>
      <c r="E59" s="192" t="s">
        <v>468</v>
      </c>
      <c r="F59" s="192" t="s">
        <v>468</v>
      </c>
      <c r="G59" s="192" t="s">
        <v>468</v>
      </c>
      <c r="H59" s="192" t="s">
        <v>359</v>
      </c>
      <c r="I59" s="192" t="s">
        <v>468</v>
      </c>
      <c r="J59" s="192" t="s">
        <v>468</v>
      </c>
      <c r="K59" s="192" t="s">
        <v>468</v>
      </c>
      <c r="L59" s="192" t="s">
        <v>468</v>
      </c>
      <c r="M59" s="192" t="s">
        <v>468</v>
      </c>
      <c r="N59" s="192" t="s">
        <v>468</v>
      </c>
      <c r="O59" s="192" t="s">
        <v>468</v>
      </c>
      <c r="P59" s="192" t="s">
        <v>468</v>
      </c>
      <c r="Q59" s="192" t="s">
        <v>468</v>
      </c>
      <c r="R59" s="192" t="s">
        <v>468</v>
      </c>
      <c r="S59" s="192" t="s">
        <v>468</v>
      </c>
      <c r="T59" s="192" t="s">
        <v>468</v>
      </c>
      <c r="U59" s="192" t="s">
        <v>468</v>
      </c>
      <c r="V59" s="192" t="s">
        <v>468</v>
      </c>
      <c r="W59" s="192" t="s">
        <v>468</v>
      </c>
      <c r="X59" s="192" t="s">
        <v>468</v>
      </c>
      <c r="Y59" s="192" t="s">
        <v>468</v>
      </c>
      <c r="Z59" s="192" t="s">
        <v>468</v>
      </c>
      <c r="AA59" s="192" t="s">
        <v>468</v>
      </c>
      <c r="AB59" s="192" t="s">
        <v>468</v>
      </c>
      <c r="AC59" s="192" t="s">
        <v>468</v>
      </c>
      <c r="AD59" s="192" t="s">
        <v>359</v>
      </c>
      <c r="AE59" s="193"/>
      <c r="AF59" s="194" t="s">
        <v>359</v>
      </c>
      <c r="AG59" s="194" t="s">
        <v>359</v>
      </c>
      <c r="AH59" s="194" t="s">
        <v>359</v>
      </c>
      <c r="AI59" s="194" t="s">
        <v>359</v>
      </c>
      <c r="AJ59" s="194" t="s">
        <v>359</v>
      </c>
      <c r="AK59" s="194" t="s">
        <v>468</v>
      </c>
      <c r="AL59" s="195" t="s">
        <v>338</v>
      </c>
    </row>
    <row r="60" spans="1:38" s="153" customFormat="1" ht="26.25" customHeight="1" thickBot="1" x14ac:dyDescent="0.3">
      <c r="A60" s="189" t="s">
        <v>319</v>
      </c>
      <c r="B60" s="203" t="s">
        <v>92</v>
      </c>
      <c r="C60" s="190" t="s">
        <v>214</v>
      </c>
      <c r="D60" s="197"/>
      <c r="E60" s="192" t="s">
        <v>359</v>
      </c>
      <c r="F60" s="192" t="s">
        <v>359</v>
      </c>
      <c r="G60" s="192" t="s">
        <v>359</v>
      </c>
      <c r="H60" s="192" t="s">
        <v>359</v>
      </c>
      <c r="I60" s="192">
        <v>0.23702446705882352</v>
      </c>
      <c r="J60" s="192">
        <v>2.3702446705882347</v>
      </c>
      <c r="K60" s="192">
        <v>4.8352991279999991</v>
      </c>
      <c r="L60" s="192" t="s">
        <v>553</v>
      </c>
      <c r="M60" s="192" t="s">
        <v>359</v>
      </c>
      <c r="N60" s="192" t="s">
        <v>359</v>
      </c>
      <c r="O60" s="192" t="s">
        <v>359</v>
      </c>
      <c r="P60" s="192" t="s">
        <v>359</v>
      </c>
      <c r="Q60" s="192" t="s">
        <v>359</v>
      </c>
      <c r="R60" s="192" t="s">
        <v>359</v>
      </c>
      <c r="S60" s="192" t="s">
        <v>359</v>
      </c>
      <c r="T60" s="192" t="s">
        <v>359</v>
      </c>
      <c r="U60" s="192" t="s">
        <v>359</v>
      </c>
      <c r="V60" s="192" t="s">
        <v>359</v>
      </c>
      <c r="W60" s="192" t="s">
        <v>359</v>
      </c>
      <c r="X60" s="192" t="s">
        <v>359</v>
      </c>
      <c r="Y60" s="192" t="s">
        <v>359</v>
      </c>
      <c r="Z60" s="192" t="s">
        <v>359</v>
      </c>
      <c r="AA60" s="192" t="s">
        <v>359</v>
      </c>
      <c r="AB60" s="192" t="s">
        <v>359</v>
      </c>
      <c r="AC60" s="192" t="s">
        <v>359</v>
      </c>
      <c r="AD60" s="192" t="s">
        <v>359</v>
      </c>
      <c r="AE60" s="193"/>
      <c r="AF60" s="194" t="s">
        <v>359</v>
      </c>
      <c r="AG60" s="194" t="s">
        <v>359</v>
      </c>
      <c r="AH60" s="194" t="s">
        <v>359</v>
      </c>
      <c r="AI60" s="194" t="s">
        <v>359</v>
      </c>
      <c r="AJ60" s="194" t="s">
        <v>359</v>
      </c>
      <c r="AK60" s="194">
        <v>47.404893411764697</v>
      </c>
      <c r="AL60" s="195" t="s">
        <v>339</v>
      </c>
    </row>
    <row r="61" spans="1:38" s="153" customFormat="1" ht="26.25" customHeight="1" thickBot="1" x14ac:dyDescent="0.3">
      <c r="A61" s="189" t="s">
        <v>319</v>
      </c>
      <c r="B61" s="203" t="s">
        <v>93</v>
      </c>
      <c r="C61" s="190" t="s">
        <v>215</v>
      </c>
      <c r="D61" s="191"/>
      <c r="E61" s="192" t="s">
        <v>359</v>
      </c>
      <c r="F61" s="192" t="s">
        <v>359</v>
      </c>
      <c r="G61" s="192" t="s">
        <v>359</v>
      </c>
      <c r="H61" s="192" t="s">
        <v>359</v>
      </c>
      <c r="I61" s="192">
        <v>2.9179524962527487E-2</v>
      </c>
      <c r="J61" s="192">
        <v>0.29179524962527492</v>
      </c>
      <c r="K61" s="192">
        <v>0.96780557321237892</v>
      </c>
      <c r="L61" s="192" t="s">
        <v>553</v>
      </c>
      <c r="M61" s="192" t="s">
        <v>359</v>
      </c>
      <c r="N61" s="192" t="s">
        <v>359</v>
      </c>
      <c r="O61" s="192" t="s">
        <v>359</v>
      </c>
      <c r="P61" s="192" t="s">
        <v>359</v>
      </c>
      <c r="Q61" s="192" t="s">
        <v>359</v>
      </c>
      <c r="R61" s="192" t="s">
        <v>359</v>
      </c>
      <c r="S61" s="192" t="s">
        <v>359</v>
      </c>
      <c r="T61" s="192" t="s">
        <v>359</v>
      </c>
      <c r="U61" s="192" t="s">
        <v>359</v>
      </c>
      <c r="V61" s="192" t="s">
        <v>359</v>
      </c>
      <c r="W61" s="192" t="s">
        <v>359</v>
      </c>
      <c r="X61" s="192" t="s">
        <v>359</v>
      </c>
      <c r="Y61" s="192" t="s">
        <v>359</v>
      </c>
      <c r="Z61" s="192" t="s">
        <v>359</v>
      </c>
      <c r="AA61" s="192" t="s">
        <v>359</v>
      </c>
      <c r="AB61" s="192" t="s">
        <v>359</v>
      </c>
      <c r="AC61" s="192" t="s">
        <v>359</v>
      </c>
      <c r="AD61" s="192" t="s">
        <v>359</v>
      </c>
      <c r="AE61" s="193"/>
      <c r="AF61" s="194" t="s">
        <v>359</v>
      </c>
      <c r="AG61" s="194" t="s">
        <v>359</v>
      </c>
      <c r="AH61" s="194" t="s">
        <v>359</v>
      </c>
      <c r="AI61" s="194" t="s">
        <v>359</v>
      </c>
      <c r="AJ61" s="194" t="s">
        <v>359</v>
      </c>
      <c r="AK61" s="194">
        <v>4450029.8081700196</v>
      </c>
      <c r="AL61" s="195" t="s">
        <v>340</v>
      </c>
    </row>
    <row r="62" spans="1:38" s="153" customFormat="1" ht="26.25" customHeight="1" thickBot="1" x14ac:dyDescent="0.3">
      <c r="A62" s="189" t="s">
        <v>319</v>
      </c>
      <c r="B62" s="203" t="s">
        <v>94</v>
      </c>
      <c r="C62" s="190" t="s">
        <v>216</v>
      </c>
      <c r="D62" s="191"/>
      <c r="E62" s="192" t="s">
        <v>359</v>
      </c>
      <c r="F62" s="192" t="s">
        <v>359</v>
      </c>
      <c r="G62" s="192" t="s">
        <v>359</v>
      </c>
      <c r="H62" s="192" t="s">
        <v>359</v>
      </c>
      <c r="I62" s="192">
        <v>2.8442936047058819E-8</v>
      </c>
      <c r="J62" s="192" t="s">
        <v>553</v>
      </c>
      <c r="K62" s="192" t="s">
        <v>553</v>
      </c>
      <c r="L62" s="192" t="s">
        <v>553</v>
      </c>
      <c r="M62" s="192" t="s">
        <v>359</v>
      </c>
      <c r="N62" s="192" t="s">
        <v>359</v>
      </c>
      <c r="O62" s="192" t="s">
        <v>359</v>
      </c>
      <c r="P62" s="192" t="s">
        <v>359</v>
      </c>
      <c r="Q62" s="192" t="s">
        <v>359</v>
      </c>
      <c r="R62" s="192" t="s">
        <v>359</v>
      </c>
      <c r="S62" s="192" t="s">
        <v>359</v>
      </c>
      <c r="T62" s="192" t="s">
        <v>359</v>
      </c>
      <c r="U62" s="192" t="s">
        <v>359</v>
      </c>
      <c r="V62" s="192" t="s">
        <v>359</v>
      </c>
      <c r="W62" s="192" t="s">
        <v>359</v>
      </c>
      <c r="X62" s="192" t="s">
        <v>359</v>
      </c>
      <c r="Y62" s="192" t="s">
        <v>359</v>
      </c>
      <c r="Z62" s="192" t="s">
        <v>359</v>
      </c>
      <c r="AA62" s="192" t="s">
        <v>359</v>
      </c>
      <c r="AB62" s="192" t="s">
        <v>359</v>
      </c>
      <c r="AC62" s="192" t="s">
        <v>359</v>
      </c>
      <c r="AD62" s="192" t="s">
        <v>359</v>
      </c>
      <c r="AE62" s="193"/>
      <c r="AF62" s="194" t="s">
        <v>359</v>
      </c>
      <c r="AG62" s="194" t="s">
        <v>359</v>
      </c>
      <c r="AH62" s="194" t="s">
        <v>359</v>
      </c>
      <c r="AI62" s="194" t="s">
        <v>359</v>
      </c>
      <c r="AJ62" s="194" t="s">
        <v>359</v>
      </c>
      <c r="AK62" s="194">
        <v>47.404893411764697</v>
      </c>
      <c r="AL62" s="195" t="s">
        <v>341</v>
      </c>
    </row>
    <row r="63" spans="1:38" s="153" customFormat="1" ht="26.25" customHeight="1" thickBot="1" x14ac:dyDescent="0.3">
      <c r="A63" s="189" t="s">
        <v>319</v>
      </c>
      <c r="B63" s="203" t="s">
        <v>95</v>
      </c>
      <c r="C63" s="199" t="s">
        <v>217</v>
      </c>
      <c r="D63" s="204"/>
      <c r="E63" s="192" t="s">
        <v>359</v>
      </c>
      <c r="F63" s="192" t="s">
        <v>359</v>
      </c>
      <c r="G63" s="192" t="s">
        <v>359</v>
      </c>
      <c r="H63" s="192" t="s">
        <v>359</v>
      </c>
      <c r="I63" s="192" t="s">
        <v>468</v>
      </c>
      <c r="J63" s="192" t="s">
        <v>468</v>
      </c>
      <c r="K63" s="192" t="s">
        <v>468</v>
      </c>
      <c r="L63" s="192" t="s">
        <v>468</v>
      </c>
      <c r="M63" s="192" t="s">
        <v>359</v>
      </c>
      <c r="N63" s="192" t="s">
        <v>359</v>
      </c>
      <c r="O63" s="192" t="s">
        <v>359</v>
      </c>
      <c r="P63" s="192" t="s">
        <v>359</v>
      </c>
      <c r="Q63" s="192" t="s">
        <v>359</v>
      </c>
      <c r="R63" s="192" t="s">
        <v>359</v>
      </c>
      <c r="S63" s="192" t="s">
        <v>359</v>
      </c>
      <c r="T63" s="192" t="s">
        <v>359</v>
      </c>
      <c r="U63" s="192" t="s">
        <v>359</v>
      </c>
      <c r="V63" s="192" t="s">
        <v>359</v>
      </c>
      <c r="W63" s="192">
        <v>1.78970941E-2</v>
      </c>
      <c r="X63" s="192">
        <v>1.1328299999999999E-2</v>
      </c>
      <c r="Y63" s="192" t="s">
        <v>359</v>
      </c>
      <c r="Z63" s="192">
        <v>1.8839500000000001E-3</v>
      </c>
      <c r="AA63" s="192" t="s">
        <v>359</v>
      </c>
      <c r="AB63" s="192">
        <v>1.321225E-2</v>
      </c>
      <c r="AC63" s="192" t="s">
        <v>359</v>
      </c>
      <c r="AD63" s="192" t="s">
        <v>359</v>
      </c>
      <c r="AE63" s="193"/>
      <c r="AF63" s="194" t="s">
        <v>359</v>
      </c>
      <c r="AG63" s="194" t="s">
        <v>359</v>
      </c>
      <c r="AH63" s="194" t="s">
        <v>359</v>
      </c>
      <c r="AI63" s="194" t="s">
        <v>359</v>
      </c>
      <c r="AJ63" s="194" t="s">
        <v>359</v>
      </c>
      <c r="AK63" s="194" t="s">
        <v>468</v>
      </c>
      <c r="AL63" s="195" t="s">
        <v>329</v>
      </c>
    </row>
    <row r="64" spans="1:38" s="153" customFormat="1" ht="26.25" customHeight="1" thickBot="1" x14ac:dyDescent="0.3">
      <c r="A64" s="189" t="s">
        <v>319</v>
      </c>
      <c r="B64" s="203" t="s">
        <v>96</v>
      </c>
      <c r="C64" s="190" t="s">
        <v>218</v>
      </c>
      <c r="D64" s="191"/>
      <c r="E64" s="192" t="s">
        <v>468</v>
      </c>
      <c r="F64" s="192" t="s">
        <v>468</v>
      </c>
      <c r="G64" s="192" t="s">
        <v>468</v>
      </c>
      <c r="H64" s="192" t="s">
        <v>468</v>
      </c>
      <c r="I64" s="192" t="s">
        <v>468</v>
      </c>
      <c r="J64" s="192" t="s">
        <v>468</v>
      </c>
      <c r="K64" s="192" t="s">
        <v>468</v>
      </c>
      <c r="L64" s="192" t="s">
        <v>468</v>
      </c>
      <c r="M64" s="192" t="s">
        <v>468</v>
      </c>
      <c r="N64" s="192" t="s">
        <v>359</v>
      </c>
      <c r="O64" s="192" t="s">
        <v>359</v>
      </c>
      <c r="P64" s="192" t="s">
        <v>359</v>
      </c>
      <c r="Q64" s="192" t="s">
        <v>359</v>
      </c>
      <c r="R64" s="192" t="s">
        <v>359</v>
      </c>
      <c r="S64" s="192" t="s">
        <v>359</v>
      </c>
      <c r="T64" s="192" t="s">
        <v>359</v>
      </c>
      <c r="U64" s="192" t="s">
        <v>359</v>
      </c>
      <c r="V64" s="192" t="s">
        <v>359</v>
      </c>
      <c r="W64" s="192" t="s">
        <v>359</v>
      </c>
      <c r="X64" s="192" t="s">
        <v>359</v>
      </c>
      <c r="Y64" s="192" t="s">
        <v>359</v>
      </c>
      <c r="Z64" s="192" t="s">
        <v>359</v>
      </c>
      <c r="AA64" s="192" t="s">
        <v>359</v>
      </c>
      <c r="AB64" s="192" t="s">
        <v>359</v>
      </c>
      <c r="AC64" s="192" t="s">
        <v>359</v>
      </c>
      <c r="AD64" s="192" t="s">
        <v>359</v>
      </c>
      <c r="AE64" s="193"/>
      <c r="AF64" s="194" t="s">
        <v>359</v>
      </c>
      <c r="AG64" s="194" t="s">
        <v>359</v>
      </c>
      <c r="AH64" s="194" t="s">
        <v>359</v>
      </c>
      <c r="AI64" s="194" t="s">
        <v>359</v>
      </c>
      <c r="AJ64" s="194" t="s">
        <v>359</v>
      </c>
      <c r="AK64" s="194" t="s">
        <v>359</v>
      </c>
      <c r="AL64" s="195" t="s">
        <v>342</v>
      </c>
    </row>
    <row r="65" spans="1:38" s="153" customFormat="1" ht="26.25" customHeight="1" thickBot="1" x14ac:dyDescent="0.3">
      <c r="A65" s="189" t="s">
        <v>319</v>
      </c>
      <c r="B65" s="196" t="s">
        <v>97</v>
      </c>
      <c r="C65" s="190" t="s">
        <v>219</v>
      </c>
      <c r="D65" s="191"/>
      <c r="E65" s="192" t="s">
        <v>468</v>
      </c>
      <c r="F65" s="192" t="s">
        <v>359</v>
      </c>
      <c r="G65" s="192" t="s">
        <v>359</v>
      </c>
      <c r="H65" s="192" t="s">
        <v>553</v>
      </c>
      <c r="I65" s="192" t="s">
        <v>468</v>
      </c>
      <c r="J65" s="192" t="s">
        <v>468</v>
      </c>
      <c r="K65" s="192" t="s">
        <v>468</v>
      </c>
      <c r="L65" s="192" t="s">
        <v>553</v>
      </c>
      <c r="M65" s="192" t="s">
        <v>359</v>
      </c>
      <c r="N65" s="192" t="s">
        <v>359</v>
      </c>
      <c r="O65" s="192" t="s">
        <v>359</v>
      </c>
      <c r="P65" s="192" t="s">
        <v>359</v>
      </c>
      <c r="Q65" s="192" t="s">
        <v>359</v>
      </c>
      <c r="R65" s="192" t="s">
        <v>359</v>
      </c>
      <c r="S65" s="192" t="s">
        <v>359</v>
      </c>
      <c r="T65" s="192" t="s">
        <v>359</v>
      </c>
      <c r="U65" s="192" t="s">
        <v>359</v>
      </c>
      <c r="V65" s="192" t="s">
        <v>359</v>
      </c>
      <c r="W65" s="192" t="s">
        <v>359</v>
      </c>
      <c r="X65" s="192" t="s">
        <v>359</v>
      </c>
      <c r="Y65" s="192" t="s">
        <v>359</v>
      </c>
      <c r="Z65" s="192" t="s">
        <v>359</v>
      </c>
      <c r="AA65" s="192" t="s">
        <v>359</v>
      </c>
      <c r="AB65" s="192" t="s">
        <v>359</v>
      </c>
      <c r="AC65" s="192" t="s">
        <v>359</v>
      </c>
      <c r="AD65" s="192" t="s">
        <v>359</v>
      </c>
      <c r="AE65" s="193"/>
      <c r="AF65" s="194" t="s">
        <v>359</v>
      </c>
      <c r="AG65" s="194" t="s">
        <v>359</v>
      </c>
      <c r="AH65" s="194" t="s">
        <v>359</v>
      </c>
      <c r="AI65" s="194" t="s">
        <v>359</v>
      </c>
      <c r="AJ65" s="194" t="s">
        <v>359</v>
      </c>
      <c r="AK65" s="194" t="s">
        <v>468</v>
      </c>
      <c r="AL65" s="195" t="s">
        <v>343</v>
      </c>
    </row>
    <row r="66" spans="1:38" s="153" customFormat="1" ht="26.25" customHeight="1" thickBot="1" x14ac:dyDescent="0.3">
      <c r="A66" s="189" t="s">
        <v>319</v>
      </c>
      <c r="B66" s="196" t="s">
        <v>98</v>
      </c>
      <c r="C66" s="190" t="s">
        <v>220</v>
      </c>
      <c r="D66" s="191"/>
      <c r="E66" s="192" t="s">
        <v>468</v>
      </c>
      <c r="F66" s="192" t="s">
        <v>359</v>
      </c>
      <c r="G66" s="192" t="s">
        <v>359</v>
      </c>
      <c r="H66" s="192" t="s">
        <v>359</v>
      </c>
      <c r="I66" s="192" t="s">
        <v>468</v>
      </c>
      <c r="J66" s="192" t="s">
        <v>468</v>
      </c>
      <c r="K66" s="192" t="s">
        <v>468</v>
      </c>
      <c r="L66" s="192" t="s">
        <v>468</v>
      </c>
      <c r="M66" s="192" t="s">
        <v>468</v>
      </c>
      <c r="N66" s="192" t="s">
        <v>359</v>
      </c>
      <c r="O66" s="192" t="s">
        <v>359</v>
      </c>
      <c r="P66" s="192" t="s">
        <v>359</v>
      </c>
      <c r="Q66" s="192" t="s">
        <v>359</v>
      </c>
      <c r="R66" s="192" t="s">
        <v>359</v>
      </c>
      <c r="S66" s="192" t="s">
        <v>359</v>
      </c>
      <c r="T66" s="192" t="s">
        <v>359</v>
      </c>
      <c r="U66" s="192" t="s">
        <v>359</v>
      </c>
      <c r="V66" s="192" t="s">
        <v>359</v>
      </c>
      <c r="W66" s="192" t="s">
        <v>359</v>
      </c>
      <c r="X66" s="192" t="s">
        <v>359</v>
      </c>
      <c r="Y66" s="192" t="s">
        <v>359</v>
      </c>
      <c r="Z66" s="192" t="s">
        <v>359</v>
      </c>
      <c r="AA66" s="192" t="s">
        <v>359</v>
      </c>
      <c r="AB66" s="192" t="s">
        <v>359</v>
      </c>
      <c r="AC66" s="192" t="s">
        <v>359</v>
      </c>
      <c r="AD66" s="192" t="s">
        <v>359</v>
      </c>
      <c r="AE66" s="193"/>
      <c r="AF66" s="194" t="s">
        <v>359</v>
      </c>
      <c r="AG66" s="194" t="s">
        <v>359</v>
      </c>
      <c r="AH66" s="194" t="s">
        <v>359</v>
      </c>
      <c r="AI66" s="194" t="s">
        <v>359</v>
      </c>
      <c r="AJ66" s="194" t="s">
        <v>359</v>
      </c>
      <c r="AK66" s="194" t="s">
        <v>468</v>
      </c>
      <c r="AL66" s="195" t="s">
        <v>344</v>
      </c>
    </row>
    <row r="67" spans="1:38" s="153" customFormat="1" ht="26.25" customHeight="1" thickBot="1" x14ac:dyDescent="0.3">
      <c r="A67" s="189" t="s">
        <v>319</v>
      </c>
      <c r="B67" s="196" t="s">
        <v>99</v>
      </c>
      <c r="C67" s="190" t="s">
        <v>221</v>
      </c>
      <c r="D67" s="191"/>
      <c r="E67" s="192" t="s">
        <v>468</v>
      </c>
      <c r="F67" s="192" t="s">
        <v>468</v>
      </c>
      <c r="G67" s="192" t="s">
        <v>468</v>
      </c>
      <c r="H67" s="192" t="s">
        <v>359</v>
      </c>
      <c r="I67" s="192" t="s">
        <v>468</v>
      </c>
      <c r="J67" s="192" t="s">
        <v>468</v>
      </c>
      <c r="K67" s="192" t="s">
        <v>468</v>
      </c>
      <c r="L67" s="192" t="s">
        <v>468</v>
      </c>
      <c r="M67" s="192" t="s">
        <v>468</v>
      </c>
      <c r="N67" s="192" t="s">
        <v>468</v>
      </c>
      <c r="O67" s="192" t="s">
        <v>468</v>
      </c>
      <c r="P67" s="192" t="s">
        <v>468</v>
      </c>
      <c r="Q67" s="192" t="s">
        <v>468</v>
      </c>
      <c r="R67" s="192" t="s">
        <v>468</v>
      </c>
      <c r="S67" s="192" t="s">
        <v>468</v>
      </c>
      <c r="T67" s="192" t="s">
        <v>468</v>
      </c>
      <c r="U67" s="192" t="s">
        <v>468</v>
      </c>
      <c r="V67" s="192" t="s">
        <v>468</v>
      </c>
      <c r="W67" s="192" t="s">
        <v>553</v>
      </c>
      <c r="X67" s="192" t="s">
        <v>553</v>
      </c>
      <c r="Y67" s="192" t="s">
        <v>553</v>
      </c>
      <c r="Z67" s="192" t="s">
        <v>553</v>
      </c>
      <c r="AA67" s="192" t="s">
        <v>553</v>
      </c>
      <c r="AB67" s="192" t="s">
        <v>553</v>
      </c>
      <c r="AC67" s="192" t="s">
        <v>553</v>
      </c>
      <c r="AD67" s="192" t="s">
        <v>359</v>
      </c>
      <c r="AE67" s="193"/>
      <c r="AF67" s="194" t="s">
        <v>359</v>
      </c>
      <c r="AG67" s="194" t="s">
        <v>359</v>
      </c>
      <c r="AH67" s="194" t="s">
        <v>359</v>
      </c>
      <c r="AI67" s="194" t="s">
        <v>359</v>
      </c>
      <c r="AJ67" s="194" t="s">
        <v>359</v>
      </c>
      <c r="AK67" s="194" t="s">
        <v>468</v>
      </c>
      <c r="AL67" s="195" t="s">
        <v>345</v>
      </c>
    </row>
    <row r="68" spans="1:38" s="153" customFormat="1" ht="26.25" customHeight="1" thickBot="1" x14ac:dyDescent="0.3">
      <c r="A68" s="189" t="s">
        <v>319</v>
      </c>
      <c r="B68" s="196" t="s">
        <v>100</v>
      </c>
      <c r="C68" s="190" t="s">
        <v>222</v>
      </c>
      <c r="D68" s="191"/>
      <c r="E68" s="192" t="s">
        <v>468</v>
      </c>
      <c r="F68" s="192" t="s">
        <v>468</v>
      </c>
      <c r="G68" s="192" t="s">
        <v>468</v>
      </c>
      <c r="H68" s="192" t="s">
        <v>359</v>
      </c>
      <c r="I68" s="192" t="s">
        <v>468</v>
      </c>
      <c r="J68" s="192" t="s">
        <v>468</v>
      </c>
      <c r="K68" s="192" t="s">
        <v>468</v>
      </c>
      <c r="L68" s="192" t="s">
        <v>468</v>
      </c>
      <c r="M68" s="192" t="s">
        <v>468</v>
      </c>
      <c r="N68" s="192" t="s">
        <v>468</v>
      </c>
      <c r="O68" s="192" t="s">
        <v>468</v>
      </c>
      <c r="P68" s="192" t="s">
        <v>468</v>
      </c>
      <c r="Q68" s="192" t="s">
        <v>468</v>
      </c>
      <c r="R68" s="192" t="s">
        <v>468</v>
      </c>
      <c r="S68" s="192" t="s">
        <v>468</v>
      </c>
      <c r="T68" s="192" t="s">
        <v>468</v>
      </c>
      <c r="U68" s="192" t="s">
        <v>468</v>
      </c>
      <c r="V68" s="192" t="s">
        <v>468</v>
      </c>
      <c r="W68" s="192" t="s">
        <v>359</v>
      </c>
      <c r="X68" s="192" t="s">
        <v>359</v>
      </c>
      <c r="Y68" s="192" t="s">
        <v>359</v>
      </c>
      <c r="Z68" s="192" t="s">
        <v>359</v>
      </c>
      <c r="AA68" s="192" t="s">
        <v>359</v>
      </c>
      <c r="AB68" s="192" t="s">
        <v>359</v>
      </c>
      <c r="AC68" s="192" t="s">
        <v>359</v>
      </c>
      <c r="AD68" s="192" t="s">
        <v>359</v>
      </c>
      <c r="AE68" s="193"/>
      <c r="AF68" s="194" t="s">
        <v>359</v>
      </c>
      <c r="AG68" s="194" t="s">
        <v>359</v>
      </c>
      <c r="AH68" s="194" t="s">
        <v>359</v>
      </c>
      <c r="AI68" s="194" t="s">
        <v>359</v>
      </c>
      <c r="AJ68" s="194" t="s">
        <v>359</v>
      </c>
      <c r="AK68" s="194" t="s">
        <v>468</v>
      </c>
      <c r="AL68" s="195" t="s">
        <v>346</v>
      </c>
    </row>
    <row r="69" spans="1:38" s="153" customFormat="1" ht="26.25" customHeight="1" thickBot="1" x14ac:dyDescent="0.3">
      <c r="A69" s="189" t="s">
        <v>319</v>
      </c>
      <c r="B69" s="189" t="s">
        <v>101</v>
      </c>
      <c r="C69" s="190" t="s">
        <v>223</v>
      </c>
      <c r="D69" s="201"/>
      <c r="E69" s="192" t="s">
        <v>468</v>
      </c>
      <c r="F69" s="192" t="s">
        <v>468</v>
      </c>
      <c r="G69" s="192" t="s">
        <v>468</v>
      </c>
      <c r="H69" s="192" t="s">
        <v>359</v>
      </c>
      <c r="I69" s="192" t="s">
        <v>468</v>
      </c>
      <c r="J69" s="192" t="s">
        <v>468</v>
      </c>
      <c r="K69" s="192" t="s">
        <v>468</v>
      </c>
      <c r="L69" s="192" t="s">
        <v>468</v>
      </c>
      <c r="M69" s="192" t="s">
        <v>468</v>
      </c>
      <c r="N69" s="192" t="s">
        <v>359</v>
      </c>
      <c r="O69" s="192" t="s">
        <v>359</v>
      </c>
      <c r="P69" s="192" t="s">
        <v>359</v>
      </c>
      <c r="Q69" s="192" t="s">
        <v>359</v>
      </c>
      <c r="R69" s="192" t="s">
        <v>359</v>
      </c>
      <c r="S69" s="192" t="s">
        <v>359</v>
      </c>
      <c r="T69" s="192" t="s">
        <v>359</v>
      </c>
      <c r="U69" s="192" t="s">
        <v>359</v>
      </c>
      <c r="V69" s="192" t="s">
        <v>359</v>
      </c>
      <c r="W69" s="192" t="s">
        <v>359</v>
      </c>
      <c r="X69" s="192" t="s">
        <v>359</v>
      </c>
      <c r="Y69" s="192" t="s">
        <v>359</v>
      </c>
      <c r="Z69" s="192" t="s">
        <v>359</v>
      </c>
      <c r="AA69" s="192" t="s">
        <v>359</v>
      </c>
      <c r="AB69" s="192" t="s">
        <v>359</v>
      </c>
      <c r="AC69" s="192" t="s">
        <v>359</v>
      </c>
      <c r="AD69" s="192" t="s">
        <v>359</v>
      </c>
      <c r="AE69" s="193"/>
      <c r="AF69" s="194" t="s">
        <v>359</v>
      </c>
      <c r="AG69" s="194" t="s">
        <v>359</v>
      </c>
      <c r="AH69" s="194" t="s">
        <v>359</v>
      </c>
      <c r="AI69" s="194" t="s">
        <v>359</v>
      </c>
      <c r="AJ69" s="194" t="s">
        <v>359</v>
      </c>
      <c r="AK69" s="194">
        <v>0.23400000000000001</v>
      </c>
      <c r="AL69" s="195" t="s">
        <v>347</v>
      </c>
    </row>
    <row r="70" spans="1:38" s="153" customFormat="1" ht="26.25" customHeight="1" thickBot="1" x14ac:dyDescent="0.3">
      <c r="A70" s="189" t="s">
        <v>319</v>
      </c>
      <c r="B70" s="189" t="s">
        <v>102</v>
      </c>
      <c r="C70" s="190" t="s">
        <v>436</v>
      </c>
      <c r="D70" s="201"/>
      <c r="E70" s="192" t="s">
        <v>468</v>
      </c>
      <c r="F70" s="192" t="s">
        <v>468</v>
      </c>
      <c r="G70" s="192" t="s">
        <v>468</v>
      </c>
      <c r="H70" s="192" t="s">
        <v>468</v>
      </c>
      <c r="I70" s="192" t="s">
        <v>468</v>
      </c>
      <c r="J70" s="192" t="s">
        <v>468</v>
      </c>
      <c r="K70" s="192" t="s">
        <v>468</v>
      </c>
      <c r="L70" s="192" t="s">
        <v>468</v>
      </c>
      <c r="M70" s="192" t="s">
        <v>468</v>
      </c>
      <c r="N70" s="192" t="s">
        <v>468</v>
      </c>
      <c r="O70" s="192" t="s">
        <v>468</v>
      </c>
      <c r="P70" s="192" t="s">
        <v>468</v>
      </c>
      <c r="Q70" s="192" t="s">
        <v>468</v>
      </c>
      <c r="R70" s="192" t="s">
        <v>468</v>
      </c>
      <c r="S70" s="192" t="s">
        <v>468</v>
      </c>
      <c r="T70" s="192" t="s">
        <v>468</v>
      </c>
      <c r="U70" s="192" t="s">
        <v>468</v>
      </c>
      <c r="V70" s="192" t="s">
        <v>468</v>
      </c>
      <c r="W70" s="192" t="s">
        <v>553</v>
      </c>
      <c r="X70" s="192" t="s">
        <v>553</v>
      </c>
      <c r="Y70" s="192" t="s">
        <v>553</v>
      </c>
      <c r="Z70" s="192" t="s">
        <v>553</v>
      </c>
      <c r="AA70" s="192" t="s">
        <v>553</v>
      </c>
      <c r="AB70" s="192" t="s">
        <v>553</v>
      </c>
      <c r="AC70" s="192" t="s">
        <v>553</v>
      </c>
      <c r="AD70" s="192" t="s">
        <v>553</v>
      </c>
      <c r="AE70" s="193"/>
      <c r="AF70" s="194" t="s">
        <v>359</v>
      </c>
      <c r="AG70" s="194" t="s">
        <v>359</v>
      </c>
      <c r="AH70" s="194" t="s">
        <v>359</v>
      </c>
      <c r="AI70" s="194" t="s">
        <v>359</v>
      </c>
      <c r="AJ70" s="194" t="s">
        <v>359</v>
      </c>
      <c r="AK70" s="194" t="s">
        <v>468</v>
      </c>
      <c r="AL70" s="195" t="s">
        <v>329</v>
      </c>
    </row>
    <row r="71" spans="1:38" s="153" customFormat="1" ht="26.25" customHeight="1" thickBot="1" x14ac:dyDescent="0.3">
      <c r="A71" s="189" t="s">
        <v>319</v>
      </c>
      <c r="B71" s="189" t="s">
        <v>103</v>
      </c>
      <c r="C71" s="190" t="s">
        <v>224</v>
      </c>
      <c r="D71" s="201"/>
      <c r="E71" s="192" t="s">
        <v>553</v>
      </c>
      <c r="F71" s="192" t="s">
        <v>553</v>
      </c>
      <c r="G71" s="192" t="s">
        <v>553</v>
      </c>
      <c r="H71" s="192" t="s">
        <v>553</v>
      </c>
      <c r="I71" s="192" t="s">
        <v>468</v>
      </c>
      <c r="J71" s="192" t="s">
        <v>468</v>
      </c>
      <c r="K71" s="192" t="s">
        <v>468</v>
      </c>
      <c r="L71" s="192" t="s">
        <v>553</v>
      </c>
      <c r="M71" s="192" t="s">
        <v>553</v>
      </c>
      <c r="N71" s="192" t="s">
        <v>468</v>
      </c>
      <c r="O71" s="192" t="s">
        <v>468</v>
      </c>
      <c r="P71" s="192" t="s">
        <v>468</v>
      </c>
      <c r="Q71" s="192" t="s">
        <v>468</v>
      </c>
      <c r="R71" s="192" t="s">
        <v>468</v>
      </c>
      <c r="S71" s="192" t="s">
        <v>468</v>
      </c>
      <c r="T71" s="192" t="s">
        <v>468</v>
      </c>
      <c r="U71" s="192" t="s">
        <v>468</v>
      </c>
      <c r="V71" s="192" t="s">
        <v>468</v>
      </c>
      <c r="W71" s="192" t="s">
        <v>553</v>
      </c>
      <c r="X71" s="192" t="s">
        <v>553</v>
      </c>
      <c r="Y71" s="192" t="s">
        <v>553</v>
      </c>
      <c r="Z71" s="192" t="s">
        <v>553</v>
      </c>
      <c r="AA71" s="192" t="s">
        <v>553</v>
      </c>
      <c r="AB71" s="192" t="s">
        <v>553</v>
      </c>
      <c r="AC71" s="192" t="s">
        <v>553</v>
      </c>
      <c r="AD71" s="192" t="s">
        <v>553</v>
      </c>
      <c r="AE71" s="193"/>
      <c r="AF71" s="194" t="s">
        <v>359</v>
      </c>
      <c r="AG71" s="194" t="s">
        <v>359</v>
      </c>
      <c r="AH71" s="194" t="s">
        <v>359</v>
      </c>
      <c r="AI71" s="194" t="s">
        <v>359</v>
      </c>
      <c r="AJ71" s="194" t="s">
        <v>359</v>
      </c>
      <c r="AK71" s="194" t="s">
        <v>468</v>
      </c>
      <c r="AL71" s="195" t="s">
        <v>329</v>
      </c>
    </row>
    <row r="72" spans="1:38" s="153" customFormat="1" ht="26.25" customHeight="1" thickBot="1" x14ac:dyDescent="0.3">
      <c r="A72" s="189" t="s">
        <v>319</v>
      </c>
      <c r="B72" s="189" t="s">
        <v>104</v>
      </c>
      <c r="C72" s="190" t="s">
        <v>225</v>
      </c>
      <c r="D72" s="191"/>
      <c r="E72" s="192" t="s">
        <v>468</v>
      </c>
      <c r="F72" s="192" t="s">
        <v>468</v>
      </c>
      <c r="G72" s="192" t="s">
        <v>468</v>
      </c>
      <c r="H72" s="192" t="s">
        <v>468</v>
      </c>
      <c r="I72" s="192" t="s">
        <v>468</v>
      </c>
      <c r="J72" s="192" t="s">
        <v>468</v>
      </c>
      <c r="K72" s="192" t="s">
        <v>468</v>
      </c>
      <c r="L72" s="192" t="s">
        <v>468</v>
      </c>
      <c r="M72" s="192" t="s">
        <v>468</v>
      </c>
      <c r="N72" s="192" t="s">
        <v>468</v>
      </c>
      <c r="O72" s="192" t="s">
        <v>468</v>
      </c>
      <c r="P72" s="192" t="s">
        <v>468</v>
      </c>
      <c r="Q72" s="192" t="s">
        <v>468</v>
      </c>
      <c r="R72" s="192" t="s">
        <v>468</v>
      </c>
      <c r="S72" s="192" t="s">
        <v>468</v>
      </c>
      <c r="T72" s="192" t="s">
        <v>468</v>
      </c>
      <c r="U72" s="192" t="s">
        <v>468</v>
      </c>
      <c r="V72" s="192" t="s">
        <v>468</v>
      </c>
      <c r="W72" s="192" t="s">
        <v>468</v>
      </c>
      <c r="X72" s="192" t="s">
        <v>468</v>
      </c>
      <c r="Y72" s="192" t="s">
        <v>468</v>
      </c>
      <c r="Z72" s="192" t="s">
        <v>468</v>
      </c>
      <c r="AA72" s="192" t="s">
        <v>468</v>
      </c>
      <c r="AB72" s="192" t="s">
        <v>468</v>
      </c>
      <c r="AC72" s="192" t="s">
        <v>550</v>
      </c>
      <c r="AD72" s="192" t="s">
        <v>468</v>
      </c>
      <c r="AE72" s="193"/>
      <c r="AF72" s="194" t="s">
        <v>359</v>
      </c>
      <c r="AG72" s="194" t="s">
        <v>359</v>
      </c>
      <c r="AH72" s="194" t="s">
        <v>359</v>
      </c>
      <c r="AI72" s="194" t="s">
        <v>359</v>
      </c>
      <c r="AJ72" s="194" t="s">
        <v>359</v>
      </c>
      <c r="AK72" s="194" t="s">
        <v>553</v>
      </c>
      <c r="AL72" s="195" t="s">
        <v>348</v>
      </c>
    </row>
    <row r="73" spans="1:38" s="153" customFormat="1" ht="26.25" customHeight="1" thickBot="1" x14ac:dyDescent="0.3">
      <c r="A73" s="189" t="s">
        <v>319</v>
      </c>
      <c r="B73" s="189" t="s">
        <v>105</v>
      </c>
      <c r="C73" s="190" t="s">
        <v>226</v>
      </c>
      <c r="D73" s="191"/>
      <c r="E73" s="192" t="s">
        <v>468</v>
      </c>
      <c r="F73" s="192" t="s">
        <v>468</v>
      </c>
      <c r="G73" s="192" t="s">
        <v>468</v>
      </c>
      <c r="H73" s="192" t="s">
        <v>468</v>
      </c>
      <c r="I73" s="192">
        <v>8.9999999999999999E-8</v>
      </c>
      <c r="J73" s="192">
        <v>1.275E-7</v>
      </c>
      <c r="K73" s="192">
        <v>1.4999999999999999E-7</v>
      </c>
      <c r="L73" s="192" t="s">
        <v>468</v>
      </c>
      <c r="M73" s="192" t="s">
        <v>468</v>
      </c>
      <c r="N73" s="192">
        <v>0</v>
      </c>
      <c r="O73" s="192">
        <v>0</v>
      </c>
      <c r="P73" s="192" t="s">
        <v>468</v>
      </c>
      <c r="Q73" s="192" t="s">
        <v>468</v>
      </c>
      <c r="R73" s="192" t="s">
        <v>468</v>
      </c>
      <c r="S73" s="192" t="s">
        <v>468</v>
      </c>
      <c r="T73" s="192" t="s">
        <v>468</v>
      </c>
      <c r="U73" s="192" t="s">
        <v>468</v>
      </c>
      <c r="V73" s="192">
        <v>0</v>
      </c>
      <c r="W73" s="192" t="s">
        <v>550</v>
      </c>
      <c r="X73" s="192" t="s">
        <v>550</v>
      </c>
      <c r="Y73" s="192" t="s">
        <v>550</v>
      </c>
      <c r="Z73" s="192" t="s">
        <v>550</v>
      </c>
      <c r="AA73" s="192" t="s">
        <v>550</v>
      </c>
      <c r="AB73" s="192" t="s">
        <v>550</v>
      </c>
      <c r="AC73" s="192" t="s">
        <v>468</v>
      </c>
      <c r="AD73" s="192" t="s">
        <v>359</v>
      </c>
      <c r="AE73" s="193"/>
      <c r="AF73" s="194" t="s">
        <v>359</v>
      </c>
      <c r="AG73" s="194" t="s">
        <v>359</v>
      </c>
      <c r="AH73" s="194" t="s">
        <v>359</v>
      </c>
      <c r="AI73" s="194" t="s">
        <v>359</v>
      </c>
      <c r="AJ73" s="194" t="s">
        <v>359</v>
      </c>
      <c r="AK73" s="194" t="s">
        <v>553</v>
      </c>
      <c r="AL73" s="195" t="s">
        <v>349</v>
      </c>
    </row>
    <row r="74" spans="1:38" s="153" customFormat="1" ht="26.25" customHeight="1" thickBot="1" x14ac:dyDescent="0.3">
      <c r="A74" s="189" t="s">
        <v>319</v>
      </c>
      <c r="B74" s="189" t="s">
        <v>106</v>
      </c>
      <c r="C74" s="190" t="s">
        <v>227</v>
      </c>
      <c r="D74" s="191"/>
      <c r="E74" s="192" t="s">
        <v>468</v>
      </c>
      <c r="F74" s="192" t="s">
        <v>468</v>
      </c>
      <c r="G74" s="192" t="s">
        <v>468</v>
      </c>
      <c r="H74" s="192" t="s">
        <v>468</v>
      </c>
      <c r="I74" s="192" t="s">
        <v>468</v>
      </c>
      <c r="J74" s="192" t="s">
        <v>468</v>
      </c>
      <c r="K74" s="192" t="s">
        <v>468</v>
      </c>
      <c r="L74" s="192" t="s">
        <v>468</v>
      </c>
      <c r="M74" s="192" t="s">
        <v>468</v>
      </c>
      <c r="N74" s="192" t="s">
        <v>468</v>
      </c>
      <c r="O74" s="192" t="s">
        <v>468</v>
      </c>
      <c r="P74" s="192" t="s">
        <v>468</v>
      </c>
      <c r="Q74" s="192" t="s">
        <v>468</v>
      </c>
      <c r="R74" s="192" t="s">
        <v>468</v>
      </c>
      <c r="S74" s="192" t="s">
        <v>468</v>
      </c>
      <c r="T74" s="192" t="s">
        <v>468</v>
      </c>
      <c r="U74" s="192" t="s">
        <v>468</v>
      </c>
      <c r="V74" s="192" t="s">
        <v>468</v>
      </c>
      <c r="W74" s="192" t="s">
        <v>468</v>
      </c>
      <c r="X74" s="192" t="s">
        <v>468</v>
      </c>
      <c r="Y74" s="192" t="s">
        <v>468</v>
      </c>
      <c r="Z74" s="192" t="s">
        <v>468</v>
      </c>
      <c r="AA74" s="192" t="s">
        <v>468</v>
      </c>
      <c r="AB74" s="192" t="s">
        <v>468</v>
      </c>
      <c r="AC74" s="192" t="s">
        <v>468</v>
      </c>
      <c r="AD74" s="192" t="s">
        <v>359</v>
      </c>
      <c r="AE74" s="193"/>
      <c r="AF74" s="194" t="s">
        <v>359</v>
      </c>
      <c r="AG74" s="194" t="s">
        <v>359</v>
      </c>
      <c r="AH74" s="194" t="s">
        <v>359</v>
      </c>
      <c r="AI74" s="194" t="s">
        <v>359</v>
      </c>
      <c r="AJ74" s="194" t="s">
        <v>359</v>
      </c>
      <c r="AK74" s="194" t="s">
        <v>468</v>
      </c>
      <c r="AL74" s="195" t="s">
        <v>350</v>
      </c>
    </row>
    <row r="75" spans="1:38" s="153" customFormat="1" ht="26.25" customHeight="1" thickBot="1" x14ac:dyDescent="0.3">
      <c r="A75" s="189" t="s">
        <v>319</v>
      </c>
      <c r="B75" s="189" t="s">
        <v>107</v>
      </c>
      <c r="C75" s="190" t="s">
        <v>228</v>
      </c>
      <c r="D75" s="201"/>
      <c r="E75" s="192" t="s">
        <v>468</v>
      </c>
      <c r="F75" s="192" t="s">
        <v>468</v>
      </c>
      <c r="G75" s="192" t="s">
        <v>468</v>
      </c>
      <c r="H75" s="192" t="s">
        <v>468</v>
      </c>
      <c r="I75" s="192" t="s">
        <v>468</v>
      </c>
      <c r="J75" s="192" t="s">
        <v>468</v>
      </c>
      <c r="K75" s="192" t="s">
        <v>468</v>
      </c>
      <c r="L75" s="192" t="s">
        <v>468</v>
      </c>
      <c r="M75" s="192" t="s">
        <v>468</v>
      </c>
      <c r="N75" s="192" t="s">
        <v>468</v>
      </c>
      <c r="O75" s="192" t="s">
        <v>468</v>
      </c>
      <c r="P75" s="192" t="s">
        <v>468</v>
      </c>
      <c r="Q75" s="192" t="s">
        <v>468</v>
      </c>
      <c r="R75" s="192" t="s">
        <v>468</v>
      </c>
      <c r="S75" s="192" t="s">
        <v>468</v>
      </c>
      <c r="T75" s="192" t="s">
        <v>468</v>
      </c>
      <c r="U75" s="192" t="s">
        <v>468</v>
      </c>
      <c r="V75" s="192" t="s">
        <v>468</v>
      </c>
      <c r="W75" s="192" t="s">
        <v>468</v>
      </c>
      <c r="X75" s="192" t="s">
        <v>468</v>
      </c>
      <c r="Y75" s="192" t="s">
        <v>468</v>
      </c>
      <c r="Z75" s="192" t="s">
        <v>468</v>
      </c>
      <c r="AA75" s="192" t="s">
        <v>468</v>
      </c>
      <c r="AB75" s="192" t="s">
        <v>468</v>
      </c>
      <c r="AC75" s="192" t="s">
        <v>468</v>
      </c>
      <c r="AD75" s="192" t="s">
        <v>468</v>
      </c>
      <c r="AE75" s="193"/>
      <c r="AF75" s="194" t="s">
        <v>359</v>
      </c>
      <c r="AG75" s="194" t="s">
        <v>359</v>
      </c>
      <c r="AH75" s="194" t="s">
        <v>359</v>
      </c>
      <c r="AI75" s="194" t="s">
        <v>359</v>
      </c>
      <c r="AJ75" s="194" t="s">
        <v>359</v>
      </c>
      <c r="AK75" s="194" t="s">
        <v>468</v>
      </c>
      <c r="AL75" s="195" t="s">
        <v>437</v>
      </c>
    </row>
    <row r="76" spans="1:38" s="153" customFormat="1" ht="26.25" customHeight="1" thickBot="1" x14ac:dyDescent="0.3">
      <c r="A76" s="189" t="s">
        <v>319</v>
      </c>
      <c r="B76" s="189" t="s">
        <v>108</v>
      </c>
      <c r="C76" s="190" t="s">
        <v>229</v>
      </c>
      <c r="D76" s="191"/>
      <c r="E76" s="192" t="s">
        <v>468</v>
      </c>
      <c r="F76" s="192" t="s">
        <v>468</v>
      </c>
      <c r="G76" s="192" t="s">
        <v>468</v>
      </c>
      <c r="H76" s="192" t="s">
        <v>468</v>
      </c>
      <c r="I76" s="192" t="s">
        <v>468</v>
      </c>
      <c r="J76" s="192" t="s">
        <v>468</v>
      </c>
      <c r="K76" s="192" t="s">
        <v>468</v>
      </c>
      <c r="L76" s="192" t="s">
        <v>468</v>
      </c>
      <c r="M76" s="192" t="s">
        <v>468</v>
      </c>
      <c r="N76" s="192" t="s">
        <v>468</v>
      </c>
      <c r="O76" s="192" t="s">
        <v>468</v>
      </c>
      <c r="P76" s="192" t="s">
        <v>468</v>
      </c>
      <c r="Q76" s="192" t="s">
        <v>468</v>
      </c>
      <c r="R76" s="192" t="s">
        <v>468</v>
      </c>
      <c r="S76" s="192" t="s">
        <v>468</v>
      </c>
      <c r="T76" s="192" t="s">
        <v>468</v>
      </c>
      <c r="U76" s="192" t="s">
        <v>468</v>
      </c>
      <c r="V76" s="192" t="s">
        <v>468</v>
      </c>
      <c r="W76" s="192" t="s">
        <v>550</v>
      </c>
      <c r="X76" s="192" t="s">
        <v>553</v>
      </c>
      <c r="Y76" s="192" t="s">
        <v>553</v>
      </c>
      <c r="Z76" s="192" t="s">
        <v>553</v>
      </c>
      <c r="AA76" s="192" t="s">
        <v>553</v>
      </c>
      <c r="AB76" s="192" t="s">
        <v>553</v>
      </c>
      <c r="AC76" s="192" t="s">
        <v>468</v>
      </c>
      <c r="AD76" s="192" t="s">
        <v>550</v>
      </c>
      <c r="AE76" s="193"/>
      <c r="AF76" s="194" t="s">
        <v>359</v>
      </c>
      <c r="AG76" s="194" t="s">
        <v>359</v>
      </c>
      <c r="AH76" s="194" t="s">
        <v>359</v>
      </c>
      <c r="AI76" s="194" t="s">
        <v>359</v>
      </c>
      <c r="AJ76" s="194" t="s">
        <v>359</v>
      </c>
      <c r="AK76" s="194" t="s">
        <v>553</v>
      </c>
      <c r="AL76" s="195" t="s">
        <v>351</v>
      </c>
    </row>
    <row r="77" spans="1:38" s="153" customFormat="1" ht="26.25" customHeight="1" thickBot="1" x14ac:dyDescent="0.3">
      <c r="A77" s="189" t="s">
        <v>319</v>
      </c>
      <c r="B77" s="189" t="s">
        <v>109</v>
      </c>
      <c r="C77" s="190" t="s">
        <v>230</v>
      </c>
      <c r="D77" s="191"/>
      <c r="E77" s="192" t="s">
        <v>468</v>
      </c>
      <c r="F77" s="192" t="s">
        <v>468</v>
      </c>
      <c r="G77" s="192" t="s">
        <v>468</v>
      </c>
      <c r="H77" s="192" t="s">
        <v>468</v>
      </c>
      <c r="I77" s="192" t="s">
        <v>468</v>
      </c>
      <c r="J77" s="192" t="s">
        <v>468</v>
      </c>
      <c r="K77" s="192" t="s">
        <v>468</v>
      </c>
      <c r="L77" s="192" t="s">
        <v>468</v>
      </c>
      <c r="M77" s="192" t="s">
        <v>468</v>
      </c>
      <c r="N77" s="192" t="s">
        <v>468</v>
      </c>
      <c r="O77" s="192" t="s">
        <v>468</v>
      </c>
      <c r="P77" s="192" t="s">
        <v>468</v>
      </c>
      <c r="Q77" s="192" t="s">
        <v>468</v>
      </c>
      <c r="R77" s="192" t="s">
        <v>468</v>
      </c>
      <c r="S77" s="192" t="s">
        <v>468</v>
      </c>
      <c r="T77" s="192" t="s">
        <v>468</v>
      </c>
      <c r="U77" s="192" t="s">
        <v>468</v>
      </c>
      <c r="V77" s="192" t="s">
        <v>468</v>
      </c>
      <c r="W77" s="192" t="s">
        <v>468</v>
      </c>
      <c r="X77" s="192" t="s">
        <v>468</v>
      </c>
      <c r="Y77" s="192" t="s">
        <v>468</v>
      </c>
      <c r="Z77" s="192" t="s">
        <v>468</v>
      </c>
      <c r="AA77" s="192" t="s">
        <v>468</v>
      </c>
      <c r="AB77" s="192" t="s">
        <v>468</v>
      </c>
      <c r="AC77" s="192" t="s">
        <v>468</v>
      </c>
      <c r="AD77" s="192" t="s">
        <v>468</v>
      </c>
      <c r="AE77" s="193"/>
      <c r="AF77" s="194" t="s">
        <v>359</v>
      </c>
      <c r="AG77" s="194" t="s">
        <v>359</v>
      </c>
      <c r="AH77" s="194" t="s">
        <v>359</v>
      </c>
      <c r="AI77" s="194" t="s">
        <v>359</v>
      </c>
      <c r="AJ77" s="194" t="s">
        <v>359</v>
      </c>
      <c r="AK77" s="194" t="s">
        <v>468</v>
      </c>
      <c r="AL77" s="195" t="s">
        <v>352</v>
      </c>
    </row>
    <row r="78" spans="1:38" s="153" customFormat="1" ht="26.25" customHeight="1" thickBot="1" x14ac:dyDescent="0.3">
      <c r="A78" s="189" t="s">
        <v>319</v>
      </c>
      <c r="B78" s="189" t="s">
        <v>110</v>
      </c>
      <c r="C78" s="190" t="s">
        <v>231</v>
      </c>
      <c r="D78" s="191"/>
      <c r="E78" s="192" t="s">
        <v>468</v>
      </c>
      <c r="F78" s="192" t="s">
        <v>468</v>
      </c>
      <c r="G78" s="192" t="s">
        <v>468</v>
      </c>
      <c r="H78" s="192" t="s">
        <v>468</v>
      </c>
      <c r="I78" s="192" t="s">
        <v>468</v>
      </c>
      <c r="J78" s="192" t="s">
        <v>468</v>
      </c>
      <c r="K78" s="192" t="s">
        <v>468</v>
      </c>
      <c r="L78" s="192" t="s">
        <v>468</v>
      </c>
      <c r="M78" s="192" t="s">
        <v>468</v>
      </c>
      <c r="N78" s="192" t="s">
        <v>468</v>
      </c>
      <c r="O78" s="192" t="s">
        <v>468</v>
      </c>
      <c r="P78" s="192" t="s">
        <v>468</v>
      </c>
      <c r="Q78" s="192" t="s">
        <v>468</v>
      </c>
      <c r="R78" s="192" t="s">
        <v>468</v>
      </c>
      <c r="S78" s="192" t="s">
        <v>468</v>
      </c>
      <c r="T78" s="192" t="s">
        <v>468</v>
      </c>
      <c r="U78" s="192" t="s">
        <v>468</v>
      </c>
      <c r="V78" s="192" t="s">
        <v>468</v>
      </c>
      <c r="W78" s="192" t="s">
        <v>468</v>
      </c>
      <c r="X78" s="192" t="s">
        <v>468</v>
      </c>
      <c r="Y78" s="192" t="s">
        <v>468</v>
      </c>
      <c r="Z78" s="192" t="s">
        <v>468</v>
      </c>
      <c r="AA78" s="192" t="s">
        <v>468</v>
      </c>
      <c r="AB78" s="192" t="s">
        <v>468</v>
      </c>
      <c r="AC78" s="192" t="s">
        <v>468</v>
      </c>
      <c r="AD78" s="192" t="s">
        <v>468</v>
      </c>
      <c r="AE78" s="193"/>
      <c r="AF78" s="194" t="s">
        <v>359</v>
      </c>
      <c r="AG78" s="194" t="s">
        <v>359</v>
      </c>
      <c r="AH78" s="194" t="s">
        <v>359</v>
      </c>
      <c r="AI78" s="194" t="s">
        <v>359</v>
      </c>
      <c r="AJ78" s="194" t="s">
        <v>359</v>
      </c>
      <c r="AK78" s="194" t="s">
        <v>468</v>
      </c>
      <c r="AL78" s="195" t="s">
        <v>353</v>
      </c>
    </row>
    <row r="79" spans="1:38" s="153" customFormat="1" ht="26.25" customHeight="1" thickBot="1" x14ac:dyDescent="0.3">
      <c r="A79" s="189" t="s">
        <v>319</v>
      </c>
      <c r="B79" s="189" t="s">
        <v>111</v>
      </c>
      <c r="C79" s="190" t="s">
        <v>232</v>
      </c>
      <c r="D79" s="191"/>
      <c r="E79" s="192" t="s">
        <v>468</v>
      </c>
      <c r="F79" s="192" t="s">
        <v>468</v>
      </c>
      <c r="G79" s="192" t="s">
        <v>468</v>
      </c>
      <c r="H79" s="192" t="s">
        <v>468</v>
      </c>
      <c r="I79" s="192" t="s">
        <v>468</v>
      </c>
      <c r="J79" s="192" t="s">
        <v>468</v>
      </c>
      <c r="K79" s="192" t="s">
        <v>468</v>
      </c>
      <c r="L79" s="192" t="s">
        <v>468</v>
      </c>
      <c r="M79" s="192" t="s">
        <v>468</v>
      </c>
      <c r="N79" s="192" t="s">
        <v>468</v>
      </c>
      <c r="O79" s="192" t="s">
        <v>468</v>
      </c>
      <c r="P79" s="192" t="s">
        <v>468</v>
      </c>
      <c r="Q79" s="192" t="s">
        <v>468</v>
      </c>
      <c r="R79" s="192" t="s">
        <v>468</v>
      </c>
      <c r="S79" s="192" t="s">
        <v>468</v>
      </c>
      <c r="T79" s="192" t="s">
        <v>468</v>
      </c>
      <c r="U79" s="192" t="s">
        <v>468</v>
      </c>
      <c r="V79" s="192" t="s">
        <v>468</v>
      </c>
      <c r="W79" s="192" t="s">
        <v>468</v>
      </c>
      <c r="X79" s="192" t="s">
        <v>468</v>
      </c>
      <c r="Y79" s="192" t="s">
        <v>468</v>
      </c>
      <c r="Z79" s="192" t="s">
        <v>468</v>
      </c>
      <c r="AA79" s="192" t="s">
        <v>468</v>
      </c>
      <c r="AB79" s="192" t="s">
        <v>468</v>
      </c>
      <c r="AC79" s="192" t="s">
        <v>468</v>
      </c>
      <c r="AD79" s="192" t="s">
        <v>468</v>
      </c>
      <c r="AE79" s="193"/>
      <c r="AF79" s="194" t="s">
        <v>359</v>
      </c>
      <c r="AG79" s="194" t="s">
        <v>359</v>
      </c>
      <c r="AH79" s="194" t="s">
        <v>359</v>
      </c>
      <c r="AI79" s="194" t="s">
        <v>359</v>
      </c>
      <c r="AJ79" s="194" t="s">
        <v>359</v>
      </c>
      <c r="AK79" s="194" t="s">
        <v>468</v>
      </c>
      <c r="AL79" s="195" t="s">
        <v>354</v>
      </c>
    </row>
    <row r="80" spans="1:38" s="153" customFormat="1" ht="26.25" customHeight="1" thickBot="1" x14ac:dyDescent="0.3">
      <c r="A80" s="189" t="s">
        <v>319</v>
      </c>
      <c r="B80" s="196" t="s">
        <v>112</v>
      </c>
      <c r="C80" s="199" t="s">
        <v>233</v>
      </c>
      <c r="D80" s="191"/>
      <c r="E80" s="192" t="s">
        <v>468</v>
      </c>
      <c r="F80" s="192" t="s">
        <v>468</v>
      </c>
      <c r="G80" s="192" t="s">
        <v>468</v>
      </c>
      <c r="H80" s="192" t="s">
        <v>468</v>
      </c>
      <c r="I80" s="192" t="s">
        <v>468</v>
      </c>
      <c r="J80" s="192" t="s">
        <v>468</v>
      </c>
      <c r="K80" s="192" t="s">
        <v>468</v>
      </c>
      <c r="L80" s="192" t="s">
        <v>468</v>
      </c>
      <c r="M80" s="192" t="s">
        <v>468</v>
      </c>
      <c r="N80" s="192">
        <v>1.7000000000000001E-4</v>
      </c>
      <c r="O80" s="192">
        <v>1E-4</v>
      </c>
      <c r="P80" s="192" t="s">
        <v>468</v>
      </c>
      <c r="Q80" s="192" t="s">
        <v>468</v>
      </c>
      <c r="R80" s="192" t="s">
        <v>468</v>
      </c>
      <c r="S80" s="192" t="s">
        <v>468</v>
      </c>
      <c r="T80" s="192" t="s">
        <v>468</v>
      </c>
      <c r="U80" s="192" t="s">
        <v>468</v>
      </c>
      <c r="V80" s="192">
        <v>2.1000000000000001E-4</v>
      </c>
      <c r="W80" s="192" t="s">
        <v>550</v>
      </c>
      <c r="X80" s="192" t="s">
        <v>550</v>
      </c>
      <c r="Y80" s="192" t="s">
        <v>550</v>
      </c>
      <c r="Z80" s="192" t="s">
        <v>550</v>
      </c>
      <c r="AA80" s="192" t="s">
        <v>550</v>
      </c>
      <c r="AB80" s="192" t="s">
        <v>550</v>
      </c>
      <c r="AC80" s="192" t="s">
        <v>468</v>
      </c>
      <c r="AD80" s="192" t="s">
        <v>550</v>
      </c>
      <c r="AE80" s="193"/>
      <c r="AF80" s="194" t="s">
        <v>359</v>
      </c>
      <c r="AG80" s="194" t="s">
        <v>359</v>
      </c>
      <c r="AH80" s="194" t="s">
        <v>359</v>
      </c>
      <c r="AI80" s="194" t="s">
        <v>359</v>
      </c>
      <c r="AJ80" s="194" t="s">
        <v>359</v>
      </c>
      <c r="AK80" s="194" t="s">
        <v>468</v>
      </c>
      <c r="AL80" s="195" t="s">
        <v>329</v>
      </c>
    </row>
    <row r="81" spans="1:38" s="153" customFormat="1" ht="26.25" customHeight="1" thickBot="1" x14ac:dyDescent="0.3">
      <c r="A81" s="189" t="s">
        <v>319</v>
      </c>
      <c r="B81" s="196" t="s">
        <v>113</v>
      </c>
      <c r="C81" s="199" t="s">
        <v>234</v>
      </c>
      <c r="D81" s="191"/>
      <c r="E81" s="192" t="s">
        <v>553</v>
      </c>
      <c r="F81" s="192" t="s">
        <v>553</v>
      </c>
      <c r="G81" s="192" t="s">
        <v>553</v>
      </c>
      <c r="H81" s="192" t="s">
        <v>553</v>
      </c>
      <c r="I81" s="192" t="s">
        <v>553</v>
      </c>
      <c r="J81" s="192" t="s">
        <v>553</v>
      </c>
      <c r="K81" s="192" t="s">
        <v>553</v>
      </c>
      <c r="L81" s="192" t="s">
        <v>553</v>
      </c>
      <c r="M81" s="192" t="s">
        <v>553</v>
      </c>
      <c r="N81" s="192" t="s">
        <v>550</v>
      </c>
      <c r="O81" s="192" t="s">
        <v>550</v>
      </c>
      <c r="P81" s="192" t="s">
        <v>550</v>
      </c>
      <c r="Q81" s="192" t="s">
        <v>550</v>
      </c>
      <c r="R81" s="192" t="s">
        <v>550</v>
      </c>
      <c r="S81" s="192" t="s">
        <v>550</v>
      </c>
      <c r="T81" s="192" t="s">
        <v>550</v>
      </c>
      <c r="U81" s="192" t="s">
        <v>550</v>
      </c>
      <c r="V81" s="192" t="s">
        <v>550</v>
      </c>
      <c r="W81" s="192" t="s">
        <v>550</v>
      </c>
      <c r="X81" s="192" t="s">
        <v>550</v>
      </c>
      <c r="Y81" s="192" t="s">
        <v>550</v>
      </c>
      <c r="Z81" s="192" t="s">
        <v>550</v>
      </c>
      <c r="AA81" s="192" t="s">
        <v>550</v>
      </c>
      <c r="AB81" s="192" t="s">
        <v>550</v>
      </c>
      <c r="AC81" s="192" t="s">
        <v>550</v>
      </c>
      <c r="AD81" s="192" t="s">
        <v>550</v>
      </c>
      <c r="AE81" s="193"/>
      <c r="AF81" s="194" t="s">
        <v>359</v>
      </c>
      <c r="AG81" s="194" t="s">
        <v>359</v>
      </c>
      <c r="AH81" s="194" t="s">
        <v>359</v>
      </c>
      <c r="AI81" s="194" t="s">
        <v>359</v>
      </c>
      <c r="AJ81" s="194" t="s">
        <v>359</v>
      </c>
      <c r="AK81" s="194" t="s">
        <v>553</v>
      </c>
      <c r="AL81" s="195" t="s">
        <v>355</v>
      </c>
    </row>
    <row r="82" spans="1:38" s="153" customFormat="1" ht="26.25" customHeight="1" thickBot="1" x14ac:dyDescent="0.3">
      <c r="A82" s="189" t="s">
        <v>356</v>
      </c>
      <c r="B82" s="196" t="s">
        <v>114</v>
      </c>
      <c r="C82" s="205" t="s">
        <v>235</v>
      </c>
      <c r="D82" s="191"/>
      <c r="E82" s="192" t="s">
        <v>359</v>
      </c>
      <c r="F82" s="192">
        <v>10.869257818999998</v>
      </c>
      <c r="G82" s="192" t="s">
        <v>359</v>
      </c>
      <c r="H82" s="192" t="s">
        <v>359</v>
      </c>
      <c r="I82" s="192" t="s">
        <v>553</v>
      </c>
      <c r="J82" s="192" t="s">
        <v>553</v>
      </c>
      <c r="K82" s="192" t="s">
        <v>553</v>
      </c>
      <c r="L82" s="192" t="s">
        <v>553</v>
      </c>
      <c r="M82" s="192" t="s">
        <v>359</v>
      </c>
      <c r="N82" s="192" t="s">
        <v>359</v>
      </c>
      <c r="O82" s="192" t="s">
        <v>359</v>
      </c>
      <c r="P82" s="192" t="s">
        <v>553</v>
      </c>
      <c r="Q82" s="192" t="s">
        <v>359</v>
      </c>
      <c r="R82" s="192" t="s">
        <v>359</v>
      </c>
      <c r="S82" s="192" t="s">
        <v>359</v>
      </c>
      <c r="T82" s="192" t="s">
        <v>359</v>
      </c>
      <c r="U82" s="192" t="s">
        <v>359</v>
      </c>
      <c r="V82" s="192" t="s">
        <v>359</v>
      </c>
      <c r="W82" s="192" t="s">
        <v>359</v>
      </c>
      <c r="X82" s="192" t="s">
        <v>359</v>
      </c>
      <c r="Y82" s="192" t="s">
        <v>359</v>
      </c>
      <c r="Z82" s="192" t="s">
        <v>359</v>
      </c>
      <c r="AA82" s="192" t="s">
        <v>359</v>
      </c>
      <c r="AB82" s="192" t="s">
        <v>359</v>
      </c>
      <c r="AC82" s="192" t="s">
        <v>359</v>
      </c>
      <c r="AD82" s="192" t="s">
        <v>359</v>
      </c>
      <c r="AE82" s="193"/>
      <c r="AF82" s="194" t="s">
        <v>359</v>
      </c>
      <c r="AG82" s="194" t="s">
        <v>359</v>
      </c>
      <c r="AH82" s="194" t="s">
        <v>359</v>
      </c>
      <c r="AI82" s="194" t="s">
        <v>359</v>
      </c>
      <c r="AJ82" s="194" t="s">
        <v>359</v>
      </c>
      <c r="AK82" s="194" t="s">
        <v>553</v>
      </c>
      <c r="AL82" s="195"/>
    </row>
    <row r="83" spans="1:38" s="153" customFormat="1" ht="26.25" customHeight="1" thickBot="1" x14ac:dyDescent="0.3">
      <c r="A83" s="189" t="s">
        <v>319</v>
      </c>
      <c r="B83" s="206" t="s">
        <v>115</v>
      </c>
      <c r="C83" s="207" t="s">
        <v>236</v>
      </c>
      <c r="D83" s="191"/>
      <c r="E83" s="192" t="s">
        <v>553</v>
      </c>
      <c r="F83" s="192">
        <v>3.2799999999999996E-2</v>
      </c>
      <c r="G83" s="192" t="s">
        <v>553</v>
      </c>
      <c r="H83" s="192" t="s">
        <v>359</v>
      </c>
      <c r="I83" s="192">
        <v>0.20499999999999996</v>
      </c>
      <c r="J83" s="192">
        <v>4.0999999999999996</v>
      </c>
      <c r="K83" s="192">
        <v>30.749999999999996</v>
      </c>
      <c r="L83" s="192">
        <v>1.1684999999999997E-2</v>
      </c>
      <c r="M83" s="192" t="s">
        <v>553</v>
      </c>
      <c r="N83" s="192" t="s">
        <v>359</v>
      </c>
      <c r="O83" s="192" t="s">
        <v>359</v>
      </c>
      <c r="P83" s="192" t="s">
        <v>359</v>
      </c>
      <c r="Q83" s="192" t="s">
        <v>359</v>
      </c>
      <c r="R83" s="192" t="s">
        <v>359</v>
      </c>
      <c r="S83" s="192" t="s">
        <v>359</v>
      </c>
      <c r="T83" s="192" t="s">
        <v>359</v>
      </c>
      <c r="U83" s="192" t="s">
        <v>359</v>
      </c>
      <c r="V83" s="192" t="s">
        <v>359</v>
      </c>
      <c r="W83" s="192" t="s">
        <v>553</v>
      </c>
      <c r="X83" s="192" t="s">
        <v>553</v>
      </c>
      <c r="Y83" s="192" t="s">
        <v>550</v>
      </c>
      <c r="Z83" s="192" t="s">
        <v>553</v>
      </c>
      <c r="AA83" s="192" t="s">
        <v>550</v>
      </c>
      <c r="AB83" s="192" t="s">
        <v>550</v>
      </c>
      <c r="AC83" s="192" t="s">
        <v>553</v>
      </c>
      <c r="AD83" s="192" t="s">
        <v>359</v>
      </c>
      <c r="AE83" s="193"/>
      <c r="AF83" s="194" t="s">
        <v>359</v>
      </c>
      <c r="AG83" s="194" t="s">
        <v>359</v>
      </c>
      <c r="AH83" s="194" t="s">
        <v>359</v>
      </c>
      <c r="AI83" s="194" t="s">
        <v>359</v>
      </c>
      <c r="AJ83" s="194" t="s">
        <v>359</v>
      </c>
      <c r="AK83" s="194">
        <v>2.0499999999999998</v>
      </c>
      <c r="AL83" s="195" t="s">
        <v>438</v>
      </c>
    </row>
    <row r="84" spans="1:38" s="153" customFormat="1" ht="26.25" customHeight="1" thickBot="1" x14ac:dyDescent="0.3">
      <c r="A84" s="189" t="s">
        <v>319</v>
      </c>
      <c r="B84" s="206" t="s">
        <v>116</v>
      </c>
      <c r="C84" s="207" t="s">
        <v>237</v>
      </c>
      <c r="D84" s="191"/>
      <c r="E84" s="192" t="s">
        <v>359</v>
      </c>
      <c r="F84" s="192" t="s">
        <v>468</v>
      </c>
      <c r="G84" s="192" t="s">
        <v>359</v>
      </c>
      <c r="H84" s="192" t="s">
        <v>468</v>
      </c>
      <c r="I84" s="192" t="s">
        <v>468</v>
      </c>
      <c r="J84" s="192" t="s">
        <v>468</v>
      </c>
      <c r="K84" s="192" t="s">
        <v>468</v>
      </c>
      <c r="L84" s="192" t="s">
        <v>468</v>
      </c>
      <c r="M84" s="192" t="s">
        <v>468</v>
      </c>
      <c r="N84" s="192" t="s">
        <v>468</v>
      </c>
      <c r="O84" s="192" t="s">
        <v>468</v>
      </c>
      <c r="P84" s="192" t="s">
        <v>468</v>
      </c>
      <c r="Q84" s="192" t="s">
        <v>468</v>
      </c>
      <c r="R84" s="192" t="s">
        <v>359</v>
      </c>
      <c r="S84" s="192" t="s">
        <v>359</v>
      </c>
      <c r="T84" s="192" t="s">
        <v>359</v>
      </c>
      <c r="U84" s="192" t="s">
        <v>359</v>
      </c>
      <c r="V84" s="192" t="s">
        <v>359</v>
      </c>
      <c r="W84" s="192" t="s">
        <v>468</v>
      </c>
      <c r="X84" s="192" t="s">
        <v>468</v>
      </c>
      <c r="Y84" s="192" t="s">
        <v>468</v>
      </c>
      <c r="Z84" s="192" t="s">
        <v>468</v>
      </c>
      <c r="AA84" s="192" t="s">
        <v>468</v>
      </c>
      <c r="AB84" s="192" t="s">
        <v>468</v>
      </c>
      <c r="AC84" s="192" t="s">
        <v>468</v>
      </c>
      <c r="AD84" s="192" t="s">
        <v>359</v>
      </c>
      <c r="AE84" s="193"/>
      <c r="AF84" s="194" t="s">
        <v>359</v>
      </c>
      <c r="AG84" s="194" t="s">
        <v>359</v>
      </c>
      <c r="AH84" s="194" t="s">
        <v>359</v>
      </c>
      <c r="AI84" s="194" t="s">
        <v>359</v>
      </c>
      <c r="AJ84" s="194" t="s">
        <v>359</v>
      </c>
      <c r="AK84" s="194" t="s">
        <v>553</v>
      </c>
      <c r="AL84" s="195"/>
    </row>
    <row r="85" spans="1:38" s="153" customFormat="1" ht="26.25" customHeight="1" thickBot="1" x14ac:dyDescent="0.3">
      <c r="A85" s="189" t="s">
        <v>356</v>
      </c>
      <c r="B85" s="199" t="s">
        <v>117</v>
      </c>
      <c r="C85" s="207" t="s">
        <v>439</v>
      </c>
      <c r="D85" s="191"/>
      <c r="E85" s="192" t="s">
        <v>359</v>
      </c>
      <c r="F85" s="192">
        <v>1.7872858535600911</v>
      </c>
      <c r="G85" s="192" t="s">
        <v>359</v>
      </c>
      <c r="H85" s="192" t="s">
        <v>359</v>
      </c>
      <c r="I85" s="192" t="s">
        <v>359</v>
      </c>
      <c r="J85" s="192" t="s">
        <v>359</v>
      </c>
      <c r="K85" s="192" t="s">
        <v>359</v>
      </c>
      <c r="L85" s="192" t="s">
        <v>359</v>
      </c>
      <c r="M85" s="192" t="s">
        <v>359</v>
      </c>
      <c r="N85" s="192" t="s">
        <v>359</v>
      </c>
      <c r="O85" s="192" t="s">
        <v>359</v>
      </c>
      <c r="P85" s="192" t="s">
        <v>359</v>
      </c>
      <c r="Q85" s="192" t="s">
        <v>359</v>
      </c>
      <c r="R85" s="192" t="s">
        <v>359</v>
      </c>
      <c r="S85" s="192" t="s">
        <v>359</v>
      </c>
      <c r="T85" s="192" t="s">
        <v>359</v>
      </c>
      <c r="U85" s="192" t="s">
        <v>359</v>
      </c>
      <c r="V85" s="192" t="s">
        <v>359</v>
      </c>
      <c r="W85" s="192" t="s">
        <v>359</v>
      </c>
      <c r="X85" s="192" t="s">
        <v>359</v>
      </c>
      <c r="Y85" s="192" t="s">
        <v>359</v>
      </c>
      <c r="Z85" s="192" t="s">
        <v>359</v>
      </c>
      <c r="AA85" s="192" t="s">
        <v>359</v>
      </c>
      <c r="AB85" s="192" t="s">
        <v>359</v>
      </c>
      <c r="AC85" s="192" t="s">
        <v>359</v>
      </c>
      <c r="AD85" s="192" t="s">
        <v>359</v>
      </c>
      <c r="AE85" s="193"/>
      <c r="AF85" s="194" t="s">
        <v>359</v>
      </c>
      <c r="AG85" s="194" t="s">
        <v>359</v>
      </c>
      <c r="AH85" s="194" t="s">
        <v>359</v>
      </c>
      <c r="AI85" s="194" t="s">
        <v>359</v>
      </c>
      <c r="AJ85" s="194" t="s">
        <v>359</v>
      </c>
      <c r="AK85" s="194" t="s">
        <v>553</v>
      </c>
      <c r="AL85" s="195" t="s">
        <v>357</v>
      </c>
    </row>
    <row r="86" spans="1:38" s="153" customFormat="1" ht="26.25" customHeight="1" thickBot="1" x14ac:dyDescent="0.3">
      <c r="A86" s="189" t="s">
        <v>356</v>
      </c>
      <c r="B86" s="199" t="s">
        <v>118</v>
      </c>
      <c r="C86" s="205" t="s">
        <v>238</v>
      </c>
      <c r="D86" s="191"/>
      <c r="E86" s="192" t="s">
        <v>359</v>
      </c>
      <c r="F86" s="192">
        <v>1.7069800042680374</v>
      </c>
      <c r="G86" s="192" t="s">
        <v>359</v>
      </c>
      <c r="H86" s="192" t="s">
        <v>359</v>
      </c>
      <c r="I86" s="192" t="s">
        <v>553</v>
      </c>
      <c r="J86" s="192" t="s">
        <v>553</v>
      </c>
      <c r="K86" s="192" t="s">
        <v>553</v>
      </c>
      <c r="L86" s="192" t="s">
        <v>553</v>
      </c>
      <c r="M86" s="192" t="s">
        <v>359</v>
      </c>
      <c r="N86" s="192" t="s">
        <v>359</v>
      </c>
      <c r="O86" s="192" t="s">
        <v>359</v>
      </c>
      <c r="P86" s="192" t="s">
        <v>359</v>
      </c>
      <c r="Q86" s="192" t="s">
        <v>359</v>
      </c>
      <c r="R86" s="192" t="s">
        <v>359</v>
      </c>
      <c r="S86" s="192" t="s">
        <v>359</v>
      </c>
      <c r="T86" s="192" t="s">
        <v>359</v>
      </c>
      <c r="U86" s="192" t="s">
        <v>359</v>
      </c>
      <c r="V86" s="192" t="s">
        <v>359</v>
      </c>
      <c r="W86" s="192" t="s">
        <v>359</v>
      </c>
      <c r="X86" s="192" t="s">
        <v>359</v>
      </c>
      <c r="Y86" s="192" t="s">
        <v>359</v>
      </c>
      <c r="Z86" s="192" t="s">
        <v>359</v>
      </c>
      <c r="AA86" s="192" t="s">
        <v>359</v>
      </c>
      <c r="AB86" s="192" t="s">
        <v>359</v>
      </c>
      <c r="AC86" s="192" t="s">
        <v>359</v>
      </c>
      <c r="AD86" s="192" t="s">
        <v>359</v>
      </c>
      <c r="AE86" s="193"/>
      <c r="AF86" s="194" t="s">
        <v>359</v>
      </c>
      <c r="AG86" s="194" t="s">
        <v>359</v>
      </c>
      <c r="AH86" s="194" t="s">
        <v>359</v>
      </c>
      <c r="AI86" s="194" t="s">
        <v>359</v>
      </c>
      <c r="AJ86" s="194" t="s">
        <v>359</v>
      </c>
      <c r="AK86" s="194">
        <v>3.2749999999999999</v>
      </c>
      <c r="AL86" s="195" t="s">
        <v>358</v>
      </c>
    </row>
    <row r="87" spans="1:38" s="153" customFormat="1" ht="26.25" customHeight="1" thickBot="1" x14ac:dyDescent="0.3">
      <c r="A87" s="189" t="s">
        <v>356</v>
      </c>
      <c r="B87" s="199" t="s">
        <v>119</v>
      </c>
      <c r="C87" s="205" t="s">
        <v>239</v>
      </c>
      <c r="D87" s="191"/>
      <c r="E87" s="192" t="s">
        <v>359</v>
      </c>
      <c r="F87" s="192">
        <v>7.129984697617292E-2</v>
      </c>
      <c r="G87" s="192" t="s">
        <v>359</v>
      </c>
      <c r="H87" s="192" t="s">
        <v>359</v>
      </c>
      <c r="I87" s="192" t="s">
        <v>553</v>
      </c>
      <c r="J87" s="192" t="s">
        <v>553</v>
      </c>
      <c r="K87" s="192" t="s">
        <v>553</v>
      </c>
      <c r="L87" s="192" t="s">
        <v>553</v>
      </c>
      <c r="M87" s="192" t="s">
        <v>359</v>
      </c>
      <c r="N87" s="192" t="s">
        <v>359</v>
      </c>
      <c r="O87" s="192" t="s">
        <v>359</v>
      </c>
      <c r="P87" s="192" t="s">
        <v>359</v>
      </c>
      <c r="Q87" s="192" t="s">
        <v>359</v>
      </c>
      <c r="R87" s="192" t="s">
        <v>359</v>
      </c>
      <c r="S87" s="192" t="s">
        <v>359</v>
      </c>
      <c r="T87" s="192" t="s">
        <v>359</v>
      </c>
      <c r="U87" s="192" t="s">
        <v>359</v>
      </c>
      <c r="V87" s="192" t="s">
        <v>359</v>
      </c>
      <c r="W87" s="192" t="s">
        <v>359</v>
      </c>
      <c r="X87" s="192" t="s">
        <v>359</v>
      </c>
      <c r="Y87" s="192" t="s">
        <v>359</v>
      </c>
      <c r="Z87" s="192" t="s">
        <v>359</v>
      </c>
      <c r="AA87" s="192" t="s">
        <v>359</v>
      </c>
      <c r="AB87" s="192" t="s">
        <v>359</v>
      </c>
      <c r="AC87" s="192" t="s">
        <v>359</v>
      </c>
      <c r="AD87" s="192" t="s">
        <v>359</v>
      </c>
      <c r="AE87" s="193"/>
      <c r="AF87" s="194" t="s">
        <v>359</v>
      </c>
      <c r="AG87" s="194" t="s">
        <v>359</v>
      </c>
      <c r="AH87" s="194" t="s">
        <v>359</v>
      </c>
      <c r="AI87" s="194" t="s">
        <v>359</v>
      </c>
      <c r="AJ87" s="194" t="s">
        <v>359</v>
      </c>
      <c r="AK87" s="194">
        <v>0.22800000000000001</v>
      </c>
      <c r="AL87" s="195" t="s">
        <v>358</v>
      </c>
    </row>
    <row r="88" spans="1:38" s="153" customFormat="1" ht="26.25" customHeight="1" thickBot="1" x14ac:dyDescent="0.3">
      <c r="A88" s="189" t="s">
        <v>356</v>
      </c>
      <c r="B88" s="199" t="s">
        <v>120</v>
      </c>
      <c r="C88" s="205" t="s">
        <v>240</v>
      </c>
      <c r="D88" s="191"/>
      <c r="E88" s="192" t="s">
        <v>553</v>
      </c>
      <c r="F88" s="192">
        <v>1.2304755855999998</v>
      </c>
      <c r="G88" s="192" t="s">
        <v>553</v>
      </c>
      <c r="H88" s="192" t="s">
        <v>553</v>
      </c>
      <c r="I88" s="192" t="s">
        <v>553</v>
      </c>
      <c r="J88" s="192" t="s">
        <v>553</v>
      </c>
      <c r="K88" s="192" t="s">
        <v>553</v>
      </c>
      <c r="L88" s="192" t="s">
        <v>553</v>
      </c>
      <c r="M88" s="192" t="s">
        <v>553</v>
      </c>
      <c r="N88" s="192" t="s">
        <v>553</v>
      </c>
      <c r="O88" s="192" t="s">
        <v>553</v>
      </c>
      <c r="P88" s="192" t="s">
        <v>553</v>
      </c>
      <c r="Q88" s="192" t="s">
        <v>553</v>
      </c>
      <c r="R88" s="192" t="s">
        <v>553</v>
      </c>
      <c r="S88" s="192" t="s">
        <v>553</v>
      </c>
      <c r="T88" s="192" t="s">
        <v>553</v>
      </c>
      <c r="U88" s="192" t="s">
        <v>553</v>
      </c>
      <c r="V88" s="192" t="s">
        <v>553</v>
      </c>
      <c r="W88" s="192" t="s">
        <v>553</v>
      </c>
      <c r="X88" s="192" t="s">
        <v>468</v>
      </c>
      <c r="Y88" s="192" t="s">
        <v>468</v>
      </c>
      <c r="Z88" s="192" t="s">
        <v>468</v>
      </c>
      <c r="AA88" s="192" t="s">
        <v>468</v>
      </c>
      <c r="AB88" s="192" t="s">
        <v>468</v>
      </c>
      <c r="AC88" s="192" t="s">
        <v>553</v>
      </c>
      <c r="AD88" s="192" t="s">
        <v>553</v>
      </c>
      <c r="AE88" s="193"/>
      <c r="AF88" s="194" t="s">
        <v>359</v>
      </c>
      <c r="AG88" s="194" t="s">
        <v>359</v>
      </c>
      <c r="AH88" s="194" t="s">
        <v>359</v>
      </c>
      <c r="AI88" s="194" t="s">
        <v>359</v>
      </c>
      <c r="AJ88" s="194" t="s">
        <v>359</v>
      </c>
      <c r="AK88" s="194" t="s">
        <v>553</v>
      </c>
      <c r="AL88" s="195" t="s">
        <v>359</v>
      </c>
    </row>
    <row r="89" spans="1:38" s="153" customFormat="1" ht="26.25" customHeight="1" thickBot="1" x14ac:dyDescent="0.3">
      <c r="A89" s="189" t="s">
        <v>356</v>
      </c>
      <c r="B89" s="199" t="s">
        <v>121</v>
      </c>
      <c r="C89" s="205" t="s">
        <v>241</v>
      </c>
      <c r="D89" s="191"/>
      <c r="E89" s="192" t="s">
        <v>359</v>
      </c>
      <c r="F89" s="192">
        <v>1.3679778571428571</v>
      </c>
      <c r="G89" s="192" t="s">
        <v>359</v>
      </c>
      <c r="H89" s="192" t="s">
        <v>359</v>
      </c>
      <c r="I89" s="192" t="s">
        <v>553</v>
      </c>
      <c r="J89" s="192" t="s">
        <v>553</v>
      </c>
      <c r="K89" s="192" t="s">
        <v>553</v>
      </c>
      <c r="L89" s="192" t="s">
        <v>553</v>
      </c>
      <c r="M89" s="192" t="s">
        <v>359</v>
      </c>
      <c r="N89" s="192" t="s">
        <v>359</v>
      </c>
      <c r="O89" s="192" t="s">
        <v>359</v>
      </c>
      <c r="P89" s="192" t="s">
        <v>359</v>
      </c>
      <c r="Q89" s="192" t="s">
        <v>359</v>
      </c>
      <c r="R89" s="192" t="s">
        <v>359</v>
      </c>
      <c r="S89" s="192" t="s">
        <v>359</v>
      </c>
      <c r="T89" s="192" t="s">
        <v>359</v>
      </c>
      <c r="U89" s="192" t="s">
        <v>359</v>
      </c>
      <c r="V89" s="192" t="s">
        <v>359</v>
      </c>
      <c r="W89" s="192" t="s">
        <v>359</v>
      </c>
      <c r="X89" s="192" t="s">
        <v>359</v>
      </c>
      <c r="Y89" s="192" t="s">
        <v>359</v>
      </c>
      <c r="Z89" s="192" t="s">
        <v>359</v>
      </c>
      <c r="AA89" s="192" t="s">
        <v>359</v>
      </c>
      <c r="AB89" s="192" t="s">
        <v>359</v>
      </c>
      <c r="AC89" s="192" t="s">
        <v>359</v>
      </c>
      <c r="AD89" s="192" t="s">
        <v>359</v>
      </c>
      <c r="AE89" s="193"/>
      <c r="AF89" s="194" t="s">
        <v>359</v>
      </c>
      <c r="AG89" s="194" t="s">
        <v>359</v>
      </c>
      <c r="AH89" s="194" t="s">
        <v>359</v>
      </c>
      <c r="AI89" s="194" t="s">
        <v>359</v>
      </c>
      <c r="AJ89" s="194" t="s">
        <v>359</v>
      </c>
      <c r="AK89" s="194" t="s">
        <v>553</v>
      </c>
      <c r="AL89" s="195" t="s">
        <v>359</v>
      </c>
    </row>
    <row r="90" spans="1:38" s="153" customFormat="1" ht="26.25" customHeight="1" thickBot="1" x14ac:dyDescent="0.3">
      <c r="A90" s="189" t="s">
        <v>356</v>
      </c>
      <c r="B90" s="199" t="s">
        <v>122</v>
      </c>
      <c r="C90" s="205" t="s">
        <v>242</v>
      </c>
      <c r="D90" s="191"/>
      <c r="E90" s="192" t="s">
        <v>359</v>
      </c>
      <c r="F90" s="192">
        <v>1.7142635311898751</v>
      </c>
      <c r="G90" s="192" t="s">
        <v>359</v>
      </c>
      <c r="H90" s="192" t="s">
        <v>359</v>
      </c>
      <c r="I90" s="192">
        <v>2.4539999999999999E-2</v>
      </c>
      <c r="J90" s="192">
        <v>3.6810000000000002E-2</v>
      </c>
      <c r="K90" s="192">
        <v>4.4990000000000002E-2</v>
      </c>
      <c r="L90" s="192" t="s">
        <v>359</v>
      </c>
      <c r="M90" s="192" t="s">
        <v>359</v>
      </c>
      <c r="N90" s="192">
        <v>0</v>
      </c>
      <c r="O90" s="192">
        <v>3.9185808888409196E-2</v>
      </c>
      <c r="P90" s="192" t="s">
        <v>468</v>
      </c>
      <c r="Q90" s="192" t="s">
        <v>468</v>
      </c>
      <c r="R90" s="192" t="s">
        <v>468</v>
      </c>
      <c r="S90" s="192">
        <v>6.7244389157730602</v>
      </c>
      <c r="T90" s="192" t="s">
        <v>468</v>
      </c>
      <c r="U90" s="192">
        <v>3.9240299071477767E-2</v>
      </c>
      <c r="V90" s="192">
        <v>3.8911856039601962</v>
      </c>
      <c r="W90" s="192" t="s">
        <v>359</v>
      </c>
      <c r="X90" s="192" t="s">
        <v>359</v>
      </c>
      <c r="Y90" s="192" t="s">
        <v>359</v>
      </c>
      <c r="Z90" s="192" t="s">
        <v>359</v>
      </c>
      <c r="AA90" s="192" t="s">
        <v>359</v>
      </c>
      <c r="AB90" s="192" t="s">
        <v>359</v>
      </c>
      <c r="AC90" s="192" t="s">
        <v>359</v>
      </c>
      <c r="AD90" s="192" t="s">
        <v>359</v>
      </c>
      <c r="AE90" s="193"/>
      <c r="AF90" s="194" t="s">
        <v>359</v>
      </c>
      <c r="AG90" s="194" t="s">
        <v>359</v>
      </c>
      <c r="AH90" s="194" t="s">
        <v>359</v>
      </c>
      <c r="AI90" s="194" t="s">
        <v>359</v>
      </c>
      <c r="AJ90" s="194" t="s">
        <v>359</v>
      </c>
      <c r="AK90" s="194">
        <v>40.9</v>
      </c>
      <c r="AL90" s="195" t="s">
        <v>440</v>
      </c>
    </row>
    <row r="91" spans="1:38" s="153" customFormat="1" ht="26.25" customHeight="1" thickBot="1" x14ac:dyDescent="0.3">
      <c r="A91" s="189" t="s">
        <v>356</v>
      </c>
      <c r="B91" s="196" t="s">
        <v>411</v>
      </c>
      <c r="C91" s="199" t="s">
        <v>243</v>
      </c>
      <c r="D91" s="191"/>
      <c r="E91" s="192">
        <v>4.1583866839999999E-3</v>
      </c>
      <c r="F91" s="192">
        <v>1.1156837331199999E-2</v>
      </c>
      <c r="G91" s="192">
        <v>1.0627682000000001E-4</v>
      </c>
      <c r="H91" s="192">
        <v>9.566296472E-3</v>
      </c>
      <c r="I91" s="192">
        <v>6.40663759E-2</v>
      </c>
      <c r="J91" s="192">
        <v>6.5754840080000002E-2</v>
      </c>
      <c r="K91" s="192">
        <v>6.6103582889999998E-2</v>
      </c>
      <c r="L91" s="192">
        <v>2.4895422144E-2</v>
      </c>
      <c r="M91" s="192">
        <v>0.12726437121800002</v>
      </c>
      <c r="N91" s="192">
        <v>2.7589744000000006E-2</v>
      </c>
      <c r="O91" s="192">
        <v>1.2499793751999999E-2</v>
      </c>
      <c r="P91" s="192">
        <v>2.0058870000000008E-6</v>
      </c>
      <c r="Q91" s="192">
        <v>4.680403000000001E-5</v>
      </c>
      <c r="R91" s="192">
        <v>5.489796000000001E-4</v>
      </c>
      <c r="S91" s="192">
        <v>2.8072515072000002E-2</v>
      </c>
      <c r="T91" s="192">
        <v>7.2795855360000003E-3</v>
      </c>
      <c r="U91" s="192" t="s">
        <v>553</v>
      </c>
      <c r="V91" s="192">
        <v>1.5373515536E-2</v>
      </c>
      <c r="W91" s="192">
        <v>2.3051316800000004E-4</v>
      </c>
      <c r="X91" s="192">
        <v>3.0104859648000004E-4</v>
      </c>
      <c r="Y91" s="192">
        <v>1.2653555360000001E-4</v>
      </c>
      <c r="Z91" s="192">
        <v>1.2653555360000001E-4</v>
      </c>
      <c r="AA91" s="192">
        <v>1.2653555360000001E-4</v>
      </c>
      <c r="AB91" s="192">
        <v>6.806552572800001E-4</v>
      </c>
      <c r="AC91" s="192" t="s">
        <v>553</v>
      </c>
      <c r="AD91" s="192" t="s">
        <v>553</v>
      </c>
      <c r="AE91" s="193"/>
      <c r="AF91" s="194" t="s">
        <v>359</v>
      </c>
      <c r="AG91" s="194" t="s">
        <v>359</v>
      </c>
      <c r="AH91" s="194" t="s">
        <v>359</v>
      </c>
      <c r="AI91" s="194" t="s">
        <v>359</v>
      </c>
      <c r="AJ91" s="194" t="s">
        <v>359</v>
      </c>
      <c r="AK91" s="194">
        <v>2305.13168</v>
      </c>
      <c r="AL91" s="195" t="s">
        <v>441</v>
      </c>
    </row>
    <row r="92" spans="1:38" s="153" customFormat="1" ht="26.25" customHeight="1" thickBot="1" x14ac:dyDescent="0.3">
      <c r="A92" s="189" t="s">
        <v>319</v>
      </c>
      <c r="B92" s="189" t="s">
        <v>124</v>
      </c>
      <c r="C92" s="190" t="s">
        <v>244</v>
      </c>
      <c r="D92" s="201"/>
      <c r="E92" s="192" t="s">
        <v>468</v>
      </c>
      <c r="F92" s="192" t="s">
        <v>468</v>
      </c>
      <c r="G92" s="192" t="s">
        <v>468</v>
      </c>
      <c r="H92" s="192" t="s">
        <v>468</v>
      </c>
      <c r="I92" s="192" t="s">
        <v>468</v>
      </c>
      <c r="J92" s="192" t="s">
        <v>468</v>
      </c>
      <c r="K92" s="192" t="s">
        <v>468</v>
      </c>
      <c r="L92" s="192" t="s">
        <v>468</v>
      </c>
      <c r="M92" s="192" t="s">
        <v>468</v>
      </c>
      <c r="N92" s="192" t="s">
        <v>359</v>
      </c>
      <c r="O92" s="192" t="s">
        <v>359</v>
      </c>
      <c r="P92" s="192" t="s">
        <v>359</v>
      </c>
      <c r="Q92" s="192" t="s">
        <v>359</v>
      </c>
      <c r="R92" s="192" t="s">
        <v>359</v>
      </c>
      <c r="S92" s="192" t="s">
        <v>359</v>
      </c>
      <c r="T92" s="192" t="s">
        <v>359</v>
      </c>
      <c r="U92" s="192" t="s">
        <v>359</v>
      </c>
      <c r="V92" s="192" t="s">
        <v>359</v>
      </c>
      <c r="W92" s="192" t="s">
        <v>359</v>
      </c>
      <c r="X92" s="192" t="s">
        <v>553</v>
      </c>
      <c r="Y92" s="192" t="s">
        <v>553</v>
      </c>
      <c r="Z92" s="192" t="s">
        <v>553</v>
      </c>
      <c r="AA92" s="192" t="s">
        <v>553</v>
      </c>
      <c r="AB92" s="192" t="s">
        <v>553</v>
      </c>
      <c r="AC92" s="192" t="s">
        <v>553</v>
      </c>
      <c r="AD92" s="192" t="s">
        <v>359</v>
      </c>
      <c r="AE92" s="193"/>
      <c r="AF92" s="194" t="s">
        <v>359</v>
      </c>
      <c r="AG92" s="194" t="s">
        <v>359</v>
      </c>
      <c r="AH92" s="194" t="s">
        <v>359</v>
      </c>
      <c r="AI92" s="194" t="s">
        <v>359</v>
      </c>
      <c r="AJ92" s="194" t="s">
        <v>359</v>
      </c>
      <c r="AK92" s="194" t="s">
        <v>359</v>
      </c>
      <c r="AL92" s="195" t="s">
        <v>360</v>
      </c>
    </row>
    <row r="93" spans="1:38" s="153" customFormat="1" ht="26.25" customHeight="1" thickBot="1" x14ac:dyDescent="0.3">
      <c r="A93" s="189" t="s">
        <v>319</v>
      </c>
      <c r="B93" s="196" t="s">
        <v>125</v>
      </c>
      <c r="C93" s="190" t="s">
        <v>442</v>
      </c>
      <c r="D93" s="201"/>
      <c r="E93" s="192" t="s">
        <v>359</v>
      </c>
      <c r="F93" s="192">
        <v>26.801548609712853</v>
      </c>
      <c r="G93" s="192" t="s">
        <v>359</v>
      </c>
      <c r="H93" s="192" t="s">
        <v>359</v>
      </c>
      <c r="I93" s="192" t="s">
        <v>468</v>
      </c>
      <c r="J93" s="192" t="s">
        <v>468</v>
      </c>
      <c r="K93" s="192" t="s">
        <v>468</v>
      </c>
      <c r="L93" s="192" t="s">
        <v>468</v>
      </c>
      <c r="M93" s="192" t="s">
        <v>359</v>
      </c>
      <c r="N93" s="192" t="s">
        <v>359</v>
      </c>
      <c r="O93" s="192" t="s">
        <v>359</v>
      </c>
      <c r="P93" s="192" t="s">
        <v>359</v>
      </c>
      <c r="Q93" s="192" t="s">
        <v>359</v>
      </c>
      <c r="R93" s="192" t="s">
        <v>359</v>
      </c>
      <c r="S93" s="192" t="s">
        <v>359</v>
      </c>
      <c r="T93" s="192" t="s">
        <v>359</v>
      </c>
      <c r="U93" s="192" t="s">
        <v>359</v>
      </c>
      <c r="V93" s="192" t="s">
        <v>359</v>
      </c>
      <c r="W93" s="192" t="s">
        <v>359</v>
      </c>
      <c r="X93" s="192" t="s">
        <v>359</v>
      </c>
      <c r="Y93" s="192" t="s">
        <v>359</v>
      </c>
      <c r="Z93" s="192" t="s">
        <v>359</v>
      </c>
      <c r="AA93" s="192" t="s">
        <v>359</v>
      </c>
      <c r="AB93" s="192" t="s">
        <v>359</v>
      </c>
      <c r="AC93" s="192" t="s">
        <v>359</v>
      </c>
      <c r="AD93" s="192" t="s">
        <v>359</v>
      </c>
      <c r="AE93" s="193"/>
      <c r="AF93" s="194" t="s">
        <v>359</v>
      </c>
      <c r="AG93" s="194" t="s">
        <v>359</v>
      </c>
      <c r="AH93" s="194" t="s">
        <v>359</v>
      </c>
      <c r="AI93" s="194" t="s">
        <v>359</v>
      </c>
      <c r="AJ93" s="194" t="s">
        <v>359</v>
      </c>
      <c r="AK93" s="194" t="s">
        <v>553</v>
      </c>
      <c r="AL93" s="195" t="s">
        <v>361</v>
      </c>
    </row>
    <row r="94" spans="1:38" s="153" customFormat="1" ht="26.25" customHeight="1" thickBot="1" x14ac:dyDescent="0.3">
      <c r="A94" s="189" t="s">
        <v>319</v>
      </c>
      <c r="B94" s="208" t="s">
        <v>443</v>
      </c>
      <c r="C94" s="190" t="s">
        <v>245</v>
      </c>
      <c r="D94" s="191"/>
      <c r="E94" s="192" t="s">
        <v>359</v>
      </c>
      <c r="F94" s="192" t="s">
        <v>553</v>
      </c>
      <c r="G94" s="192" t="s">
        <v>359</v>
      </c>
      <c r="H94" s="192" t="s">
        <v>359</v>
      </c>
      <c r="I94" s="192" t="s">
        <v>359</v>
      </c>
      <c r="J94" s="192" t="s">
        <v>359</v>
      </c>
      <c r="K94" s="192" t="s">
        <v>359</v>
      </c>
      <c r="L94" s="192" t="s">
        <v>359</v>
      </c>
      <c r="M94" s="192" t="s">
        <v>359</v>
      </c>
      <c r="N94" s="192" t="s">
        <v>359</v>
      </c>
      <c r="O94" s="192" t="s">
        <v>359</v>
      </c>
      <c r="P94" s="192" t="s">
        <v>359</v>
      </c>
      <c r="Q94" s="192" t="s">
        <v>359</v>
      </c>
      <c r="R94" s="192" t="s">
        <v>359</v>
      </c>
      <c r="S94" s="192" t="s">
        <v>359</v>
      </c>
      <c r="T94" s="192" t="s">
        <v>359</v>
      </c>
      <c r="U94" s="192" t="s">
        <v>359</v>
      </c>
      <c r="V94" s="192" t="s">
        <v>359</v>
      </c>
      <c r="W94" s="192" t="s">
        <v>359</v>
      </c>
      <c r="X94" s="192" t="s">
        <v>359</v>
      </c>
      <c r="Y94" s="192" t="s">
        <v>359</v>
      </c>
      <c r="Z94" s="192" t="s">
        <v>359</v>
      </c>
      <c r="AA94" s="192" t="s">
        <v>359</v>
      </c>
      <c r="AB94" s="192" t="s">
        <v>359</v>
      </c>
      <c r="AC94" s="192" t="s">
        <v>359</v>
      </c>
      <c r="AD94" s="192" t="s">
        <v>359</v>
      </c>
      <c r="AE94" s="193"/>
      <c r="AF94" s="194" t="s">
        <v>359</v>
      </c>
      <c r="AG94" s="194" t="s">
        <v>359</v>
      </c>
      <c r="AH94" s="194" t="s">
        <v>359</v>
      </c>
      <c r="AI94" s="194" t="s">
        <v>359</v>
      </c>
      <c r="AJ94" s="194" t="s">
        <v>359</v>
      </c>
      <c r="AK94" s="194" t="s">
        <v>359</v>
      </c>
      <c r="AL94" s="195"/>
    </row>
    <row r="95" spans="1:38" s="153" customFormat="1" ht="26.25" customHeight="1" thickBot="1" x14ac:dyDescent="0.3">
      <c r="A95" s="189" t="s">
        <v>319</v>
      </c>
      <c r="B95" s="208" t="s">
        <v>127</v>
      </c>
      <c r="C95" s="190" t="s">
        <v>246</v>
      </c>
      <c r="D95" s="201"/>
      <c r="E95" s="192" t="s">
        <v>553</v>
      </c>
      <c r="F95" s="192" t="s">
        <v>553</v>
      </c>
      <c r="G95" s="192" t="s">
        <v>553</v>
      </c>
      <c r="H95" s="192" t="s">
        <v>553</v>
      </c>
      <c r="I95" s="192" t="s">
        <v>553</v>
      </c>
      <c r="J95" s="192" t="s">
        <v>553</v>
      </c>
      <c r="K95" s="192" t="s">
        <v>553</v>
      </c>
      <c r="L95" s="192" t="s">
        <v>553</v>
      </c>
      <c r="M95" s="192" t="s">
        <v>553</v>
      </c>
      <c r="N95" s="192" t="s">
        <v>359</v>
      </c>
      <c r="O95" s="192" t="s">
        <v>359</v>
      </c>
      <c r="P95" s="192" t="s">
        <v>359</v>
      </c>
      <c r="Q95" s="192" t="s">
        <v>553</v>
      </c>
      <c r="R95" s="192" t="s">
        <v>359</v>
      </c>
      <c r="S95" s="192" t="s">
        <v>553</v>
      </c>
      <c r="T95" s="192" t="s">
        <v>359</v>
      </c>
      <c r="U95" s="192" t="s">
        <v>359</v>
      </c>
      <c r="V95" s="192" t="s">
        <v>359</v>
      </c>
      <c r="W95" s="192" t="s">
        <v>359</v>
      </c>
      <c r="X95" s="192" t="s">
        <v>359</v>
      </c>
      <c r="Y95" s="192" t="s">
        <v>359</v>
      </c>
      <c r="Z95" s="192" t="s">
        <v>359</v>
      </c>
      <c r="AA95" s="192" t="s">
        <v>359</v>
      </c>
      <c r="AB95" s="192" t="s">
        <v>359</v>
      </c>
      <c r="AC95" s="192" t="s">
        <v>359</v>
      </c>
      <c r="AD95" s="192" t="s">
        <v>359</v>
      </c>
      <c r="AE95" s="193"/>
      <c r="AF95" s="194" t="s">
        <v>359</v>
      </c>
      <c r="AG95" s="194" t="s">
        <v>359</v>
      </c>
      <c r="AH95" s="194" t="s">
        <v>359</v>
      </c>
      <c r="AI95" s="194" t="s">
        <v>359</v>
      </c>
      <c r="AJ95" s="194" t="s">
        <v>359</v>
      </c>
      <c r="AK95" s="194" t="s">
        <v>553</v>
      </c>
      <c r="AL95" s="195" t="s">
        <v>329</v>
      </c>
    </row>
    <row r="96" spans="1:38" s="153" customFormat="1" ht="26.25" customHeight="1" thickBot="1" x14ac:dyDescent="0.3">
      <c r="A96" s="189" t="s">
        <v>319</v>
      </c>
      <c r="B96" s="196" t="s">
        <v>128</v>
      </c>
      <c r="C96" s="190" t="s">
        <v>247</v>
      </c>
      <c r="D96" s="209"/>
      <c r="E96" s="192" t="s">
        <v>553</v>
      </c>
      <c r="F96" s="192" t="s">
        <v>553</v>
      </c>
      <c r="G96" s="192" t="s">
        <v>553</v>
      </c>
      <c r="H96" s="192" t="s">
        <v>553</v>
      </c>
      <c r="I96" s="192" t="s">
        <v>468</v>
      </c>
      <c r="J96" s="192" t="s">
        <v>468</v>
      </c>
      <c r="K96" s="192" t="s">
        <v>468</v>
      </c>
      <c r="L96" s="192" t="s">
        <v>468</v>
      </c>
      <c r="M96" s="192" t="s">
        <v>553</v>
      </c>
      <c r="N96" s="192" t="s">
        <v>359</v>
      </c>
      <c r="O96" s="192" t="s">
        <v>359</v>
      </c>
      <c r="P96" s="192" t="s">
        <v>359</v>
      </c>
      <c r="Q96" s="192" t="s">
        <v>359</v>
      </c>
      <c r="R96" s="192" t="s">
        <v>359</v>
      </c>
      <c r="S96" s="192" t="s">
        <v>359</v>
      </c>
      <c r="T96" s="192" t="s">
        <v>359</v>
      </c>
      <c r="U96" s="192" t="s">
        <v>359</v>
      </c>
      <c r="V96" s="192" t="s">
        <v>359</v>
      </c>
      <c r="W96" s="192" t="s">
        <v>359</v>
      </c>
      <c r="X96" s="192" t="s">
        <v>359</v>
      </c>
      <c r="Y96" s="192" t="s">
        <v>359</v>
      </c>
      <c r="Z96" s="192" t="s">
        <v>359</v>
      </c>
      <c r="AA96" s="192" t="s">
        <v>359</v>
      </c>
      <c r="AB96" s="192" t="s">
        <v>359</v>
      </c>
      <c r="AC96" s="192" t="s">
        <v>553</v>
      </c>
      <c r="AD96" s="192" t="s">
        <v>468</v>
      </c>
      <c r="AE96" s="193"/>
      <c r="AF96" s="194" t="s">
        <v>359</v>
      </c>
      <c r="AG96" s="194" t="s">
        <v>359</v>
      </c>
      <c r="AH96" s="194" t="s">
        <v>359</v>
      </c>
      <c r="AI96" s="194" t="s">
        <v>359</v>
      </c>
      <c r="AJ96" s="194" t="s">
        <v>359</v>
      </c>
      <c r="AK96" s="194" t="s">
        <v>468</v>
      </c>
      <c r="AL96" s="195" t="s">
        <v>359</v>
      </c>
    </row>
    <row r="97" spans="1:38" s="153" customFormat="1" ht="26.25" customHeight="1" thickBot="1" x14ac:dyDescent="0.3">
      <c r="A97" s="189" t="s">
        <v>319</v>
      </c>
      <c r="B97" s="196" t="s">
        <v>129</v>
      </c>
      <c r="C97" s="190" t="s">
        <v>248</v>
      </c>
      <c r="D97" s="209"/>
      <c r="E97" s="192" t="s">
        <v>359</v>
      </c>
      <c r="F97" s="192" t="s">
        <v>359</v>
      </c>
      <c r="G97" s="192" t="s">
        <v>359</v>
      </c>
      <c r="H97" s="192" t="s">
        <v>359</v>
      </c>
      <c r="I97" s="192" t="s">
        <v>359</v>
      </c>
      <c r="J97" s="192" t="s">
        <v>359</v>
      </c>
      <c r="K97" s="192" t="s">
        <v>359</v>
      </c>
      <c r="L97" s="192" t="s">
        <v>359</v>
      </c>
      <c r="M97" s="192" t="s">
        <v>359</v>
      </c>
      <c r="N97" s="192" t="s">
        <v>553</v>
      </c>
      <c r="O97" s="192" t="s">
        <v>553</v>
      </c>
      <c r="P97" s="192" t="s">
        <v>553</v>
      </c>
      <c r="Q97" s="192" t="s">
        <v>553</v>
      </c>
      <c r="R97" s="192" t="s">
        <v>553</v>
      </c>
      <c r="S97" s="192" t="s">
        <v>553</v>
      </c>
      <c r="T97" s="192" t="s">
        <v>553</v>
      </c>
      <c r="U97" s="192" t="s">
        <v>553</v>
      </c>
      <c r="V97" s="192" t="s">
        <v>553</v>
      </c>
      <c r="W97" s="192" t="s">
        <v>359</v>
      </c>
      <c r="X97" s="192" t="s">
        <v>359</v>
      </c>
      <c r="Y97" s="192" t="s">
        <v>359</v>
      </c>
      <c r="Z97" s="192" t="s">
        <v>359</v>
      </c>
      <c r="AA97" s="192" t="s">
        <v>359</v>
      </c>
      <c r="AB97" s="192" t="s">
        <v>359</v>
      </c>
      <c r="AC97" s="192" t="s">
        <v>553</v>
      </c>
      <c r="AD97" s="192" t="s">
        <v>468</v>
      </c>
      <c r="AE97" s="193"/>
      <c r="AF97" s="194" t="s">
        <v>359</v>
      </c>
      <c r="AG97" s="194" t="s">
        <v>359</v>
      </c>
      <c r="AH97" s="194" t="s">
        <v>359</v>
      </c>
      <c r="AI97" s="194" t="s">
        <v>359</v>
      </c>
      <c r="AJ97" s="194" t="s">
        <v>359</v>
      </c>
      <c r="AK97" s="194" t="s">
        <v>553</v>
      </c>
      <c r="AL97" s="195" t="s">
        <v>359</v>
      </c>
    </row>
    <row r="98" spans="1:38" s="153" customFormat="1" ht="26.25" customHeight="1" thickBot="1" x14ac:dyDescent="0.3">
      <c r="A98" s="189" t="s">
        <v>319</v>
      </c>
      <c r="B98" s="196" t="s">
        <v>130</v>
      </c>
      <c r="C98" s="199" t="s">
        <v>249</v>
      </c>
      <c r="D98" s="209"/>
      <c r="E98" s="192" t="s">
        <v>468</v>
      </c>
      <c r="F98" s="192" t="s">
        <v>468</v>
      </c>
      <c r="G98" s="192" t="s">
        <v>468</v>
      </c>
      <c r="H98" s="192" t="s">
        <v>468</v>
      </c>
      <c r="I98" s="192" t="s">
        <v>468</v>
      </c>
      <c r="J98" s="192" t="s">
        <v>468</v>
      </c>
      <c r="K98" s="192" t="s">
        <v>468</v>
      </c>
      <c r="L98" s="192" t="s">
        <v>468</v>
      </c>
      <c r="M98" s="192" t="s">
        <v>468</v>
      </c>
      <c r="N98" s="192" t="s">
        <v>468</v>
      </c>
      <c r="O98" s="192" t="s">
        <v>468</v>
      </c>
      <c r="P98" s="192" t="s">
        <v>468</v>
      </c>
      <c r="Q98" s="192" t="s">
        <v>468</v>
      </c>
      <c r="R98" s="192" t="s">
        <v>468</v>
      </c>
      <c r="S98" s="192" t="s">
        <v>468</v>
      </c>
      <c r="T98" s="192" t="s">
        <v>468</v>
      </c>
      <c r="U98" s="192" t="s">
        <v>468</v>
      </c>
      <c r="V98" s="192" t="s">
        <v>468</v>
      </c>
      <c r="W98" s="192">
        <v>3.2143231285152745E-8</v>
      </c>
      <c r="X98" s="192" t="s">
        <v>553</v>
      </c>
      <c r="Y98" s="192" t="s">
        <v>553</v>
      </c>
      <c r="Z98" s="192" t="s">
        <v>553</v>
      </c>
      <c r="AA98" s="192" t="s">
        <v>553</v>
      </c>
      <c r="AB98" s="192" t="s">
        <v>553</v>
      </c>
      <c r="AC98" s="192" t="s">
        <v>553</v>
      </c>
      <c r="AD98" s="192">
        <v>3.8494887766649994E-4</v>
      </c>
      <c r="AE98" s="193"/>
      <c r="AF98" s="194" t="s">
        <v>359</v>
      </c>
      <c r="AG98" s="194" t="s">
        <v>359</v>
      </c>
      <c r="AH98" s="194" t="s">
        <v>359</v>
      </c>
      <c r="AI98" s="194" t="s">
        <v>359</v>
      </c>
      <c r="AJ98" s="194" t="s">
        <v>359</v>
      </c>
      <c r="AK98" s="194" t="s">
        <v>359</v>
      </c>
      <c r="AL98" s="195" t="s">
        <v>359</v>
      </c>
    </row>
    <row r="99" spans="1:38" s="153" customFormat="1" ht="26.25" customHeight="1" thickBot="1" x14ac:dyDescent="0.3">
      <c r="A99" s="189" t="s">
        <v>444</v>
      </c>
      <c r="B99" s="189" t="s">
        <v>131</v>
      </c>
      <c r="C99" s="190" t="s">
        <v>445</v>
      </c>
      <c r="D99" s="209"/>
      <c r="E99" s="192">
        <v>5.6496816417168215E-2</v>
      </c>
      <c r="F99" s="192">
        <v>10.056703429530023</v>
      </c>
      <c r="G99" s="192" t="s">
        <v>359</v>
      </c>
      <c r="H99" s="192">
        <v>14.543849978109034</v>
      </c>
      <c r="I99" s="192">
        <v>0.20340336067846954</v>
      </c>
      <c r="J99" s="192">
        <v>0.3111789991372762</v>
      </c>
      <c r="K99" s="192">
        <v>0.68290233645749387</v>
      </c>
      <c r="L99" s="192" t="s">
        <v>553</v>
      </c>
      <c r="M99" s="192" t="s">
        <v>359</v>
      </c>
      <c r="N99" s="192" t="s">
        <v>359</v>
      </c>
      <c r="O99" s="192" t="s">
        <v>359</v>
      </c>
      <c r="P99" s="192" t="s">
        <v>359</v>
      </c>
      <c r="Q99" s="192" t="s">
        <v>359</v>
      </c>
      <c r="R99" s="192" t="s">
        <v>359</v>
      </c>
      <c r="S99" s="192" t="s">
        <v>359</v>
      </c>
      <c r="T99" s="192" t="s">
        <v>359</v>
      </c>
      <c r="U99" s="192" t="s">
        <v>359</v>
      </c>
      <c r="V99" s="192" t="s">
        <v>359</v>
      </c>
      <c r="W99" s="192" t="s">
        <v>359</v>
      </c>
      <c r="X99" s="192" t="s">
        <v>359</v>
      </c>
      <c r="Y99" s="192" t="s">
        <v>359</v>
      </c>
      <c r="Z99" s="192" t="s">
        <v>359</v>
      </c>
      <c r="AA99" s="192" t="s">
        <v>359</v>
      </c>
      <c r="AB99" s="192" t="s">
        <v>359</v>
      </c>
      <c r="AC99" s="192" t="s">
        <v>359</v>
      </c>
      <c r="AD99" s="192" t="s">
        <v>359</v>
      </c>
      <c r="AE99" s="193"/>
      <c r="AF99" s="194" t="s">
        <v>359</v>
      </c>
      <c r="AG99" s="194" t="s">
        <v>359</v>
      </c>
      <c r="AH99" s="194" t="s">
        <v>359</v>
      </c>
      <c r="AI99" s="194" t="s">
        <v>359</v>
      </c>
      <c r="AJ99" s="194" t="s">
        <v>359</v>
      </c>
      <c r="AK99" s="194">
        <v>1425</v>
      </c>
      <c r="AL99" s="195" t="s">
        <v>362</v>
      </c>
    </row>
    <row r="100" spans="1:38" s="153" customFormat="1" ht="26.25" customHeight="1" thickBot="1" x14ac:dyDescent="0.3">
      <c r="A100" s="189" t="s">
        <v>444</v>
      </c>
      <c r="B100" s="189" t="s">
        <v>132</v>
      </c>
      <c r="C100" s="190" t="s">
        <v>446</v>
      </c>
      <c r="D100" s="209"/>
      <c r="E100" s="192">
        <v>0.5432668435131669</v>
      </c>
      <c r="F100" s="192">
        <v>26.297701621956804</v>
      </c>
      <c r="G100" s="192" t="s">
        <v>359</v>
      </c>
      <c r="H100" s="192">
        <v>30.678618896456431</v>
      </c>
      <c r="I100" s="192">
        <v>0.30434779763986519</v>
      </c>
      <c r="J100" s="192">
        <v>0.46101059877888106</v>
      </c>
      <c r="K100" s="192">
        <v>1.0120089829881624</v>
      </c>
      <c r="L100" s="192" t="s">
        <v>553</v>
      </c>
      <c r="M100" s="192" t="s">
        <v>359</v>
      </c>
      <c r="N100" s="192" t="s">
        <v>359</v>
      </c>
      <c r="O100" s="192" t="s">
        <v>359</v>
      </c>
      <c r="P100" s="192" t="s">
        <v>359</v>
      </c>
      <c r="Q100" s="192" t="s">
        <v>359</v>
      </c>
      <c r="R100" s="192" t="s">
        <v>359</v>
      </c>
      <c r="S100" s="192" t="s">
        <v>359</v>
      </c>
      <c r="T100" s="192" t="s">
        <v>359</v>
      </c>
      <c r="U100" s="192" t="s">
        <v>359</v>
      </c>
      <c r="V100" s="192" t="s">
        <v>359</v>
      </c>
      <c r="W100" s="192" t="s">
        <v>359</v>
      </c>
      <c r="X100" s="192" t="s">
        <v>359</v>
      </c>
      <c r="Y100" s="192" t="s">
        <v>359</v>
      </c>
      <c r="Z100" s="192" t="s">
        <v>359</v>
      </c>
      <c r="AA100" s="192" t="s">
        <v>359</v>
      </c>
      <c r="AB100" s="192" t="s">
        <v>359</v>
      </c>
      <c r="AC100" s="192" t="s">
        <v>359</v>
      </c>
      <c r="AD100" s="192" t="s">
        <v>359</v>
      </c>
      <c r="AE100" s="193"/>
      <c r="AF100" s="194" t="s">
        <v>359</v>
      </c>
      <c r="AG100" s="194" t="s">
        <v>359</v>
      </c>
      <c r="AH100" s="194" t="s">
        <v>359</v>
      </c>
      <c r="AI100" s="194" t="s">
        <v>359</v>
      </c>
      <c r="AJ100" s="194" t="s">
        <v>359</v>
      </c>
      <c r="AK100" s="194">
        <v>5818.5974898476243</v>
      </c>
      <c r="AL100" s="195" t="s">
        <v>362</v>
      </c>
    </row>
    <row r="101" spans="1:38" s="153" customFormat="1" ht="26.25" customHeight="1" thickBot="1" x14ac:dyDescent="0.3">
      <c r="A101" s="189" t="s">
        <v>444</v>
      </c>
      <c r="B101" s="189" t="s">
        <v>133</v>
      </c>
      <c r="C101" s="190" t="s">
        <v>250</v>
      </c>
      <c r="D101" s="209"/>
      <c r="E101" s="192">
        <v>5.0822843080551273E-2</v>
      </c>
      <c r="F101" s="192">
        <v>0.37854498965699296</v>
      </c>
      <c r="G101" s="192" t="s">
        <v>359</v>
      </c>
      <c r="H101" s="192">
        <v>1.1783459296090519</v>
      </c>
      <c r="I101" s="192">
        <v>9.191837041538942E-3</v>
      </c>
      <c r="J101" s="192">
        <v>2.7575511124616824E-2</v>
      </c>
      <c r="K101" s="192">
        <v>6.4342859290772603E-2</v>
      </c>
      <c r="L101" s="192" t="s">
        <v>553</v>
      </c>
      <c r="M101" s="192" t="s">
        <v>359</v>
      </c>
      <c r="N101" s="192" t="s">
        <v>359</v>
      </c>
      <c r="O101" s="192" t="s">
        <v>359</v>
      </c>
      <c r="P101" s="192" t="s">
        <v>359</v>
      </c>
      <c r="Q101" s="192" t="s">
        <v>359</v>
      </c>
      <c r="R101" s="192" t="s">
        <v>359</v>
      </c>
      <c r="S101" s="192" t="s">
        <v>359</v>
      </c>
      <c r="T101" s="192" t="s">
        <v>359</v>
      </c>
      <c r="U101" s="192" t="s">
        <v>359</v>
      </c>
      <c r="V101" s="192" t="s">
        <v>359</v>
      </c>
      <c r="W101" s="192" t="s">
        <v>359</v>
      </c>
      <c r="X101" s="192" t="s">
        <v>359</v>
      </c>
      <c r="Y101" s="192" t="s">
        <v>359</v>
      </c>
      <c r="Z101" s="192" t="s">
        <v>359</v>
      </c>
      <c r="AA101" s="192" t="s">
        <v>359</v>
      </c>
      <c r="AB101" s="192" t="s">
        <v>359</v>
      </c>
      <c r="AC101" s="192" t="s">
        <v>359</v>
      </c>
      <c r="AD101" s="192" t="s">
        <v>359</v>
      </c>
      <c r="AE101" s="193"/>
      <c r="AF101" s="194" t="s">
        <v>359</v>
      </c>
      <c r="AG101" s="194" t="s">
        <v>359</v>
      </c>
      <c r="AH101" s="194" t="s">
        <v>359</v>
      </c>
      <c r="AI101" s="194" t="s">
        <v>359</v>
      </c>
      <c r="AJ101" s="194" t="s">
        <v>359</v>
      </c>
      <c r="AK101" s="194">
        <v>5139.8241234525967</v>
      </c>
      <c r="AL101" s="195" t="s">
        <v>362</v>
      </c>
    </row>
    <row r="102" spans="1:38" s="153" customFormat="1" ht="26.25" customHeight="1" thickBot="1" x14ac:dyDescent="0.3">
      <c r="A102" s="189" t="s">
        <v>444</v>
      </c>
      <c r="B102" s="189" t="s">
        <v>134</v>
      </c>
      <c r="C102" s="190" t="s">
        <v>447</v>
      </c>
      <c r="D102" s="209"/>
      <c r="E102" s="192">
        <v>2.3105570078857142E-3</v>
      </c>
      <c r="F102" s="192">
        <v>2.5392161359912291</v>
      </c>
      <c r="G102" s="192" t="s">
        <v>359</v>
      </c>
      <c r="H102" s="192">
        <v>4.8226212961820165</v>
      </c>
      <c r="I102" s="192">
        <v>8.244099999999999E-3</v>
      </c>
      <c r="J102" s="192">
        <v>0.18688650000000001</v>
      </c>
      <c r="K102" s="192">
        <v>1.2830350000000001</v>
      </c>
      <c r="L102" s="192" t="s">
        <v>553</v>
      </c>
      <c r="M102" s="192" t="s">
        <v>359</v>
      </c>
      <c r="N102" s="192" t="s">
        <v>359</v>
      </c>
      <c r="O102" s="192" t="s">
        <v>359</v>
      </c>
      <c r="P102" s="192" t="s">
        <v>359</v>
      </c>
      <c r="Q102" s="192" t="s">
        <v>359</v>
      </c>
      <c r="R102" s="192" t="s">
        <v>359</v>
      </c>
      <c r="S102" s="192" t="s">
        <v>359</v>
      </c>
      <c r="T102" s="192" t="s">
        <v>359</v>
      </c>
      <c r="U102" s="192" t="s">
        <v>359</v>
      </c>
      <c r="V102" s="192" t="s">
        <v>359</v>
      </c>
      <c r="W102" s="192" t="s">
        <v>359</v>
      </c>
      <c r="X102" s="192" t="s">
        <v>359</v>
      </c>
      <c r="Y102" s="192" t="s">
        <v>359</v>
      </c>
      <c r="Z102" s="192" t="s">
        <v>359</v>
      </c>
      <c r="AA102" s="192" t="s">
        <v>359</v>
      </c>
      <c r="AB102" s="192" t="s">
        <v>359</v>
      </c>
      <c r="AC102" s="192" t="s">
        <v>359</v>
      </c>
      <c r="AD102" s="192" t="s">
        <v>359</v>
      </c>
      <c r="AE102" s="193"/>
      <c r="AF102" s="194" t="s">
        <v>359</v>
      </c>
      <c r="AG102" s="194" t="s">
        <v>359</v>
      </c>
      <c r="AH102" s="194" t="s">
        <v>359</v>
      </c>
      <c r="AI102" s="194" t="s">
        <v>359</v>
      </c>
      <c r="AJ102" s="194" t="s">
        <v>359</v>
      </c>
      <c r="AK102" s="194">
        <v>1597.0500000000002</v>
      </c>
      <c r="AL102" s="195" t="s">
        <v>362</v>
      </c>
    </row>
    <row r="103" spans="1:38" s="153" customFormat="1" ht="26.25" customHeight="1" thickBot="1" x14ac:dyDescent="0.3">
      <c r="A103" s="189" t="s">
        <v>444</v>
      </c>
      <c r="B103" s="189" t="s">
        <v>135</v>
      </c>
      <c r="C103" s="190" t="s">
        <v>251</v>
      </c>
      <c r="D103" s="209"/>
      <c r="E103" s="192" t="s">
        <v>468</v>
      </c>
      <c r="F103" s="192" t="s">
        <v>468</v>
      </c>
      <c r="G103" s="192" t="s">
        <v>359</v>
      </c>
      <c r="H103" s="192" t="s">
        <v>468</v>
      </c>
      <c r="I103" s="192" t="s">
        <v>468</v>
      </c>
      <c r="J103" s="192" t="s">
        <v>468</v>
      </c>
      <c r="K103" s="192" t="s">
        <v>468</v>
      </c>
      <c r="L103" s="192" t="s">
        <v>553</v>
      </c>
      <c r="M103" s="192" t="s">
        <v>359</v>
      </c>
      <c r="N103" s="192" t="s">
        <v>359</v>
      </c>
      <c r="O103" s="192" t="s">
        <v>359</v>
      </c>
      <c r="P103" s="192" t="s">
        <v>359</v>
      </c>
      <c r="Q103" s="192" t="s">
        <v>359</v>
      </c>
      <c r="R103" s="192" t="s">
        <v>359</v>
      </c>
      <c r="S103" s="192" t="s">
        <v>359</v>
      </c>
      <c r="T103" s="192" t="s">
        <v>359</v>
      </c>
      <c r="U103" s="192" t="s">
        <v>359</v>
      </c>
      <c r="V103" s="192" t="s">
        <v>359</v>
      </c>
      <c r="W103" s="192" t="s">
        <v>359</v>
      </c>
      <c r="X103" s="192" t="s">
        <v>359</v>
      </c>
      <c r="Y103" s="192" t="s">
        <v>359</v>
      </c>
      <c r="Z103" s="192" t="s">
        <v>359</v>
      </c>
      <c r="AA103" s="192" t="s">
        <v>359</v>
      </c>
      <c r="AB103" s="192" t="s">
        <v>359</v>
      </c>
      <c r="AC103" s="192" t="s">
        <v>359</v>
      </c>
      <c r="AD103" s="192" t="s">
        <v>359</v>
      </c>
      <c r="AE103" s="193"/>
      <c r="AF103" s="194" t="s">
        <v>359</v>
      </c>
      <c r="AG103" s="194" t="s">
        <v>359</v>
      </c>
      <c r="AH103" s="194" t="s">
        <v>359</v>
      </c>
      <c r="AI103" s="194" t="s">
        <v>359</v>
      </c>
      <c r="AJ103" s="194" t="s">
        <v>359</v>
      </c>
      <c r="AK103" s="194" t="s">
        <v>468</v>
      </c>
      <c r="AL103" s="195" t="s">
        <v>362</v>
      </c>
    </row>
    <row r="104" spans="1:38" s="153" customFormat="1" ht="26.25" customHeight="1" thickBot="1" x14ac:dyDescent="0.3">
      <c r="A104" s="189" t="s">
        <v>444</v>
      </c>
      <c r="B104" s="189" t="s">
        <v>136</v>
      </c>
      <c r="C104" s="190" t="s">
        <v>252</v>
      </c>
      <c r="D104" s="209"/>
      <c r="E104" s="192">
        <v>1.3295578431199244E-3</v>
      </c>
      <c r="F104" s="192">
        <v>1.4772660723135669E-3</v>
      </c>
      <c r="G104" s="192" t="s">
        <v>359</v>
      </c>
      <c r="H104" s="192">
        <v>1.8195248354743041E-2</v>
      </c>
      <c r="I104" s="192">
        <v>2.0148539178082194E-5</v>
      </c>
      <c r="J104" s="192">
        <v>6.0445617534246586E-5</v>
      </c>
      <c r="K104" s="192">
        <v>1.4103977424657538E-4</v>
      </c>
      <c r="L104" s="192" t="s">
        <v>553</v>
      </c>
      <c r="M104" s="192" t="s">
        <v>359</v>
      </c>
      <c r="N104" s="192" t="s">
        <v>359</v>
      </c>
      <c r="O104" s="192" t="s">
        <v>359</v>
      </c>
      <c r="P104" s="192" t="s">
        <v>359</v>
      </c>
      <c r="Q104" s="192" t="s">
        <v>359</v>
      </c>
      <c r="R104" s="192" t="s">
        <v>359</v>
      </c>
      <c r="S104" s="192" t="s">
        <v>359</v>
      </c>
      <c r="T104" s="192" t="s">
        <v>359</v>
      </c>
      <c r="U104" s="192" t="s">
        <v>359</v>
      </c>
      <c r="V104" s="192" t="s">
        <v>359</v>
      </c>
      <c r="W104" s="192" t="s">
        <v>359</v>
      </c>
      <c r="X104" s="192" t="s">
        <v>359</v>
      </c>
      <c r="Y104" s="192" t="s">
        <v>359</v>
      </c>
      <c r="Z104" s="192" t="s">
        <v>359</v>
      </c>
      <c r="AA104" s="192" t="s">
        <v>359</v>
      </c>
      <c r="AB104" s="192" t="s">
        <v>359</v>
      </c>
      <c r="AC104" s="192" t="s">
        <v>359</v>
      </c>
      <c r="AD104" s="192" t="s">
        <v>359</v>
      </c>
      <c r="AE104" s="193"/>
      <c r="AF104" s="194" t="s">
        <v>359</v>
      </c>
      <c r="AG104" s="194" t="s">
        <v>359</v>
      </c>
      <c r="AH104" s="194" t="s">
        <v>359</v>
      </c>
      <c r="AI104" s="194" t="s">
        <v>359</v>
      </c>
      <c r="AJ104" s="194" t="s">
        <v>359</v>
      </c>
      <c r="AK104" s="194">
        <v>9.3000000000000007</v>
      </c>
      <c r="AL104" s="195" t="s">
        <v>362</v>
      </c>
    </row>
    <row r="105" spans="1:38" s="153" customFormat="1" ht="26.25" customHeight="1" thickBot="1" x14ac:dyDescent="0.3">
      <c r="A105" s="189" t="s">
        <v>444</v>
      </c>
      <c r="B105" s="189" t="s">
        <v>137</v>
      </c>
      <c r="C105" s="190" t="s">
        <v>253</v>
      </c>
      <c r="D105" s="209"/>
      <c r="E105" s="192">
        <v>3.0733262222755072E-2</v>
      </c>
      <c r="F105" s="192">
        <v>0.15540239878331885</v>
      </c>
      <c r="G105" s="192" t="s">
        <v>359</v>
      </c>
      <c r="H105" s="192">
        <v>0.72004119103027164</v>
      </c>
      <c r="I105" s="192">
        <v>5.8201643835616443E-3</v>
      </c>
      <c r="J105" s="192">
        <v>9.1459726027397249E-3</v>
      </c>
      <c r="K105" s="192">
        <v>1.9954849315068489E-2</v>
      </c>
      <c r="L105" s="192" t="s">
        <v>553</v>
      </c>
      <c r="M105" s="192" t="s">
        <v>359</v>
      </c>
      <c r="N105" s="192" t="s">
        <v>359</v>
      </c>
      <c r="O105" s="192" t="s">
        <v>359</v>
      </c>
      <c r="P105" s="192" t="s">
        <v>359</v>
      </c>
      <c r="Q105" s="192" t="s">
        <v>359</v>
      </c>
      <c r="R105" s="192" t="s">
        <v>359</v>
      </c>
      <c r="S105" s="192" t="s">
        <v>359</v>
      </c>
      <c r="T105" s="192" t="s">
        <v>359</v>
      </c>
      <c r="U105" s="192" t="s">
        <v>359</v>
      </c>
      <c r="V105" s="192" t="s">
        <v>359</v>
      </c>
      <c r="W105" s="192" t="s">
        <v>359</v>
      </c>
      <c r="X105" s="192" t="s">
        <v>359</v>
      </c>
      <c r="Y105" s="192" t="s">
        <v>359</v>
      </c>
      <c r="Z105" s="192" t="s">
        <v>359</v>
      </c>
      <c r="AA105" s="192" t="s">
        <v>359</v>
      </c>
      <c r="AB105" s="192" t="s">
        <v>359</v>
      </c>
      <c r="AC105" s="192" t="s">
        <v>359</v>
      </c>
      <c r="AD105" s="192" t="s">
        <v>359</v>
      </c>
      <c r="AE105" s="193"/>
      <c r="AF105" s="194" t="s">
        <v>359</v>
      </c>
      <c r="AG105" s="194" t="s">
        <v>359</v>
      </c>
      <c r="AH105" s="194" t="s">
        <v>359</v>
      </c>
      <c r="AI105" s="194" t="s">
        <v>359</v>
      </c>
      <c r="AJ105" s="194" t="s">
        <v>359</v>
      </c>
      <c r="AK105" s="194">
        <v>84.3</v>
      </c>
      <c r="AL105" s="195" t="s">
        <v>362</v>
      </c>
    </row>
    <row r="106" spans="1:38" s="153" customFormat="1" ht="26.25" customHeight="1" thickBot="1" x14ac:dyDescent="0.3">
      <c r="A106" s="189" t="s">
        <v>444</v>
      </c>
      <c r="B106" s="189" t="s">
        <v>138</v>
      </c>
      <c r="C106" s="190" t="s">
        <v>254</v>
      </c>
      <c r="D106" s="209"/>
      <c r="E106" s="192">
        <v>2.2868490168986293E-3</v>
      </c>
      <c r="F106" s="192">
        <v>9.2481544094302759E-3</v>
      </c>
      <c r="G106" s="192" t="s">
        <v>359</v>
      </c>
      <c r="H106" s="192">
        <v>5.357795986313893E-2</v>
      </c>
      <c r="I106" s="192">
        <v>4.5369863013698626E-4</v>
      </c>
      <c r="J106" s="192">
        <v>7.2591780821917808E-4</v>
      </c>
      <c r="K106" s="192">
        <v>1.5425753424657533E-3</v>
      </c>
      <c r="L106" s="192" t="s">
        <v>553</v>
      </c>
      <c r="M106" s="192" t="s">
        <v>359</v>
      </c>
      <c r="N106" s="192" t="s">
        <v>359</v>
      </c>
      <c r="O106" s="192" t="s">
        <v>359</v>
      </c>
      <c r="P106" s="192" t="s">
        <v>359</v>
      </c>
      <c r="Q106" s="192" t="s">
        <v>359</v>
      </c>
      <c r="R106" s="192" t="s">
        <v>359</v>
      </c>
      <c r="S106" s="192" t="s">
        <v>359</v>
      </c>
      <c r="T106" s="192" t="s">
        <v>359</v>
      </c>
      <c r="U106" s="192" t="s">
        <v>359</v>
      </c>
      <c r="V106" s="192" t="s">
        <v>359</v>
      </c>
      <c r="W106" s="192" t="s">
        <v>359</v>
      </c>
      <c r="X106" s="192" t="s">
        <v>359</v>
      </c>
      <c r="Y106" s="192" t="s">
        <v>359</v>
      </c>
      <c r="Z106" s="192" t="s">
        <v>359</v>
      </c>
      <c r="AA106" s="192" t="s">
        <v>359</v>
      </c>
      <c r="AB106" s="192" t="s">
        <v>359</v>
      </c>
      <c r="AC106" s="192" t="s">
        <v>359</v>
      </c>
      <c r="AD106" s="192" t="s">
        <v>359</v>
      </c>
      <c r="AE106" s="193"/>
      <c r="AF106" s="194" t="s">
        <v>359</v>
      </c>
      <c r="AG106" s="194" t="s">
        <v>359</v>
      </c>
      <c r="AH106" s="194" t="s">
        <v>359</v>
      </c>
      <c r="AI106" s="194" t="s">
        <v>359</v>
      </c>
      <c r="AJ106" s="194" t="s">
        <v>359</v>
      </c>
      <c r="AK106" s="194">
        <v>9.1999999999999993</v>
      </c>
      <c r="AL106" s="195" t="s">
        <v>362</v>
      </c>
    </row>
    <row r="107" spans="1:38" s="153" customFormat="1" ht="26.25" customHeight="1" thickBot="1" x14ac:dyDescent="0.3">
      <c r="A107" s="189" t="s">
        <v>444</v>
      </c>
      <c r="B107" s="189" t="s">
        <v>139</v>
      </c>
      <c r="C107" s="190" t="s">
        <v>448</v>
      </c>
      <c r="D107" s="209"/>
      <c r="E107" s="192">
        <v>2.959945770852232E-2</v>
      </c>
      <c r="F107" s="192">
        <v>0.59429914500000003</v>
      </c>
      <c r="G107" s="192" t="s">
        <v>359</v>
      </c>
      <c r="H107" s="192">
        <v>0.91330795409988064</v>
      </c>
      <c r="I107" s="192">
        <v>1.0805439E-2</v>
      </c>
      <c r="J107" s="192">
        <v>0.14407252000000001</v>
      </c>
      <c r="K107" s="192">
        <v>0.68434446999999998</v>
      </c>
      <c r="L107" s="192" t="s">
        <v>553</v>
      </c>
      <c r="M107" s="192" t="s">
        <v>359</v>
      </c>
      <c r="N107" s="192" t="s">
        <v>359</v>
      </c>
      <c r="O107" s="192" t="s">
        <v>359</v>
      </c>
      <c r="P107" s="192" t="s">
        <v>359</v>
      </c>
      <c r="Q107" s="192" t="s">
        <v>359</v>
      </c>
      <c r="R107" s="192" t="s">
        <v>359</v>
      </c>
      <c r="S107" s="192" t="s">
        <v>359</v>
      </c>
      <c r="T107" s="192" t="s">
        <v>359</v>
      </c>
      <c r="U107" s="192" t="s">
        <v>359</v>
      </c>
      <c r="V107" s="192" t="s">
        <v>359</v>
      </c>
      <c r="W107" s="192" t="s">
        <v>359</v>
      </c>
      <c r="X107" s="192" t="s">
        <v>359</v>
      </c>
      <c r="Y107" s="192" t="s">
        <v>359</v>
      </c>
      <c r="Z107" s="192" t="s">
        <v>359</v>
      </c>
      <c r="AA107" s="192" t="s">
        <v>359</v>
      </c>
      <c r="AB107" s="192" t="s">
        <v>359</v>
      </c>
      <c r="AC107" s="192" t="s">
        <v>359</v>
      </c>
      <c r="AD107" s="192" t="s">
        <v>359</v>
      </c>
      <c r="AE107" s="193"/>
      <c r="AF107" s="194" t="s">
        <v>359</v>
      </c>
      <c r="AG107" s="194" t="s">
        <v>359</v>
      </c>
      <c r="AH107" s="194" t="s">
        <v>359</v>
      </c>
      <c r="AI107" s="194" t="s">
        <v>359</v>
      </c>
      <c r="AJ107" s="194" t="s">
        <v>359</v>
      </c>
      <c r="AK107" s="194">
        <v>3601.8130000000001</v>
      </c>
      <c r="AL107" s="195" t="s">
        <v>362</v>
      </c>
    </row>
    <row r="108" spans="1:38" s="153" customFormat="1" ht="26.25" customHeight="1" thickBot="1" x14ac:dyDescent="0.3">
      <c r="A108" s="189" t="s">
        <v>444</v>
      </c>
      <c r="B108" s="189" t="s">
        <v>140</v>
      </c>
      <c r="C108" s="190" t="s">
        <v>449</v>
      </c>
      <c r="D108" s="209"/>
      <c r="E108" s="192">
        <v>7.0505259840000015E-2</v>
      </c>
      <c r="F108" s="192">
        <v>1.2967200000000001</v>
      </c>
      <c r="G108" s="192" t="s">
        <v>359</v>
      </c>
      <c r="H108" s="192">
        <v>1.4562571905600001</v>
      </c>
      <c r="I108" s="192">
        <v>2.4013333333333331E-2</v>
      </c>
      <c r="J108" s="192">
        <v>0.24013333333333334</v>
      </c>
      <c r="K108" s="192">
        <v>0.48026666666666668</v>
      </c>
      <c r="L108" s="192" t="s">
        <v>553</v>
      </c>
      <c r="M108" s="192" t="s">
        <v>359</v>
      </c>
      <c r="N108" s="192" t="s">
        <v>359</v>
      </c>
      <c r="O108" s="192" t="s">
        <v>359</v>
      </c>
      <c r="P108" s="192" t="s">
        <v>359</v>
      </c>
      <c r="Q108" s="192" t="s">
        <v>359</v>
      </c>
      <c r="R108" s="192" t="s">
        <v>359</v>
      </c>
      <c r="S108" s="192" t="s">
        <v>359</v>
      </c>
      <c r="T108" s="192" t="s">
        <v>359</v>
      </c>
      <c r="U108" s="192" t="s">
        <v>359</v>
      </c>
      <c r="V108" s="192" t="s">
        <v>359</v>
      </c>
      <c r="W108" s="192" t="s">
        <v>359</v>
      </c>
      <c r="X108" s="192" t="s">
        <v>359</v>
      </c>
      <c r="Y108" s="192" t="s">
        <v>359</v>
      </c>
      <c r="Z108" s="192" t="s">
        <v>359</v>
      </c>
      <c r="AA108" s="192" t="s">
        <v>359</v>
      </c>
      <c r="AB108" s="192" t="s">
        <v>359</v>
      </c>
      <c r="AC108" s="192" t="s">
        <v>359</v>
      </c>
      <c r="AD108" s="192" t="s">
        <v>359</v>
      </c>
      <c r="AE108" s="193"/>
      <c r="AF108" s="194" t="s">
        <v>359</v>
      </c>
      <c r="AG108" s="194" t="s">
        <v>359</v>
      </c>
      <c r="AH108" s="194" t="s">
        <v>359</v>
      </c>
      <c r="AI108" s="194" t="s">
        <v>359</v>
      </c>
      <c r="AJ108" s="194" t="s">
        <v>359</v>
      </c>
      <c r="AK108" s="194">
        <v>12006.666666666666</v>
      </c>
      <c r="AL108" s="195" t="s">
        <v>362</v>
      </c>
    </row>
    <row r="109" spans="1:38" s="153" customFormat="1" ht="26.25" customHeight="1" thickBot="1" x14ac:dyDescent="0.3">
      <c r="A109" s="189" t="s">
        <v>444</v>
      </c>
      <c r="B109" s="189" t="s">
        <v>141</v>
      </c>
      <c r="C109" s="190" t="s">
        <v>450</v>
      </c>
      <c r="D109" s="209"/>
      <c r="E109" s="192">
        <v>3.1689216000000006E-2</v>
      </c>
      <c r="F109" s="192">
        <v>0.67481999999999986</v>
      </c>
      <c r="G109" s="192" t="s">
        <v>359</v>
      </c>
      <c r="H109" s="192">
        <v>0.91167436800000001</v>
      </c>
      <c r="I109" s="192">
        <v>2.7599999999999993E-2</v>
      </c>
      <c r="J109" s="192">
        <v>0.15179999999999999</v>
      </c>
      <c r="K109" s="192">
        <v>0.15179999999999999</v>
      </c>
      <c r="L109" s="192" t="s">
        <v>553</v>
      </c>
      <c r="M109" s="192" t="s">
        <v>359</v>
      </c>
      <c r="N109" s="192" t="s">
        <v>359</v>
      </c>
      <c r="O109" s="192" t="s">
        <v>359</v>
      </c>
      <c r="P109" s="192" t="s">
        <v>359</v>
      </c>
      <c r="Q109" s="192" t="s">
        <v>359</v>
      </c>
      <c r="R109" s="192" t="s">
        <v>359</v>
      </c>
      <c r="S109" s="192" t="s">
        <v>359</v>
      </c>
      <c r="T109" s="192" t="s">
        <v>359</v>
      </c>
      <c r="U109" s="192" t="s">
        <v>359</v>
      </c>
      <c r="V109" s="192" t="s">
        <v>359</v>
      </c>
      <c r="W109" s="192" t="s">
        <v>359</v>
      </c>
      <c r="X109" s="192" t="s">
        <v>359</v>
      </c>
      <c r="Y109" s="192" t="s">
        <v>359</v>
      </c>
      <c r="Z109" s="192" t="s">
        <v>359</v>
      </c>
      <c r="AA109" s="192" t="s">
        <v>359</v>
      </c>
      <c r="AB109" s="192" t="s">
        <v>359</v>
      </c>
      <c r="AC109" s="192" t="s">
        <v>359</v>
      </c>
      <c r="AD109" s="192" t="s">
        <v>359</v>
      </c>
      <c r="AE109" s="193"/>
      <c r="AF109" s="194" t="s">
        <v>359</v>
      </c>
      <c r="AG109" s="194" t="s">
        <v>359</v>
      </c>
      <c r="AH109" s="194" t="s">
        <v>359</v>
      </c>
      <c r="AI109" s="194" t="s">
        <v>359</v>
      </c>
      <c r="AJ109" s="194" t="s">
        <v>359</v>
      </c>
      <c r="AK109" s="194">
        <v>1379.9999999999998</v>
      </c>
      <c r="AL109" s="195" t="s">
        <v>362</v>
      </c>
    </row>
    <row r="110" spans="1:38" s="153" customFormat="1" ht="26.25" customHeight="1" thickBot="1" x14ac:dyDescent="0.3">
      <c r="A110" s="189" t="s">
        <v>444</v>
      </c>
      <c r="B110" s="189" t="s">
        <v>142</v>
      </c>
      <c r="C110" s="190" t="s">
        <v>451</v>
      </c>
      <c r="D110" s="209"/>
      <c r="E110" s="192">
        <v>4.579950106707001E-3</v>
      </c>
      <c r="F110" s="192">
        <v>0.15917341199999999</v>
      </c>
      <c r="G110" s="192" t="s">
        <v>359</v>
      </c>
      <c r="H110" s="192">
        <v>9.5637394128936015E-2</v>
      </c>
      <c r="I110" s="192">
        <v>6.5938899999999998E-3</v>
      </c>
      <c r="J110" s="192">
        <v>4.6408420000000006E-2</v>
      </c>
      <c r="K110" s="192">
        <v>4.6408420000000006E-2</v>
      </c>
      <c r="L110" s="192" t="s">
        <v>553</v>
      </c>
      <c r="M110" s="192" t="s">
        <v>359</v>
      </c>
      <c r="N110" s="192" t="s">
        <v>359</v>
      </c>
      <c r="O110" s="192" t="s">
        <v>359</v>
      </c>
      <c r="P110" s="192" t="s">
        <v>359</v>
      </c>
      <c r="Q110" s="192" t="s">
        <v>359</v>
      </c>
      <c r="R110" s="192" t="s">
        <v>359</v>
      </c>
      <c r="S110" s="192" t="s">
        <v>359</v>
      </c>
      <c r="T110" s="192" t="s">
        <v>359</v>
      </c>
      <c r="U110" s="192" t="s">
        <v>359</v>
      </c>
      <c r="V110" s="192" t="s">
        <v>359</v>
      </c>
      <c r="W110" s="192" t="s">
        <v>359</v>
      </c>
      <c r="X110" s="192" t="s">
        <v>359</v>
      </c>
      <c r="Y110" s="192" t="s">
        <v>359</v>
      </c>
      <c r="Z110" s="192" t="s">
        <v>359</v>
      </c>
      <c r="AA110" s="192" t="s">
        <v>359</v>
      </c>
      <c r="AB110" s="192" t="s">
        <v>359</v>
      </c>
      <c r="AC110" s="192" t="s">
        <v>359</v>
      </c>
      <c r="AD110" s="192" t="s">
        <v>359</v>
      </c>
      <c r="AE110" s="193"/>
      <c r="AF110" s="194" t="s">
        <v>359</v>
      </c>
      <c r="AG110" s="194" t="s">
        <v>359</v>
      </c>
      <c r="AH110" s="194" t="s">
        <v>359</v>
      </c>
      <c r="AI110" s="194" t="s">
        <v>359</v>
      </c>
      <c r="AJ110" s="194" t="s">
        <v>359</v>
      </c>
      <c r="AK110" s="194">
        <v>325.50799999999998</v>
      </c>
      <c r="AL110" s="195" t="s">
        <v>362</v>
      </c>
    </row>
    <row r="111" spans="1:38" s="153" customFormat="1" ht="26.25" customHeight="1" thickBot="1" x14ac:dyDescent="0.3">
      <c r="A111" s="189" t="s">
        <v>444</v>
      </c>
      <c r="B111" s="189" t="s">
        <v>143</v>
      </c>
      <c r="C111" s="190" t="s">
        <v>452</v>
      </c>
      <c r="D111" s="209"/>
      <c r="E111" s="192">
        <v>6.3720292211319716E-3</v>
      </c>
      <c r="F111" s="192">
        <v>0.38372499999999998</v>
      </c>
      <c r="G111" s="192" t="s">
        <v>359</v>
      </c>
      <c r="H111" s="192">
        <v>0.28561793872729113</v>
      </c>
      <c r="I111" s="192">
        <v>7.9066666666666662E-4</v>
      </c>
      <c r="J111" s="192">
        <v>1.5813333333333332E-3</v>
      </c>
      <c r="K111" s="192">
        <v>3.5579999999999995E-3</v>
      </c>
      <c r="L111" s="192" t="s">
        <v>553</v>
      </c>
      <c r="M111" s="192" t="s">
        <v>359</v>
      </c>
      <c r="N111" s="192" t="s">
        <v>359</v>
      </c>
      <c r="O111" s="192" t="s">
        <v>359</v>
      </c>
      <c r="P111" s="192" t="s">
        <v>359</v>
      </c>
      <c r="Q111" s="192" t="s">
        <v>359</v>
      </c>
      <c r="R111" s="192" t="s">
        <v>359</v>
      </c>
      <c r="S111" s="192" t="s">
        <v>359</v>
      </c>
      <c r="T111" s="192" t="s">
        <v>359</v>
      </c>
      <c r="U111" s="192" t="s">
        <v>359</v>
      </c>
      <c r="V111" s="192" t="s">
        <v>359</v>
      </c>
      <c r="W111" s="192" t="s">
        <v>359</v>
      </c>
      <c r="X111" s="192" t="s">
        <v>359</v>
      </c>
      <c r="Y111" s="192" t="s">
        <v>359</v>
      </c>
      <c r="Z111" s="192" t="s">
        <v>359</v>
      </c>
      <c r="AA111" s="192" t="s">
        <v>359</v>
      </c>
      <c r="AB111" s="192" t="s">
        <v>359</v>
      </c>
      <c r="AC111" s="192" t="s">
        <v>359</v>
      </c>
      <c r="AD111" s="192" t="s">
        <v>359</v>
      </c>
      <c r="AE111" s="193"/>
      <c r="AF111" s="194" t="s">
        <v>359</v>
      </c>
      <c r="AG111" s="194" t="s">
        <v>359</v>
      </c>
      <c r="AH111" s="194" t="s">
        <v>359</v>
      </c>
      <c r="AI111" s="194" t="s">
        <v>359</v>
      </c>
      <c r="AJ111" s="194" t="s">
        <v>359</v>
      </c>
      <c r="AK111" s="194">
        <v>198.86666666666665</v>
      </c>
      <c r="AL111" s="195" t="s">
        <v>362</v>
      </c>
    </row>
    <row r="112" spans="1:38" s="153" customFormat="1" ht="26.25" customHeight="1" thickBot="1" x14ac:dyDescent="0.3">
      <c r="A112" s="189" t="s">
        <v>453</v>
      </c>
      <c r="B112" s="189" t="s">
        <v>144</v>
      </c>
      <c r="C112" s="190" t="s">
        <v>255</v>
      </c>
      <c r="D112" s="191"/>
      <c r="E112" s="192">
        <v>15.717040536481884</v>
      </c>
      <c r="F112" s="192" t="s">
        <v>359</v>
      </c>
      <c r="G112" s="192" t="s">
        <v>359</v>
      </c>
      <c r="H112" s="192">
        <v>12.571376124999999</v>
      </c>
      <c r="I112" s="192">
        <v>0.270978</v>
      </c>
      <c r="J112" s="192">
        <v>7.0454280000000002</v>
      </c>
      <c r="K112" s="192">
        <v>7.0454280000000002</v>
      </c>
      <c r="L112" s="192" t="s">
        <v>553</v>
      </c>
      <c r="M112" s="192" t="s">
        <v>359</v>
      </c>
      <c r="N112" s="192" t="s">
        <v>359</v>
      </c>
      <c r="O112" s="192" t="s">
        <v>359</v>
      </c>
      <c r="P112" s="192" t="s">
        <v>359</v>
      </c>
      <c r="Q112" s="192" t="s">
        <v>359</v>
      </c>
      <c r="R112" s="192" t="s">
        <v>359</v>
      </c>
      <c r="S112" s="192" t="s">
        <v>359</v>
      </c>
      <c r="T112" s="192" t="s">
        <v>359</v>
      </c>
      <c r="U112" s="192" t="s">
        <v>359</v>
      </c>
      <c r="V112" s="192" t="s">
        <v>359</v>
      </c>
      <c r="W112" s="192" t="s">
        <v>359</v>
      </c>
      <c r="X112" s="192" t="s">
        <v>359</v>
      </c>
      <c r="Y112" s="192" t="s">
        <v>359</v>
      </c>
      <c r="Z112" s="192" t="s">
        <v>359</v>
      </c>
      <c r="AA112" s="192" t="s">
        <v>359</v>
      </c>
      <c r="AB112" s="192" t="s">
        <v>359</v>
      </c>
      <c r="AC112" s="192" t="s">
        <v>359</v>
      </c>
      <c r="AD112" s="192" t="s">
        <v>359</v>
      </c>
      <c r="AE112" s="193"/>
      <c r="AF112" s="194" t="s">
        <v>359</v>
      </c>
      <c r="AG112" s="194" t="s">
        <v>359</v>
      </c>
      <c r="AH112" s="194" t="s">
        <v>359</v>
      </c>
      <c r="AI112" s="194" t="s">
        <v>359</v>
      </c>
      <c r="AJ112" s="194" t="s">
        <v>359</v>
      </c>
      <c r="AK112" s="194">
        <v>408496864.7330696</v>
      </c>
      <c r="AL112" s="195" t="s">
        <v>363</v>
      </c>
    </row>
    <row r="113" spans="1:38" s="153" customFormat="1" ht="26.25" customHeight="1" thickBot="1" x14ac:dyDescent="0.3">
      <c r="A113" s="189" t="s">
        <v>453</v>
      </c>
      <c r="B113" s="210" t="s">
        <v>145</v>
      </c>
      <c r="C113" s="211" t="s">
        <v>256</v>
      </c>
      <c r="D113" s="191"/>
      <c r="E113" s="192">
        <v>6.0569164358412628</v>
      </c>
      <c r="F113" s="192" t="s">
        <v>553</v>
      </c>
      <c r="G113" s="192" t="s">
        <v>359</v>
      </c>
      <c r="H113" s="192">
        <v>35.269023346467925</v>
      </c>
      <c r="I113" s="192" t="s">
        <v>553</v>
      </c>
      <c r="J113" s="192" t="s">
        <v>553</v>
      </c>
      <c r="K113" s="192" t="s">
        <v>553</v>
      </c>
      <c r="L113" s="192" t="s">
        <v>553</v>
      </c>
      <c r="M113" s="192" t="s">
        <v>359</v>
      </c>
      <c r="N113" s="192" t="s">
        <v>359</v>
      </c>
      <c r="O113" s="192" t="s">
        <v>359</v>
      </c>
      <c r="P113" s="192" t="s">
        <v>359</v>
      </c>
      <c r="Q113" s="192" t="s">
        <v>359</v>
      </c>
      <c r="R113" s="192" t="s">
        <v>359</v>
      </c>
      <c r="S113" s="192" t="s">
        <v>359</v>
      </c>
      <c r="T113" s="192" t="s">
        <v>359</v>
      </c>
      <c r="U113" s="192" t="s">
        <v>359</v>
      </c>
      <c r="V113" s="192" t="s">
        <v>359</v>
      </c>
      <c r="W113" s="192" t="s">
        <v>359</v>
      </c>
      <c r="X113" s="192" t="s">
        <v>359</v>
      </c>
      <c r="Y113" s="192" t="s">
        <v>359</v>
      </c>
      <c r="Z113" s="192" t="s">
        <v>359</v>
      </c>
      <c r="AA113" s="192" t="s">
        <v>359</v>
      </c>
      <c r="AB113" s="192" t="s">
        <v>359</v>
      </c>
      <c r="AC113" s="192" t="s">
        <v>359</v>
      </c>
      <c r="AD113" s="192" t="s">
        <v>359</v>
      </c>
      <c r="AE113" s="193"/>
      <c r="AF113" s="194" t="s">
        <v>359</v>
      </c>
      <c r="AG113" s="194" t="s">
        <v>359</v>
      </c>
      <c r="AH113" s="194" t="s">
        <v>359</v>
      </c>
      <c r="AI113" s="194" t="s">
        <v>359</v>
      </c>
      <c r="AJ113" s="194" t="s">
        <v>359</v>
      </c>
      <c r="AK113" s="194">
        <v>157423490.01698181</v>
      </c>
      <c r="AL113" s="195" t="s">
        <v>454</v>
      </c>
    </row>
    <row r="114" spans="1:38" s="153" customFormat="1" ht="26.25" customHeight="1" thickBot="1" x14ac:dyDescent="0.3">
      <c r="A114" s="189" t="s">
        <v>453</v>
      </c>
      <c r="B114" s="210" t="s">
        <v>146</v>
      </c>
      <c r="C114" s="211" t="s">
        <v>455</v>
      </c>
      <c r="D114" s="191"/>
      <c r="E114" s="192">
        <v>8.4651437310141076E-2</v>
      </c>
      <c r="F114" s="192" t="s">
        <v>553</v>
      </c>
      <c r="G114" s="192" t="s">
        <v>359</v>
      </c>
      <c r="H114" s="192">
        <v>0.28601949999999998</v>
      </c>
      <c r="I114" s="192" t="s">
        <v>553</v>
      </c>
      <c r="J114" s="192" t="s">
        <v>553</v>
      </c>
      <c r="K114" s="192" t="s">
        <v>553</v>
      </c>
      <c r="L114" s="192" t="s">
        <v>553</v>
      </c>
      <c r="M114" s="192" t="s">
        <v>359</v>
      </c>
      <c r="N114" s="192" t="s">
        <v>359</v>
      </c>
      <c r="O114" s="192" t="s">
        <v>359</v>
      </c>
      <c r="P114" s="192" t="s">
        <v>359</v>
      </c>
      <c r="Q114" s="192" t="s">
        <v>359</v>
      </c>
      <c r="R114" s="192" t="s">
        <v>359</v>
      </c>
      <c r="S114" s="192" t="s">
        <v>359</v>
      </c>
      <c r="T114" s="192" t="s">
        <v>359</v>
      </c>
      <c r="U114" s="192" t="s">
        <v>359</v>
      </c>
      <c r="V114" s="192" t="s">
        <v>359</v>
      </c>
      <c r="W114" s="192" t="s">
        <v>359</v>
      </c>
      <c r="X114" s="192" t="s">
        <v>359</v>
      </c>
      <c r="Y114" s="192" t="s">
        <v>359</v>
      </c>
      <c r="Z114" s="192" t="s">
        <v>359</v>
      </c>
      <c r="AA114" s="192" t="s">
        <v>359</v>
      </c>
      <c r="AB114" s="192" t="s">
        <v>359</v>
      </c>
      <c r="AC114" s="192" t="s">
        <v>359</v>
      </c>
      <c r="AD114" s="192" t="s">
        <v>359</v>
      </c>
      <c r="AE114" s="193"/>
      <c r="AF114" s="194" t="s">
        <v>359</v>
      </c>
      <c r="AG114" s="194" t="s">
        <v>359</v>
      </c>
      <c r="AH114" s="194" t="s">
        <v>359</v>
      </c>
      <c r="AI114" s="194" t="s">
        <v>359</v>
      </c>
      <c r="AJ114" s="194" t="s">
        <v>359</v>
      </c>
      <c r="AK114" s="194">
        <v>2200150</v>
      </c>
      <c r="AL114" s="195" t="s">
        <v>456</v>
      </c>
    </row>
    <row r="115" spans="1:38" s="153" customFormat="1" ht="26.25" customHeight="1" thickBot="1" x14ac:dyDescent="0.3">
      <c r="A115" s="189" t="s">
        <v>453</v>
      </c>
      <c r="B115" s="210" t="s">
        <v>147</v>
      </c>
      <c r="C115" s="211" t="s">
        <v>257</v>
      </c>
      <c r="D115" s="191"/>
      <c r="E115" s="192" t="s">
        <v>553</v>
      </c>
      <c r="F115" s="192" t="s">
        <v>553</v>
      </c>
      <c r="G115" s="192" t="s">
        <v>359</v>
      </c>
      <c r="H115" s="192" t="s">
        <v>553</v>
      </c>
      <c r="I115" s="192" t="s">
        <v>553</v>
      </c>
      <c r="J115" s="192" t="s">
        <v>553</v>
      </c>
      <c r="K115" s="192" t="s">
        <v>553</v>
      </c>
      <c r="L115" s="192" t="s">
        <v>553</v>
      </c>
      <c r="M115" s="192" t="s">
        <v>359</v>
      </c>
      <c r="N115" s="192" t="s">
        <v>359</v>
      </c>
      <c r="O115" s="192" t="s">
        <v>359</v>
      </c>
      <c r="P115" s="192" t="s">
        <v>359</v>
      </c>
      <c r="Q115" s="192" t="s">
        <v>359</v>
      </c>
      <c r="R115" s="192" t="s">
        <v>359</v>
      </c>
      <c r="S115" s="192" t="s">
        <v>359</v>
      </c>
      <c r="T115" s="192" t="s">
        <v>359</v>
      </c>
      <c r="U115" s="192" t="s">
        <v>359</v>
      </c>
      <c r="V115" s="192" t="s">
        <v>359</v>
      </c>
      <c r="W115" s="192" t="s">
        <v>359</v>
      </c>
      <c r="X115" s="192" t="s">
        <v>359</v>
      </c>
      <c r="Y115" s="192" t="s">
        <v>359</v>
      </c>
      <c r="Z115" s="192" t="s">
        <v>359</v>
      </c>
      <c r="AA115" s="192" t="s">
        <v>359</v>
      </c>
      <c r="AB115" s="192" t="s">
        <v>359</v>
      </c>
      <c r="AC115" s="192" t="s">
        <v>359</v>
      </c>
      <c r="AD115" s="192" t="s">
        <v>359</v>
      </c>
      <c r="AE115" s="193"/>
      <c r="AF115" s="194" t="s">
        <v>359</v>
      </c>
      <c r="AG115" s="194" t="s">
        <v>359</v>
      </c>
      <c r="AH115" s="194" t="s">
        <v>359</v>
      </c>
      <c r="AI115" s="194" t="s">
        <v>359</v>
      </c>
      <c r="AJ115" s="194" t="s">
        <v>359</v>
      </c>
      <c r="AK115" s="194">
        <v>318221709.41650146</v>
      </c>
      <c r="AL115" s="195" t="s">
        <v>457</v>
      </c>
    </row>
    <row r="116" spans="1:38" s="153" customFormat="1" ht="26.25" customHeight="1" thickBot="1" x14ac:dyDescent="0.3">
      <c r="A116" s="189" t="s">
        <v>453</v>
      </c>
      <c r="B116" s="189" t="s">
        <v>148</v>
      </c>
      <c r="C116" s="199" t="s">
        <v>458</v>
      </c>
      <c r="D116" s="191"/>
      <c r="E116" s="192">
        <v>12.243676606320888</v>
      </c>
      <c r="F116" s="192" t="s">
        <v>553</v>
      </c>
      <c r="G116" s="192" t="s">
        <v>359</v>
      </c>
      <c r="H116" s="192">
        <v>14.504951384739851</v>
      </c>
      <c r="I116" s="192" t="s">
        <v>553</v>
      </c>
      <c r="J116" s="192" t="s">
        <v>553</v>
      </c>
      <c r="K116" s="192" t="s">
        <v>553</v>
      </c>
      <c r="L116" s="192" t="s">
        <v>553</v>
      </c>
      <c r="M116" s="192" t="s">
        <v>359</v>
      </c>
      <c r="N116" s="192" t="s">
        <v>359</v>
      </c>
      <c r="O116" s="192" t="s">
        <v>359</v>
      </c>
      <c r="P116" s="192" t="s">
        <v>359</v>
      </c>
      <c r="Q116" s="192" t="s">
        <v>359</v>
      </c>
      <c r="R116" s="192" t="s">
        <v>359</v>
      </c>
      <c r="S116" s="192" t="s">
        <v>359</v>
      </c>
      <c r="T116" s="192" t="s">
        <v>359</v>
      </c>
      <c r="U116" s="192" t="s">
        <v>359</v>
      </c>
      <c r="V116" s="192" t="s">
        <v>359</v>
      </c>
      <c r="W116" s="192" t="s">
        <v>359</v>
      </c>
      <c r="X116" s="192" t="s">
        <v>359</v>
      </c>
      <c r="Y116" s="192" t="s">
        <v>359</v>
      </c>
      <c r="Z116" s="192" t="s">
        <v>359</v>
      </c>
      <c r="AA116" s="192" t="s">
        <v>359</v>
      </c>
      <c r="AB116" s="192" t="s">
        <v>359</v>
      </c>
      <c r="AC116" s="192" t="s">
        <v>359</v>
      </c>
      <c r="AD116" s="192" t="s">
        <v>359</v>
      </c>
      <c r="AE116" s="193"/>
      <c r="AF116" s="194" t="s">
        <v>359</v>
      </c>
      <c r="AG116" s="194" t="s">
        <v>359</v>
      </c>
      <c r="AH116" s="194" t="s">
        <v>359</v>
      </c>
      <c r="AI116" s="194" t="s">
        <v>359</v>
      </c>
      <c r="AJ116" s="194" t="s">
        <v>359</v>
      </c>
      <c r="AK116" s="194" t="s">
        <v>553</v>
      </c>
      <c r="AL116" s="195"/>
    </row>
    <row r="117" spans="1:38" s="153" customFormat="1" ht="26.25" customHeight="1" thickBot="1" x14ac:dyDescent="0.3">
      <c r="A117" s="189" t="s">
        <v>453</v>
      </c>
      <c r="B117" s="189" t="s">
        <v>149</v>
      </c>
      <c r="C117" s="199" t="s">
        <v>258</v>
      </c>
      <c r="D117" s="191"/>
      <c r="E117" s="192" t="s">
        <v>553</v>
      </c>
      <c r="F117" s="192" t="s">
        <v>553</v>
      </c>
      <c r="G117" s="192" t="s">
        <v>359</v>
      </c>
      <c r="H117" s="192" t="s">
        <v>553</v>
      </c>
      <c r="I117" s="192" t="s">
        <v>553</v>
      </c>
      <c r="J117" s="192" t="s">
        <v>553</v>
      </c>
      <c r="K117" s="192" t="s">
        <v>553</v>
      </c>
      <c r="L117" s="192" t="s">
        <v>553</v>
      </c>
      <c r="M117" s="192" t="s">
        <v>359</v>
      </c>
      <c r="N117" s="192" t="s">
        <v>359</v>
      </c>
      <c r="O117" s="192" t="s">
        <v>359</v>
      </c>
      <c r="P117" s="192" t="s">
        <v>359</v>
      </c>
      <c r="Q117" s="192" t="s">
        <v>359</v>
      </c>
      <c r="R117" s="192" t="s">
        <v>359</v>
      </c>
      <c r="S117" s="192" t="s">
        <v>359</v>
      </c>
      <c r="T117" s="192" t="s">
        <v>359</v>
      </c>
      <c r="U117" s="192" t="s">
        <v>359</v>
      </c>
      <c r="V117" s="192" t="s">
        <v>359</v>
      </c>
      <c r="W117" s="192" t="s">
        <v>359</v>
      </c>
      <c r="X117" s="192" t="s">
        <v>359</v>
      </c>
      <c r="Y117" s="192" t="s">
        <v>359</v>
      </c>
      <c r="Z117" s="192" t="s">
        <v>359</v>
      </c>
      <c r="AA117" s="192" t="s">
        <v>359</v>
      </c>
      <c r="AB117" s="192" t="s">
        <v>359</v>
      </c>
      <c r="AC117" s="192" t="s">
        <v>359</v>
      </c>
      <c r="AD117" s="192" t="s">
        <v>359</v>
      </c>
      <c r="AE117" s="193"/>
      <c r="AF117" s="194" t="s">
        <v>359</v>
      </c>
      <c r="AG117" s="194" t="s">
        <v>359</v>
      </c>
      <c r="AH117" s="194" t="s">
        <v>359</v>
      </c>
      <c r="AI117" s="194" t="s">
        <v>359</v>
      </c>
      <c r="AJ117" s="194" t="s">
        <v>359</v>
      </c>
      <c r="AK117" s="194" t="s">
        <v>553</v>
      </c>
      <c r="AL117" s="195"/>
    </row>
    <row r="118" spans="1:38" s="153" customFormat="1" ht="26.25" customHeight="1" thickBot="1" x14ac:dyDescent="0.3">
      <c r="A118" s="189" t="s">
        <v>453</v>
      </c>
      <c r="B118" s="189" t="s">
        <v>150</v>
      </c>
      <c r="C118" s="199" t="s">
        <v>459</v>
      </c>
      <c r="D118" s="191"/>
      <c r="E118" s="192" t="s">
        <v>553</v>
      </c>
      <c r="F118" s="192" t="s">
        <v>553</v>
      </c>
      <c r="G118" s="192" t="s">
        <v>359</v>
      </c>
      <c r="H118" s="192" t="s">
        <v>553</v>
      </c>
      <c r="I118" s="192" t="s">
        <v>553</v>
      </c>
      <c r="J118" s="192" t="s">
        <v>553</v>
      </c>
      <c r="K118" s="192" t="s">
        <v>553</v>
      </c>
      <c r="L118" s="192" t="s">
        <v>553</v>
      </c>
      <c r="M118" s="192" t="s">
        <v>359</v>
      </c>
      <c r="N118" s="192" t="s">
        <v>359</v>
      </c>
      <c r="O118" s="192" t="s">
        <v>359</v>
      </c>
      <c r="P118" s="192" t="s">
        <v>359</v>
      </c>
      <c r="Q118" s="192" t="s">
        <v>359</v>
      </c>
      <c r="R118" s="192" t="s">
        <v>359</v>
      </c>
      <c r="S118" s="192" t="s">
        <v>359</v>
      </c>
      <c r="T118" s="192" t="s">
        <v>359</v>
      </c>
      <c r="U118" s="192" t="s">
        <v>359</v>
      </c>
      <c r="V118" s="192" t="s">
        <v>359</v>
      </c>
      <c r="W118" s="192" t="s">
        <v>359</v>
      </c>
      <c r="X118" s="192" t="s">
        <v>359</v>
      </c>
      <c r="Y118" s="192" t="s">
        <v>359</v>
      </c>
      <c r="Z118" s="192" t="s">
        <v>359</v>
      </c>
      <c r="AA118" s="192" t="s">
        <v>359</v>
      </c>
      <c r="AB118" s="192" t="s">
        <v>359</v>
      </c>
      <c r="AC118" s="192" t="s">
        <v>359</v>
      </c>
      <c r="AD118" s="192" t="s">
        <v>359</v>
      </c>
      <c r="AE118" s="193"/>
      <c r="AF118" s="194" t="s">
        <v>359</v>
      </c>
      <c r="AG118" s="194" t="s">
        <v>359</v>
      </c>
      <c r="AH118" s="194" t="s">
        <v>359</v>
      </c>
      <c r="AI118" s="194" t="s">
        <v>359</v>
      </c>
      <c r="AJ118" s="194" t="s">
        <v>359</v>
      </c>
      <c r="AK118" s="194" t="s">
        <v>553</v>
      </c>
      <c r="AL118" s="195"/>
    </row>
    <row r="119" spans="1:38" s="153" customFormat="1" ht="26.25" customHeight="1" thickBot="1" x14ac:dyDescent="0.3">
      <c r="A119" s="189" t="s">
        <v>453</v>
      </c>
      <c r="B119" s="189" t="s">
        <v>151</v>
      </c>
      <c r="C119" s="190" t="s">
        <v>259</v>
      </c>
      <c r="D119" s="191"/>
      <c r="E119" s="192" t="s">
        <v>359</v>
      </c>
      <c r="F119" s="192" t="s">
        <v>359</v>
      </c>
      <c r="G119" s="192" t="s">
        <v>359</v>
      </c>
      <c r="H119" s="192" t="s">
        <v>553</v>
      </c>
      <c r="I119" s="192">
        <v>6.8589159999999996E-3</v>
      </c>
      <c r="J119" s="192">
        <v>5.4871327999999997E-2</v>
      </c>
      <c r="K119" s="192">
        <v>0.17147290000000001</v>
      </c>
      <c r="L119" s="192" t="s">
        <v>553</v>
      </c>
      <c r="M119" s="192" t="s">
        <v>359</v>
      </c>
      <c r="N119" s="192" t="s">
        <v>359</v>
      </c>
      <c r="O119" s="192" t="s">
        <v>359</v>
      </c>
      <c r="P119" s="192" t="s">
        <v>359</v>
      </c>
      <c r="Q119" s="192" t="s">
        <v>359</v>
      </c>
      <c r="R119" s="192" t="s">
        <v>359</v>
      </c>
      <c r="S119" s="192" t="s">
        <v>359</v>
      </c>
      <c r="T119" s="192" t="s">
        <v>359</v>
      </c>
      <c r="U119" s="192" t="s">
        <v>359</v>
      </c>
      <c r="V119" s="192" t="s">
        <v>359</v>
      </c>
      <c r="W119" s="192" t="s">
        <v>359</v>
      </c>
      <c r="X119" s="192" t="s">
        <v>359</v>
      </c>
      <c r="Y119" s="192" t="s">
        <v>359</v>
      </c>
      <c r="Z119" s="192" t="s">
        <v>359</v>
      </c>
      <c r="AA119" s="192" t="s">
        <v>359</v>
      </c>
      <c r="AB119" s="192" t="s">
        <v>359</v>
      </c>
      <c r="AC119" s="192" t="s">
        <v>359</v>
      </c>
      <c r="AD119" s="192" t="s">
        <v>359</v>
      </c>
      <c r="AE119" s="193"/>
      <c r="AF119" s="194" t="s">
        <v>359</v>
      </c>
      <c r="AG119" s="194" t="s">
        <v>359</v>
      </c>
      <c r="AH119" s="194" t="s">
        <v>359</v>
      </c>
      <c r="AI119" s="194" t="s">
        <v>359</v>
      </c>
      <c r="AJ119" s="194" t="s">
        <v>359</v>
      </c>
      <c r="AK119" s="194">
        <v>1714.729</v>
      </c>
      <c r="AL119" s="195" t="s">
        <v>460</v>
      </c>
    </row>
    <row r="120" spans="1:38" s="153" customFormat="1" ht="26.25" customHeight="1" thickBot="1" x14ac:dyDescent="0.3">
      <c r="A120" s="189" t="s">
        <v>453</v>
      </c>
      <c r="B120" s="189" t="s">
        <v>152</v>
      </c>
      <c r="C120" s="190" t="s">
        <v>260</v>
      </c>
      <c r="D120" s="191"/>
      <c r="E120" s="192" t="s">
        <v>359</v>
      </c>
      <c r="F120" s="192" t="s">
        <v>359</v>
      </c>
      <c r="G120" s="192" t="s">
        <v>359</v>
      </c>
      <c r="H120" s="192" t="s">
        <v>553</v>
      </c>
      <c r="I120" s="192">
        <v>7.4160000000000007E-3</v>
      </c>
      <c r="J120" s="192">
        <v>4.6350000000000002E-2</v>
      </c>
      <c r="K120" s="192">
        <v>0.18540000000000001</v>
      </c>
      <c r="L120" s="192" t="s">
        <v>553</v>
      </c>
      <c r="M120" s="192" t="s">
        <v>359</v>
      </c>
      <c r="N120" s="192" t="s">
        <v>359</v>
      </c>
      <c r="O120" s="192" t="s">
        <v>359</v>
      </c>
      <c r="P120" s="192" t="s">
        <v>359</v>
      </c>
      <c r="Q120" s="192" t="s">
        <v>359</v>
      </c>
      <c r="R120" s="192" t="s">
        <v>359</v>
      </c>
      <c r="S120" s="192" t="s">
        <v>359</v>
      </c>
      <c r="T120" s="192" t="s">
        <v>359</v>
      </c>
      <c r="U120" s="192" t="s">
        <v>359</v>
      </c>
      <c r="V120" s="192" t="s">
        <v>359</v>
      </c>
      <c r="W120" s="192" t="s">
        <v>359</v>
      </c>
      <c r="X120" s="192" t="s">
        <v>359</v>
      </c>
      <c r="Y120" s="192" t="s">
        <v>359</v>
      </c>
      <c r="Z120" s="192" t="s">
        <v>359</v>
      </c>
      <c r="AA120" s="192" t="s">
        <v>359</v>
      </c>
      <c r="AB120" s="192" t="s">
        <v>359</v>
      </c>
      <c r="AC120" s="192" t="s">
        <v>359</v>
      </c>
      <c r="AD120" s="192" t="s">
        <v>359</v>
      </c>
      <c r="AE120" s="193"/>
      <c r="AF120" s="194" t="s">
        <v>359</v>
      </c>
      <c r="AG120" s="194" t="s">
        <v>359</v>
      </c>
      <c r="AH120" s="194" t="s">
        <v>359</v>
      </c>
      <c r="AI120" s="194" t="s">
        <v>359</v>
      </c>
      <c r="AJ120" s="194" t="s">
        <v>359</v>
      </c>
      <c r="AK120" s="194">
        <v>1854</v>
      </c>
      <c r="AL120" s="195" t="s">
        <v>461</v>
      </c>
    </row>
    <row r="121" spans="1:38" s="153" customFormat="1" ht="26.25" customHeight="1" thickBot="1" x14ac:dyDescent="0.3">
      <c r="A121" s="189" t="s">
        <v>453</v>
      </c>
      <c r="B121" s="189" t="s">
        <v>153</v>
      </c>
      <c r="C121" s="199" t="s">
        <v>261</v>
      </c>
      <c r="D121" s="202"/>
      <c r="E121" s="192" t="s">
        <v>553</v>
      </c>
      <c r="F121" s="192">
        <v>0.69929103721421204</v>
      </c>
      <c r="G121" s="192" t="s">
        <v>359</v>
      </c>
      <c r="H121" s="192" t="s">
        <v>553</v>
      </c>
      <c r="I121" s="192" t="s">
        <v>553</v>
      </c>
      <c r="J121" s="192" t="s">
        <v>553</v>
      </c>
      <c r="K121" s="192" t="s">
        <v>553</v>
      </c>
      <c r="L121" s="192" t="s">
        <v>553</v>
      </c>
      <c r="M121" s="192" t="s">
        <v>359</v>
      </c>
      <c r="N121" s="192" t="s">
        <v>359</v>
      </c>
      <c r="O121" s="192" t="s">
        <v>359</v>
      </c>
      <c r="P121" s="192" t="s">
        <v>359</v>
      </c>
      <c r="Q121" s="192" t="s">
        <v>359</v>
      </c>
      <c r="R121" s="192" t="s">
        <v>359</v>
      </c>
      <c r="S121" s="192" t="s">
        <v>359</v>
      </c>
      <c r="T121" s="192" t="s">
        <v>359</v>
      </c>
      <c r="U121" s="192" t="s">
        <v>359</v>
      </c>
      <c r="V121" s="192" t="s">
        <v>359</v>
      </c>
      <c r="W121" s="192" t="s">
        <v>359</v>
      </c>
      <c r="X121" s="192" t="s">
        <v>359</v>
      </c>
      <c r="Y121" s="192" t="s">
        <v>359</v>
      </c>
      <c r="Z121" s="192" t="s">
        <v>359</v>
      </c>
      <c r="AA121" s="192" t="s">
        <v>359</v>
      </c>
      <c r="AB121" s="192" t="s">
        <v>359</v>
      </c>
      <c r="AC121" s="192" t="s">
        <v>359</v>
      </c>
      <c r="AD121" s="192" t="s">
        <v>359</v>
      </c>
      <c r="AE121" s="193"/>
      <c r="AF121" s="194" t="s">
        <v>359</v>
      </c>
      <c r="AG121" s="194" t="s">
        <v>359</v>
      </c>
      <c r="AH121" s="194" t="s">
        <v>359</v>
      </c>
      <c r="AI121" s="194" t="s">
        <v>359</v>
      </c>
      <c r="AJ121" s="194" t="s">
        <v>359</v>
      </c>
      <c r="AK121" s="194" t="s">
        <v>553</v>
      </c>
      <c r="AL121" s="195"/>
    </row>
    <row r="122" spans="1:38" s="153" customFormat="1" ht="26.25" customHeight="1" thickBot="1" x14ac:dyDescent="0.3">
      <c r="A122" s="189" t="s">
        <v>453</v>
      </c>
      <c r="B122" s="210" t="s">
        <v>154</v>
      </c>
      <c r="C122" s="211" t="s">
        <v>262</v>
      </c>
      <c r="D122" s="191"/>
      <c r="E122" s="192" t="s">
        <v>553</v>
      </c>
      <c r="F122" s="192" t="s">
        <v>553</v>
      </c>
      <c r="G122" s="192" t="s">
        <v>359</v>
      </c>
      <c r="H122" s="192" t="s">
        <v>553</v>
      </c>
      <c r="I122" s="192" t="s">
        <v>553</v>
      </c>
      <c r="J122" s="192" t="s">
        <v>553</v>
      </c>
      <c r="K122" s="192" t="s">
        <v>553</v>
      </c>
      <c r="L122" s="192" t="s">
        <v>553</v>
      </c>
      <c r="M122" s="192" t="s">
        <v>359</v>
      </c>
      <c r="N122" s="192" t="s">
        <v>359</v>
      </c>
      <c r="O122" s="192" t="s">
        <v>359</v>
      </c>
      <c r="P122" s="192" t="s">
        <v>359</v>
      </c>
      <c r="Q122" s="192" t="s">
        <v>359</v>
      </c>
      <c r="R122" s="192" t="s">
        <v>359</v>
      </c>
      <c r="S122" s="192" t="s">
        <v>359</v>
      </c>
      <c r="T122" s="192" t="s">
        <v>359</v>
      </c>
      <c r="U122" s="192" t="s">
        <v>359</v>
      </c>
      <c r="V122" s="192" t="s">
        <v>359</v>
      </c>
      <c r="W122" s="192" t="s">
        <v>359</v>
      </c>
      <c r="X122" s="192" t="s">
        <v>359</v>
      </c>
      <c r="Y122" s="192" t="s">
        <v>359</v>
      </c>
      <c r="Z122" s="192" t="s">
        <v>359</v>
      </c>
      <c r="AA122" s="192" t="s">
        <v>359</v>
      </c>
      <c r="AB122" s="192" t="s">
        <v>359</v>
      </c>
      <c r="AC122" s="192">
        <v>2.1638262277790612</v>
      </c>
      <c r="AD122" s="192" t="s">
        <v>359</v>
      </c>
      <c r="AE122" s="193"/>
      <c r="AF122" s="194" t="s">
        <v>359</v>
      </c>
      <c r="AG122" s="194" t="s">
        <v>359</v>
      </c>
      <c r="AH122" s="194" t="s">
        <v>359</v>
      </c>
      <c r="AI122" s="194" t="s">
        <v>359</v>
      </c>
      <c r="AJ122" s="194" t="s">
        <v>359</v>
      </c>
      <c r="AK122" s="194" t="s">
        <v>553</v>
      </c>
      <c r="AL122" s="195"/>
    </row>
    <row r="123" spans="1:38" s="153" customFormat="1" ht="26.25" customHeight="1" thickBot="1" x14ac:dyDescent="0.3">
      <c r="A123" s="189" t="s">
        <v>453</v>
      </c>
      <c r="B123" s="189" t="s">
        <v>155</v>
      </c>
      <c r="C123" s="190" t="s">
        <v>263</v>
      </c>
      <c r="D123" s="191"/>
      <c r="E123" s="192" t="s">
        <v>468</v>
      </c>
      <c r="F123" s="192" t="s">
        <v>468</v>
      </c>
      <c r="G123" s="192" t="s">
        <v>468</v>
      </c>
      <c r="H123" s="192" t="s">
        <v>468</v>
      </c>
      <c r="I123" s="192" t="s">
        <v>468</v>
      </c>
      <c r="J123" s="192" t="s">
        <v>468</v>
      </c>
      <c r="K123" s="192" t="s">
        <v>468</v>
      </c>
      <c r="L123" s="192" t="s">
        <v>468</v>
      </c>
      <c r="M123" s="192" t="s">
        <v>468</v>
      </c>
      <c r="N123" s="192" t="s">
        <v>468</v>
      </c>
      <c r="O123" s="192" t="s">
        <v>468</v>
      </c>
      <c r="P123" s="192" t="s">
        <v>468</v>
      </c>
      <c r="Q123" s="192" t="s">
        <v>468</v>
      </c>
      <c r="R123" s="192" t="s">
        <v>468</v>
      </c>
      <c r="S123" s="192" t="s">
        <v>468</v>
      </c>
      <c r="T123" s="192" t="s">
        <v>468</v>
      </c>
      <c r="U123" s="192" t="s">
        <v>468</v>
      </c>
      <c r="V123" s="192" t="s">
        <v>468</v>
      </c>
      <c r="W123" s="192" t="s">
        <v>468</v>
      </c>
      <c r="X123" s="192" t="s">
        <v>468</v>
      </c>
      <c r="Y123" s="192" t="s">
        <v>468</v>
      </c>
      <c r="Z123" s="192" t="s">
        <v>468</v>
      </c>
      <c r="AA123" s="192" t="s">
        <v>468</v>
      </c>
      <c r="AB123" s="192" t="s">
        <v>468</v>
      </c>
      <c r="AC123" s="192" t="s">
        <v>468</v>
      </c>
      <c r="AD123" s="192" t="s">
        <v>468</v>
      </c>
      <c r="AE123" s="193"/>
      <c r="AF123" s="194" t="s">
        <v>359</v>
      </c>
      <c r="AG123" s="194" t="s">
        <v>359</v>
      </c>
      <c r="AH123" s="194" t="s">
        <v>359</v>
      </c>
      <c r="AI123" s="194" t="s">
        <v>359</v>
      </c>
      <c r="AJ123" s="194" t="s">
        <v>359</v>
      </c>
      <c r="AK123" s="194" t="s">
        <v>553</v>
      </c>
      <c r="AL123" s="195" t="s">
        <v>365</v>
      </c>
    </row>
    <row r="124" spans="1:38" s="153" customFormat="1" ht="26.25" customHeight="1" thickBot="1" x14ac:dyDescent="0.3">
      <c r="A124" s="189" t="s">
        <v>453</v>
      </c>
      <c r="B124" s="212" t="s">
        <v>156</v>
      </c>
      <c r="C124" s="190" t="s">
        <v>264</v>
      </c>
      <c r="D124" s="191"/>
      <c r="E124" s="192" t="s">
        <v>468</v>
      </c>
      <c r="F124" s="192" t="s">
        <v>468</v>
      </c>
      <c r="G124" s="192" t="s">
        <v>468</v>
      </c>
      <c r="H124" s="192" t="s">
        <v>553</v>
      </c>
      <c r="I124" s="192" t="s">
        <v>468</v>
      </c>
      <c r="J124" s="192" t="s">
        <v>468</v>
      </c>
      <c r="K124" s="192" t="s">
        <v>468</v>
      </c>
      <c r="L124" s="192" t="s">
        <v>468</v>
      </c>
      <c r="M124" s="192" t="s">
        <v>468</v>
      </c>
      <c r="N124" s="192" t="s">
        <v>468</v>
      </c>
      <c r="O124" s="192" t="s">
        <v>468</v>
      </c>
      <c r="P124" s="192" t="s">
        <v>468</v>
      </c>
      <c r="Q124" s="192" t="s">
        <v>468</v>
      </c>
      <c r="R124" s="192" t="s">
        <v>468</v>
      </c>
      <c r="S124" s="192" t="s">
        <v>468</v>
      </c>
      <c r="T124" s="192" t="s">
        <v>468</v>
      </c>
      <c r="U124" s="192" t="s">
        <v>468</v>
      </c>
      <c r="V124" s="192" t="s">
        <v>468</v>
      </c>
      <c r="W124" s="192" t="s">
        <v>553</v>
      </c>
      <c r="X124" s="192" t="s">
        <v>553</v>
      </c>
      <c r="Y124" s="192" t="s">
        <v>553</v>
      </c>
      <c r="Z124" s="192" t="s">
        <v>553</v>
      </c>
      <c r="AA124" s="192" t="s">
        <v>553</v>
      </c>
      <c r="AB124" s="192" t="s">
        <v>553</v>
      </c>
      <c r="AC124" s="192" t="s">
        <v>553</v>
      </c>
      <c r="AD124" s="192" t="s">
        <v>553</v>
      </c>
      <c r="AE124" s="193"/>
      <c r="AF124" s="194" t="s">
        <v>359</v>
      </c>
      <c r="AG124" s="194" t="s">
        <v>359</v>
      </c>
      <c r="AH124" s="194" t="s">
        <v>359</v>
      </c>
      <c r="AI124" s="194" t="s">
        <v>359</v>
      </c>
      <c r="AJ124" s="194" t="s">
        <v>359</v>
      </c>
      <c r="AK124" s="194" t="s">
        <v>359</v>
      </c>
      <c r="AL124" s="195" t="s">
        <v>359</v>
      </c>
    </row>
    <row r="125" spans="1:38" s="153" customFormat="1" ht="26.25" customHeight="1" thickBot="1" x14ac:dyDescent="0.3">
      <c r="A125" s="189" t="s">
        <v>366</v>
      </c>
      <c r="B125" s="189" t="s">
        <v>157</v>
      </c>
      <c r="C125" s="190" t="s">
        <v>265</v>
      </c>
      <c r="D125" s="191"/>
      <c r="E125" s="192" t="s">
        <v>359</v>
      </c>
      <c r="F125" s="192">
        <v>0.43834637308137636</v>
      </c>
      <c r="G125" s="192" t="s">
        <v>359</v>
      </c>
      <c r="H125" s="192" t="s">
        <v>359</v>
      </c>
      <c r="I125" s="192">
        <v>1.528717212E-5</v>
      </c>
      <c r="J125" s="192">
        <v>1.0145123316E-4</v>
      </c>
      <c r="K125" s="192">
        <v>2.1448365731999998E-4</v>
      </c>
      <c r="L125" s="192" t="s">
        <v>553</v>
      </c>
      <c r="M125" s="192" t="s">
        <v>359</v>
      </c>
      <c r="N125" s="192" t="s">
        <v>359</v>
      </c>
      <c r="O125" s="192" t="s">
        <v>359</v>
      </c>
      <c r="P125" s="192">
        <v>2.0850000143855373E-2</v>
      </c>
      <c r="Q125" s="192" t="s">
        <v>359</v>
      </c>
      <c r="R125" s="192" t="s">
        <v>359</v>
      </c>
      <c r="S125" s="192" t="s">
        <v>359</v>
      </c>
      <c r="T125" s="192" t="s">
        <v>359</v>
      </c>
      <c r="U125" s="192" t="s">
        <v>359</v>
      </c>
      <c r="V125" s="192" t="s">
        <v>359</v>
      </c>
      <c r="W125" s="192">
        <v>7.0299105596622655E-2</v>
      </c>
      <c r="X125" s="192" t="s">
        <v>359</v>
      </c>
      <c r="Y125" s="192" t="s">
        <v>359</v>
      </c>
      <c r="Z125" s="192" t="s">
        <v>359</v>
      </c>
      <c r="AA125" s="192" t="s">
        <v>359</v>
      </c>
      <c r="AB125" s="192" t="s">
        <v>359</v>
      </c>
      <c r="AC125" s="192" t="s">
        <v>359</v>
      </c>
      <c r="AD125" s="192">
        <v>4.4222554452457437E-2</v>
      </c>
      <c r="AE125" s="193"/>
      <c r="AF125" s="194" t="s">
        <v>359</v>
      </c>
      <c r="AG125" s="194" t="s">
        <v>359</v>
      </c>
      <c r="AH125" s="194" t="s">
        <v>359</v>
      </c>
      <c r="AI125" s="194" t="s">
        <v>359</v>
      </c>
      <c r="AJ125" s="194" t="s">
        <v>359</v>
      </c>
      <c r="AK125" s="194">
        <v>463.24763999999999</v>
      </c>
      <c r="AL125" s="195" t="s">
        <v>367</v>
      </c>
    </row>
    <row r="126" spans="1:38" s="153" customFormat="1" ht="26.25" customHeight="1" thickBot="1" x14ac:dyDescent="0.3">
      <c r="A126" s="189" t="s">
        <v>366</v>
      </c>
      <c r="B126" s="189" t="s">
        <v>158</v>
      </c>
      <c r="C126" s="190" t="s">
        <v>266</v>
      </c>
      <c r="D126" s="191"/>
      <c r="E126" s="192" t="s">
        <v>359</v>
      </c>
      <c r="F126" s="192" t="s">
        <v>553</v>
      </c>
      <c r="G126" s="192" t="s">
        <v>359</v>
      </c>
      <c r="H126" s="192">
        <v>3.5871839999999995E-2</v>
      </c>
      <c r="I126" s="192" t="s">
        <v>553</v>
      </c>
      <c r="J126" s="192" t="s">
        <v>553</v>
      </c>
      <c r="K126" s="192" t="s">
        <v>553</v>
      </c>
      <c r="L126" s="192" t="s">
        <v>553</v>
      </c>
      <c r="M126" s="192">
        <v>0.23316696000000003</v>
      </c>
      <c r="N126" s="192" t="s">
        <v>359</v>
      </c>
      <c r="O126" s="192" t="s">
        <v>359</v>
      </c>
      <c r="P126" s="192" t="s">
        <v>359</v>
      </c>
      <c r="Q126" s="192" t="s">
        <v>359</v>
      </c>
      <c r="R126" s="192" t="s">
        <v>359</v>
      </c>
      <c r="S126" s="192" t="s">
        <v>359</v>
      </c>
      <c r="T126" s="192" t="s">
        <v>359</v>
      </c>
      <c r="U126" s="192" t="s">
        <v>359</v>
      </c>
      <c r="V126" s="192" t="s">
        <v>359</v>
      </c>
      <c r="W126" s="192" t="s">
        <v>359</v>
      </c>
      <c r="X126" s="192" t="s">
        <v>359</v>
      </c>
      <c r="Y126" s="192" t="s">
        <v>359</v>
      </c>
      <c r="Z126" s="192" t="s">
        <v>359</v>
      </c>
      <c r="AA126" s="192" t="s">
        <v>359</v>
      </c>
      <c r="AB126" s="192" t="s">
        <v>359</v>
      </c>
      <c r="AC126" s="192" t="s">
        <v>359</v>
      </c>
      <c r="AD126" s="192" t="s">
        <v>359</v>
      </c>
      <c r="AE126" s="193"/>
      <c r="AF126" s="194" t="s">
        <v>359</v>
      </c>
      <c r="AG126" s="194" t="s">
        <v>359</v>
      </c>
      <c r="AH126" s="194" t="s">
        <v>359</v>
      </c>
      <c r="AI126" s="194" t="s">
        <v>359</v>
      </c>
      <c r="AJ126" s="194" t="s">
        <v>359</v>
      </c>
      <c r="AK126" s="194" t="s">
        <v>553</v>
      </c>
      <c r="AL126" s="195"/>
    </row>
    <row r="127" spans="1:38" s="153" customFormat="1" ht="26.25" customHeight="1" thickBot="1" x14ac:dyDescent="0.3">
      <c r="A127" s="189" t="s">
        <v>366</v>
      </c>
      <c r="B127" s="189" t="s">
        <v>159</v>
      </c>
      <c r="C127" s="190" t="s">
        <v>267</v>
      </c>
      <c r="D127" s="191"/>
      <c r="E127" s="192" t="s">
        <v>359</v>
      </c>
      <c r="F127" s="192" t="s">
        <v>468</v>
      </c>
      <c r="G127" s="192" t="s">
        <v>359</v>
      </c>
      <c r="H127" s="192" t="s">
        <v>468</v>
      </c>
      <c r="I127" s="192" t="s">
        <v>553</v>
      </c>
      <c r="J127" s="192" t="s">
        <v>553</v>
      </c>
      <c r="K127" s="192" t="s">
        <v>553</v>
      </c>
      <c r="L127" s="192" t="s">
        <v>553</v>
      </c>
      <c r="M127" s="192" t="s">
        <v>468</v>
      </c>
      <c r="N127" s="192" t="s">
        <v>359</v>
      </c>
      <c r="O127" s="192" t="s">
        <v>359</v>
      </c>
      <c r="P127" s="192" t="s">
        <v>359</v>
      </c>
      <c r="Q127" s="192" t="s">
        <v>359</v>
      </c>
      <c r="R127" s="192" t="s">
        <v>359</v>
      </c>
      <c r="S127" s="192" t="s">
        <v>359</v>
      </c>
      <c r="T127" s="192" t="s">
        <v>359</v>
      </c>
      <c r="U127" s="192" t="s">
        <v>359</v>
      </c>
      <c r="V127" s="192" t="s">
        <v>359</v>
      </c>
      <c r="W127" s="192" t="s">
        <v>359</v>
      </c>
      <c r="X127" s="192" t="s">
        <v>359</v>
      </c>
      <c r="Y127" s="192" t="s">
        <v>359</v>
      </c>
      <c r="Z127" s="192" t="s">
        <v>359</v>
      </c>
      <c r="AA127" s="192" t="s">
        <v>359</v>
      </c>
      <c r="AB127" s="192" t="s">
        <v>359</v>
      </c>
      <c r="AC127" s="192" t="s">
        <v>359</v>
      </c>
      <c r="AD127" s="192" t="s">
        <v>359</v>
      </c>
      <c r="AE127" s="193"/>
      <c r="AF127" s="194" t="s">
        <v>359</v>
      </c>
      <c r="AG127" s="194" t="s">
        <v>359</v>
      </c>
      <c r="AH127" s="194" t="s">
        <v>359</v>
      </c>
      <c r="AI127" s="194" t="s">
        <v>359</v>
      </c>
      <c r="AJ127" s="194" t="s">
        <v>359</v>
      </c>
      <c r="AK127" s="194" t="s">
        <v>553</v>
      </c>
      <c r="AL127" s="195"/>
    </row>
    <row r="128" spans="1:38" s="153" customFormat="1" ht="26.25" customHeight="1" thickBot="1" x14ac:dyDescent="0.3">
      <c r="A128" s="189" t="s">
        <v>366</v>
      </c>
      <c r="B128" s="196" t="s">
        <v>160</v>
      </c>
      <c r="C128" s="199" t="s">
        <v>268</v>
      </c>
      <c r="D128" s="191"/>
      <c r="E128" s="192" t="s">
        <v>468</v>
      </c>
      <c r="F128" s="192" t="s">
        <v>468</v>
      </c>
      <c r="G128" s="192" t="s">
        <v>468</v>
      </c>
      <c r="H128" s="192" t="s">
        <v>468</v>
      </c>
      <c r="I128" s="192" t="s">
        <v>468</v>
      </c>
      <c r="J128" s="192" t="s">
        <v>468</v>
      </c>
      <c r="K128" s="192" t="s">
        <v>468</v>
      </c>
      <c r="L128" s="192" t="s">
        <v>468</v>
      </c>
      <c r="M128" s="192" t="s">
        <v>468</v>
      </c>
      <c r="N128" s="192" t="s">
        <v>468</v>
      </c>
      <c r="O128" s="192" t="s">
        <v>468</v>
      </c>
      <c r="P128" s="192" t="s">
        <v>468</v>
      </c>
      <c r="Q128" s="192" t="s">
        <v>468</v>
      </c>
      <c r="R128" s="192" t="s">
        <v>468</v>
      </c>
      <c r="S128" s="192" t="s">
        <v>468</v>
      </c>
      <c r="T128" s="192" t="s">
        <v>468</v>
      </c>
      <c r="U128" s="192" t="s">
        <v>468</v>
      </c>
      <c r="V128" s="192" t="s">
        <v>468</v>
      </c>
      <c r="W128" s="192" t="s">
        <v>468</v>
      </c>
      <c r="X128" s="192" t="s">
        <v>468</v>
      </c>
      <c r="Y128" s="192" t="s">
        <v>468</v>
      </c>
      <c r="Z128" s="192" t="s">
        <v>468</v>
      </c>
      <c r="AA128" s="192" t="s">
        <v>468</v>
      </c>
      <c r="AB128" s="192" t="s">
        <v>468</v>
      </c>
      <c r="AC128" s="192" t="s">
        <v>468</v>
      </c>
      <c r="AD128" s="192" t="s">
        <v>468</v>
      </c>
      <c r="AE128" s="193"/>
      <c r="AF128" s="194" t="s">
        <v>359</v>
      </c>
      <c r="AG128" s="194" t="s">
        <v>550</v>
      </c>
      <c r="AH128" s="194" t="s">
        <v>359</v>
      </c>
      <c r="AI128" s="194" t="s">
        <v>550</v>
      </c>
      <c r="AJ128" s="194" t="s">
        <v>550</v>
      </c>
      <c r="AK128" s="194" t="s">
        <v>468</v>
      </c>
      <c r="AL128" s="195" t="s">
        <v>369</v>
      </c>
    </row>
    <row r="129" spans="1:38" s="153" customFormat="1" ht="26.25" customHeight="1" thickBot="1" x14ac:dyDescent="0.3">
      <c r="A129" s="189" t="s">
        <v>366</v>
      </c>
      <c r="B129" s="196" t="s">
        <v>161</v>
      </c>
      <c r="C129" s="207" t="s">
        <v>269</v>
      </c>
      <c r="D129" s="191"/>
      <c r="E129" s="192">
        <v>7.1689304999999993E-3</v>
      </c>
      <c r="F129" s="192">
        <v>6.0977110000000001E-2</v>
      </c>
      <c r="G129" s="192">
        <v>3.8728704999999996E-4</v>
      </c>
      <c r="H129" s="192" t="s">
        <v>553</v>
      </c>
      <c r="I129" s="192">
        <v>3.2960599999999997E-5</v>
      </c>
      <c r="J129" s="192">
        <v>5.7681050000000002E-5</v>
      </c>
      <c r="K129" s="192">
        <v>8.2401499999999994E-5</v>
      </c>
      <c r="L129" s="192">
        <v>3.4114220999999997E-5</v>
      </c>
      <c r="M129" s="192">
        <v>5.7681050000000004E-4</v>
      </c>
      <c r="N129" s="192">
        <v>1.0712194999999999E-2</v>
      </c>
      <c r="O129" s="192">
        <v>8.2401499999999999E-4</v>
      </c>
      <c r="P129" s="192">
        <v>4.6144839999999996E-4</v>
      </c>
      <c r="Q129" s="192">
        <v>0.65137170476294992</v>
      </c>
      <c r="R129" s="192">
        <v>0.62953186695085173</v>
      </c>
      <c r="S129" s="192">
        <v>0.34732792659357331</v>
      </c>
      <c r="T129" s="192">
        <v>1.1536209999999999E-4</v>
      </c>
      <c r="U129" s="192" t="s">
        <v>468</v>
      </c>
      <c r="V129" s="192" t="s">
        <v>553</v>
      </c>
      <c r="W129" s="192">
        <v>1.3061498237974889</v>
      </c>
      <c r="X129" s="192">
        <v>1.2360224999999998E-6</v>
      </c>
      <c r="Y129" s="192">
        <v>5.3560975000000001E-6</v>
      </c>
      <c r="Z129" s="192">
        <v>5.3560975000000001E-6</v>
      </c>
      <c r="AA129" s="192" t="s">
        <v>553</v>
      </c>
      <c r="AB129" s="192">
        <v>1.19482175E-5</v>
      </c>
      <c r="AC129" s="192">
        <v>4.120075E-3</v>
      </c>
      <c r="AD129" s="192">
        <v>6.3201950500000005E-3</v>
      </c>
      <c r="AE129" s="193"/>
      <c r="AF129" s="194" t="s">
        <v>359</v>
      </c>
      <c r="AG129" s="194" t="s">
        <v>359</v>
      </c>
      <c r="AH129" s="194" t="s">
        <v>359</v>
      </c>
      <c r="AI129" s="194" t="s">
        <v>359</v>
      </c>
      <c r="AJ129" s="194" t="s">
        <v>359</v>
      </c>
      <c r="AK129" s="194">
        <v>12.904999999999999</v>
      </c>
      <c r="AL129" s="195" t="s">
        <v>370</v>
      </c>
    </row>
    <row r="130" spans="1:38" s="153" customFormat="1" ht="26.25" customHeight="1" thickBot="1" x14ac:dyDescent="0.3">
      <c r="A130" s="189" t="s">
        <v>366</v>
      </c>
      <c r="B130" s="196" t="s">
        <v>162</v>
      </c>
      <c r="C130" s="213" t="s">
        <v>270</v>
      </c>
      <c r="D130" s="191"/>
      <c r="E130" s="192" t="s">
        <v>550</v>
      </c>
      <c r="F130" s="192" t="s">
        <v>550</v>
      </c>
      <c r="G130" s="192" t="s">
        <v>550</v>
      </c>
      <c r="H130" s="192" t="s">
        <v>553</v>
      </c>
      <c r="I130" s="192" t="s">
        <v>550</v>
      </c>
      <c r="J130" s="192" t="s">
        <v>550</v>
      </c>
      <c r="K130" s="192" t="s">
        <v>550</v>
      </c>
      <c r="L130" s="192" t="s">
        <v>550</v>
      </c>
      <c r="M130" s="192" t="s">
        <v>550</v>
      </c>
      <c r="N130" s="192" t="s">
        <v>550</v>
      </c>
      <c r="O130" s="192" t="s">
        <v>550</v>
      </c>
      <c r="P130" s="192" t="s">
        <v>550</v>
      </c>
      <c r="Q130" s="192" t="s">
        <v>550</v>
      </c>
      <c r="R130" s="192" t="s">
        <v>550</v>
      </c>
      <c r="S130" s="192" t="s">
        <v>550</v>
      </c>
      <c r="T130" s="192" t="s">
        <v>550</v>
      </c>
      <c r="U130" s="192" t="s">
        <v>550</v>
      </c>
      <c r="V130" s="192" t="s">
        <v>550</v>
      </c>
      <c r="W130" s="192" t="s">
        <v>550</v>
      </c>
      <c r="X130" s="192" t="s">
        <v>550</v>
      </c>
      <c r="Y130" s="192" t="s">
        <v>550</v>
      </c>
      <c r="Z130" s="192" t="s">
        <v>550</v>
      </c>
      <c r="AA130" s="192" t="s">
        <v>550</v>
      </c>
      <c r="AB130" s="192" t="s">
        <v>550</v>
      </c>
      <c r="AC130" s="192" t="s">
        <v>550</v>
      </c>
      <c r="AD130" s="192" t="s">
        <v>550</v>
      </c>
      <c r="AE130" s="193"/>
      <c r="AF130" s="194" t="s">
        <v>359</v>
      </c>
      <c r="AG130" s="194" t="s">
        <v>550</v>
      </c>
      <c r="AH130" s="194" t="s">
        <v>359</v>
      </c>
      <c r="AI130" s="194" t="s">
        <v>550</v>
      </c>
      <c r="AJ130" s="194" t="s">
        <v>550</v>
      </c>
      <c r="AK130" s="194" t="s">
        <v>550</v>
      </c>
      <c r="AL130" s="195" t="s">
        <v>370</v>
      </c>
    </row>
    <row r="131" spans="1:38" s="153" customFormat="1" ht="26.25" customHeight="1" thickBot="1" x14ac:dyDescent="0.3">
      <c r="A131" s="189" t="s">
        <v>366</v>
      </c>
      <c r="B131" s="196" t="s">
        <v>163</v>
      </c>
      <c r="C131" s="207" t="s">
        <v>271</v>
      </c>
      <c r="D131" s="191"/>
      <c r="E131" s="192" t="s">
        <v>468</v>
      </c>
      <c r="F131" s="192" t="s">
        <v>468</v>
      </c>
      <c r="G131" s="192" t="s">
        <v>468</v>
      </c>
      <c r="H131" s="192" t="s">
        <v>468</v>
      </c>
      <c r="I131" s="192" t="s">
        <v>468</v>
      </c>
      <c r="J131" s="192" t="s">
        <v>468</v>
      </c>
      <c r="K131" s="192" t="s">
        <v>468</v>
      </c>
      <c r="L131" s="192" t="s">
        <v>468</v>
      </c>
      <c r="M131" s="192" t="s">
        <v>468</v>
      </c>
      <c r="N131" s="192" t="s">
        <v>468</v>
      </c>
      <c r="O131" s="192" t="s">
        <v>468</v>
      </c>
      <c r="P131" s="192" t="s">
        <v>468</v>
      </c>
      <c r="Q131" s="192" t="s">
        <v>468</v>
      </c>
      <c r="R131" s="192" t="s">
        <v>468</v>
      </c>
      <c r="S131" s="192" t="s">
        <v>468</v>
      </c>
      <c r="T131" s="192" t="s">
        <v>468</v>
      </c>
      <c r="U131" s="192" t="s">
        <v>468</v>
      </c>
      <c r="V131" s="192" t="s">
        <v>468</v>
      </c>
      <c r="W131" s="192" t="s">
        <v>468</v>
      </c>
      <c r="X131" s="192" t="s">
        <v>468</v>
      </c>
      <c r="Y131" s="192" t="s">
        <v>468</v>
      </c>
      <c r="Z131" s="192" t="s">
        <v>468</v>
      </c>
      <c r="AA131" s="192" t="s">
        <v>468</v>
      </c>
      <c r="AB131" s="192" t="s">
        <v>468</v>
      </c>
      <c r="AC131" s="192" t="s">
        <v>468</v>
      </c>
      <c r="AD131" s="192" t="s">
        <v>468</v>
      </c>
      <c r="AE131" s="193"/>
      <c r="AF131" s="194" t="s">
        <v>359</v>
      </c>
      <c r="AG131" s="194" t="s">
        <v>359</v>
      </c>
      <c r="AH131" s="194" t="s">
        <v>359</v>
      </c>
      <c r="AI131" s="194" t="s">
        <v>359</v>
      </c>
      <c r="AJ131" s="194" t="s">
        <v>359</v>
      </c>
      <c r="AK131" s="194" t="s">
        <v>468</v>
      </c>
      <c r="AL131" s="195" t="s">
        <v>370</v>
      </c>
    </row>
    <row r="132" spans="1:38" s="153" customFormat="1" ht="26.25" customHeight="1" thickBot="1" x14ac:dyDescent="0.3">
      <c r="A132" s="189" t="s">
        <v>366</v>
      </c>
      <c r="B132" s="196" t="s">
        <v>164</v>
      </c>
      <c r="C132" s="207" t="s">
        <v>272</v>
      </c>
      <c r="D132" s="191"/>
      <c r="E132" s="192" t="s">
        <v>468</v>
      </c>
      <c r="F132" s="192" t="s">
        <v>468</v>
      </c>
      <c r="G132" s="192" t="s">
        <v>468</v>
      </c>
      <c r="H132" s="192" t="s">
        <v>468</v>
      </c>
      <c r="I132" s="192" t="s">
        <v>468</v>
      </c>
      <c r="J132" s="192" t="s">
        <v>468</v>
      </c>
      <c r="K132" s="192" t="s">
        <v>468</v>
      </c>
      <c r="L132" s="192" t="s">
        <v>468</v>
      </c>
      <c r="M132" s="192" t="s">
        <v>468</v>
      </c>
      <c r="N132" s="192" t="s">
        <v>468</v>
      </c>
      <c r="O132" s="192" t="s">
        <v>468</v>
      </c>
      <c r="P132" s="192" t="s">
        <v>468</v>
      </c>
      <c r="Q132" s="192" t="s">
        <v>468</v>
      </c>
      <c r="R132" s="192" t="s">
        <v>468</v>
      </c>
      <c r="S132" s="192" t="s">
        <v>359</v>
      </c>
      <c r="T132" s="192" t="s">
        <v>468</v>
      </c>
      <c r="U132" s="192" t="s">
        <v>468</v>
      </c>
      <c r="V132" s="192" t="s">
        <v>468</v>
      </c>
      <c r="W132" s="192" t="s">
        <v>468</v>
      </c>
      <c r="X132" s="192" t="s">
        <v>468</v>
      </c>
      <c r="Y132" s="192" t="s">
        <v>468</v>
      </c>
      <c r="Z132" s="192" t="s">
        <v>468</v>
      </c>
      <c r="AA132" s="192" t="s">
        <v>468</v>
      </c>
      <c r="AB132" s="192" t="s">
        <v>468</v>
      </c>
      <c r="AC132" s="192" t="s">
        <v>468</v>
      </c>
      <c r="AD132" s="192" t="s">
        <v>468</v>
      </c>
      <c r="AE132" s="193"/>
      <c r="AF132" s="194" t="s">
        <v>359</v>
      </c>
      <c r="AG132" s="194" t="s">
        <v>359</v>
      </c>
      <c r="AH132" s="194" t="s">
        <v>359</v>
      </c>
      <c r="AI132" s="194" t="s">
        <v>359</v>
      </c>
      <c r="AJ132" s="194" t="s">
        <v>359</v>
      </c>
      <c r="AK132" s="194" t="s">
        <v>468</v>
      </c>
      <c r="AL132" s="195"/>
    </row>
    <row r="133" spans="1:38" s="153" customFormat="1" ht="26.25" customHeight="1" thickBot="1" x14ac:dyDescent="0.3">
      <c r="A133" s="189" t="s">
        <v>366</v>
      </c>
      <c r="B133" s="196" t="s">
        <v>165</v>
      </c>
      <c r="C133" s="207" t="s">
        <v>273</v>
      </c>
      <c r="D133" s="191"/>
      <c r="E133" s="192">
        <v>5.3443499999999994E-3</v>
      </c>
      <c r="F133" s="192">
        <v>8.4214000000000004E-5</v>
      </c>
      <c r="G133" s="192">
        <v>7.3201400000000002E-4</v>
      </c>
      <c r="H133" s="192" t="s">
        <v>553</v>
      </c>
      <c r="I133" s="192">
        <v>2.2478660000000003E-4</v>
      </c>
      <c r="J133" s="192">
        <v>2.2478660000000003E-4</v>
      </c>
      <c r="K133" s="192">
        <v>2.4979167999999996E-4</v>
      </c>
      <c r="L133" s="192" t="s">
        <v>553</v>
      </c>
      <c r="M133" s="192">
        <v>9.0692000000000008E-4</v>
      </c>
      <c r="N133" s="192">
        <v>1.9453434000000003E-4</v>
      </c>
      <c r="O133" s="192">
        <v>3.2584340000000002E-5</v>
      </c>
      <c r="P133" s="192">
        <v>9.6522199999999996E-3</v>
      </c>
      <c r="Q133" s="192">
        <v>8.8165580000000007E-5</v>
      </c>
      <c r="R133" s="192">
        <v>8.7841680000000008E-5</v>
      </c>
      <c r="S133" s="192">
        <v>8.0521540000000008E-5</v>
      </c>
      <c r="T133" s="192">
        <v>1.1226373999999999E-4</v>
      </c>
      <c r="U133" s="192">
        <v>1.2813483999999999E-4</v>
      </c>
      <c r="V133" s="192">
        <v>1.0372573600000001E-3</v>
      </c>
      <c r="W133" s="192">
        <v>1.7490600000000001E-4</v>
      </c>
      <c r="X133" s="192">
        <v>8.5509599999999994E-8</v>
      </c>
      <c r="Y133" s="192">
        <v>4.6706380000000003E-8</v>
      </c>
      <c r="Z133" s="192">
        <v>4.171832E-8</v>
      </c>
      <c r="AA133" s="192">
        <v>4.5281219999999998E-8</v>
      </c>
      <c r="AB133" s="192">
        <v>2.1921552E-7</v>
      </c>
      <c r="AC133" s="192">
        <v>9.7169999999999993E-4</v>
      </c>
      <c r="AD133" s="192">
        <v>2.6559800000000001E-3</v>
      </c>
      <c r="AE133" s="193"/>
      <c r="AF133" s="194" t="s">
        <v>359</v>
      </c>
      <c r="AG133" s="194" t="s">
        <v>359</v>
      </c>
      <c r="AH133" s="194" t="s">
        <v>359</v>
      </c>
      <c r="AI133" s="194" t="s">
        <v>359</v>
      </c>
      <c r="AJ133" s="194" t="s">
        <v>359</v>
      </c>
      <c r="AK133" s="194">
        <v>4180</v>
      </c>
      <c r="AL133" s="195" t="s">
        <v>371</v>
      </c>
    </row>
    <row r="134" spans="1:38" s="153" customFormat="1" ht="26.25" customHeight="1" thickBot="1" x14ac:dyDescent="0.3">
      <c r="A134" s="189" t="s">
        <v>366</v>
      </c>
      <c r="B134" s="196" t="s">
        <v>166</v>
      </c>
      <c r="C134" s="190" t="s">
        <v>274</v>
      </c>
      <c r="D134" s="191"/>
      <c r="E134" s="192" t="s">
        <v>468</v>
      </c>
      <c r="F134" s="192" t="s">
        <v>468</v>
      </c>
      <c r="G134" s="192" t="s">
        <v>468</v>
      </c>
      <c r="H134" s="192" t="s">
        <v>468</v>
      </c>
      <c r="I134" s="192" t="s">
        <v>359</v>
      </c>
      <c r="J134" s="192" t="s">
        <v>359</v>
      </c>
      <c r="K134" s="192" t="s">
        <v>359</v>
      </c>
      <c r="L134" s="192" t="s">
        <v>359</v>
      </c>
      <c r="M134" s="192" t="s">
        <v>468</v>
      </c>
      <c r="N134" s="192" t="s">
        <v>359</v>
      </c>
      <c r="O134" s="192" t="s">
        <v>359</v>
      </c>
      <c r="P134" s="192" t="s">
        <v>359</v>
      </c>
      <c r="Q134" s="192" t="s">
        <v>359</v>
      </c>
      <c r="R134" s="192" t="s">
        <v>359</v>
      </c>
      <c r="S134" s="192" t="s">
        <v>468</v>
      </c>
      <c r="T134" s="192" t="s">
        <v>359</v>
      </c>
      <c r="U134" s="192" t="s">
        <v>359</v>
      </c>
      <c r="V134" s="192" t="s">
        <v>359</v>
      </c>
      <c r="W134" s="192" t="s">
        <v>468</v>
      </c>
      <c r="X134" s="192" t="s">
        <v>468</v>
      </c>
      <c r="Y134" s="192" t="s">
        <v>468</v>
      </c>
      <c r="Z134" s="192" t="s">
        <v>468</v>
      </c>
      <c r="AA134" s="192" t="s">
        <v>468</v>
      </c>
      <c r="AB134" s="192" t="s">
        <v>468</v>
      </c>
      <c r="AC134" s="192" t="s">
        <v>468</v>
      </c>
      <c r="AD134" s="192" t="s">
        <v>468</v>
      </c>
      <c r="AE134" s="193"/>
      <c r="AF134" s="194" t="s">
        <v>359</v>
      </c>
      <c r="AG134" s="194" t="s">
        <v>359</v>
      </c>
      <c r="AH134" s="194" t="s">
        <v>359</v>
      </c>
      <c r="AI134" s="194" t="s">
        <v>359</v>
      </c>
      <c r="AJ134" s="194" t="s">
        <v>359</v>
      </c>
      <c r="AK134" s="194" t="s">
        <v>359</v>
      </c>
      <c r="AL134" s="195"/>
    </row>
    <row r="135" spans="1:38" s="153" customFormat="1" ht="26.25" customHeight="1" thickBot="1" x14ac:dyDescent="0.3">
      <c r="A135" s="189" t="s">
        <v>366</v>
      </c>
      <c r="B135" s="189" t="s">
        <v>167</v>
      </c>
      <c r="C135" s="190" t="s">
        <v>275</v>
      </c>
      <c r="D135" s="191"/>
      <c r="E135" s="192" t="s">
        <v>553</v>
      </c>
      <c r="F135" s="192" t="s">
        <v>553</v>
      </c>
      <c r="G135" s="192" t="s">
        <v>553</v>
      </c>
      <c r="H135" s="192" t="s">
        <v>553</v>
      </c>
      <c r="I135" s="192" t="s">
        <v>553</v>
      </c>
      <c r="J135" s="192" t="s">
        <v>553</v>
      </c>
      <c r="K135" s="192" t="s">
        <v>553</v>
      </c>
      <c r="L135" s="192" t="s">
        <v>553</v>
      </c>
      <c r="M135" s="192" t="s">
        <v>553</v>
      </c>
      <c r="N135" s="192" t="s">
        <v>468</v>
      </c>
      <c r="O135" s="192" t="s">
        <v>468</v>
      </c>
      <c r="P135" s="192" t="s">
        <v>468</v>
      </c>
      <c r="Q135" s="192" t="s">
        <v>468</v>
      </c>
      <c r="R135" s="192" t="s">
        <v>468</v>
      </c>
      <c r="S135" s="192" t="s">
        <v>468</v>
      </c>
      <c r="T135" s="192" t="s">
        <v>468</v>
      </c>
      <c r="U135" s="192" t="s">
        <v>468</v>
      </c>
      <c r="V135" s="192" t="s">
        <v>468</v>
      </c>
      <c r="W135" s="192">
        <v>0.59374080000000007</v>
      </c>
      <c r="X135" s="192">
        <v>1.7713267200000001E-4</v>
      </c>
      <c r="Y135" s="192">
        <v>8.0155008000000005E-4</v>
      </c>
      <c r="Z135" s="192">
        <v>8.0155008000000005E-4</v>
      </c>
      <c r="AA135" s="192" t="s">
        <v>553</v>
      </c>
      <c r="AB135" s="192">
        <v>1.7802328320000002E-3</v>
      </c>
      <c r="AC135" s="192" t="s">
        <v>553</v>
      </c>
      <c r="AD135" s="192">
        <v>1.0093593600000001</v>
      </c>
      <c r="AE135" s="193"/>
      <c r="AF135" s="194" t="s">
        <v>359</v>
      </c>
      <c r="AG135" s="194" t="s">
        <v>359</v>
      </c>
      <c r="AH135" s="194" t="s">
        <v>359</v>
      </c>
      <c r="AI135" s="194" t="s">
        <v>359</v>
      </c>
      <c r="AJ135" s="194" t="s">
        <v>359</v>
      </c>
      <c r="AK135" s="194">
        <v>1.9791360000000002</v>
      </c>
      <c r="AL135" s="195" t="s">
        <v>462</v>
      </c>
    </row>
    <row r="136" spans="1:38" s="153" customFormat="1" ht="26.25" customHeight="1" thickBot="1" x14ac:dyDescent="0.3">
      <c r="A136" s="189" t="s">
        <v>366</v>
      </c>
      <c r="B136" s="189" t="s">
        <v>168</v>
      </c>
      <c r="C136" s="190" t="s">
        <v>276</v>
      </c>
      <c r="D136" s="191"/>
      <c r="E136" s="192" t="s">
        <v>359</v>
      </c>
      <c r="F136" s="192">
        <v>5.260141728E-3</v>
      </c>
      <c r="G136" s="192" t="s">
        <v>359</v>
      </c>
      <c r="H136" s="192" t="s">
        <v>553</v>
      </c>
      <c r="I136" s="192" t="s">
        <v>553</v>
      </c>
      <c r="J136" s="192" t="s">
        <v>553</v>
      </c>
      <c r="K136" s="192" t="s">
        <v>553</v>
      </c>
      <c r="L136" s="192" t="s">
        <v>553</v>
      </c>
      <c r="M136" s="192" t="s">
        <v>359</v>
      </c>
      <c r="N136" s="192" t="s">
        <v>553</v>
      </c>
      <c r="O136" s="192" t="s">
        <v>553</v>
      </c>
      <c r="P136" s="192" t="s">
        <v>553</v>
      </c>
      <c r="Q136" s="192" t="s">
        <v>553</v>
      </c>
      <c r="R136" s="192" t="s">
        <v>553</v>
      </c>
      <c r="S136" s="192" t="s">
        <v>553</v>
      </c>
      <c r="T136" s="192" t="s">
        <v>553</v>
      </c>
      <c r="U136" s="192" t="s">
        <v>553</v>
      </c>
      <c r="V136" s="192" t="s">
        <v>553</v>
      </c>
      <c r="W136" s="192" t="s">
        <v>359</v>
      </c>
      <c r="X136" s="192" t="s">
        <v>359</v>
      </c>
      <c r="Y136" s="192" t="s">
        <v>359</v>
      </c>
      <c r="Z136" s="192" t="s">
        <v>359</v>
      </c>
      <c r="AA136" s="192" t="s">
        <v>359</v>
      </c>
      <c r="AB136" s="192" t="s">
        <v>359</v>
      </c>
      <c r="AC136" s="192" t="s">
        <v>359</v>
      </c>
      <c r="AD136" s="192" t="s">
        <v>359</v>
      </c>
      <c r="AE136" s="193"/>
      <c r="AF136" s="194" t="s">
        <v>359</v>
      </c>
      <c r="AG136" s="194" t="s">
        <v>359</v>
      </c>
      <c r="AH136" s="194" t="s">
        <v>468</v>
      </c>
      <c r="AI136" s="194" t="s">
        <v>468</v>
      </c>
      <c r="AJ136" s="194" t="s">
        <v>468</v>
      </c>
      <c r="AK136" s="194" t="s">
        <v>553</v>
      </c>
      <c r="AL136" s="195" t="s">
        <v>372</v>
      </c>
    </row>
    <row r="137" spans="1:38" s="153" customFormat="1" ht="26.25" customHeight="1" thickBot="1" x14ac:dyDescent="0.3">
      <c r="A137" s="189" t="s">
        <v>366</v>
      </c>
      <c r="B137" s="189" t="s">
        <v>169</v>
      </c>
      <c r="C137" s="190" t="s">
        <v>277</v>
      </c>
      <c r="D137" s="191"/>
      <c r="E137" s="192" t="s">
        <v>359</v>
      </c>
      <c r="F137" s="192" t="s">
        <v>550</v>
      </c>
      <c r="G137" s="192" t="s">
        <v>359</v>
      </c>
      <c r="H137" s="192" t="s">
        <v>553</v>
      </c>
      <c r="I137" s="192" t="s">
        <v>553</v>
      </c>
      <c r="J137" s="192" t="s">
        <v>553</v>
      </c>
      <c r="K137" s="192" t="s">
        <v>553</v>
      </c>
      <c r="L137" s="192" t="s">
        <v>553</v>
      </c>
      <c r="M137" s="192" t="s">
        <v>359</v>
      </c>
      <c r="N137" s="192" t="s">
        <v>553</v>
      </c>
      <c r="O137" s="192" t="s">
        <v>553</v>
      </c>
      <c r="P137" s="192" t="s">
        <v>553</v>
      </c>
      <c r="Q137" s="192" t="s">
        <v>553</v>
      </c>
      <c r="R137" s="192" t="s">
        <v>553</v>
      </c>
      <c r="S137" s="192" t="s">
        <v>553</v>
      </c>
      <c r="T137" s="192" t="s">
        <v>553</v>
      </c>
      <c r="U137" s="192" t="s">
        <v>553</v>
      </c>
      <c r="V137" s="192" t="s">
        <v>553</v>
      </c>
      <c r="W137" s="192" t="s">
        <v>359</v>
      </c>
      <c r="X137" s="192" t="s">
        <v>359</v>
      </c>
      <c r="Y137" s="192" t="s">
        <v>359</v>
      </c>
      <c r="Z137" s="192" t="s">
        <v>359</v>
      </c>
      <c r="AA137" s="192" t="s">
        <v>359</v>
      </c>
      <c r="AB137" s="192" t="s">
        <v>359</v>
      </c>
      <c r="AC137" s="192" t="s">
        <v>359</v>
      </c>
      <c r="AD137" s="192" t="s">
        <v>359</v>
      </c>
      <c r="AE137" s="193"/>
      <c r="AF137" s="194" t="s">
        <v>359</v>
      </c>
      <c r="AG137" s="194" t="s">
        <v>359</v>
      </c>
      <c r="AH137" s="194" t="s">
        <v>359</v>
      </c>
      <c r="AI137" s="194" t="s">
        <v>359</v>
      </c>
      <c r="AJ137" s="194" t="s">
        <v>359</v>
      </c>
      <c r="AK137" s="194" t="s">
        <v>553</v>
      </c>
      <c r="AL137" s="195" t="s">
        <v>372</v>
      </c>
    </row>
    <row r="138" spans="1:38" s="153" customFormat="1" ht="26.25" customHeight="1" thickBot="1" x14ac:dyDescent="0.3">
      <c r="A138" s="196" t="s">
        <v>366</v>
      </c>
      <c r="B138" s="196" t="s">
        <v>170</v>
      </c>
      <c r="C138" s="199" t="s">
        <v>278</v>
      </c>
      <c r="D138" s="202"/>
      <c r="E138" s="192" t="s">
        <v>359</v>
      </c>
      <c r="F138" s="192" t="s">
        <v>550</v>
      </c>
      <c r="G138" s="192" t="s">
        <v>359</v>
      </c>
      <c r="H138" s="192" t="s">
        <v>553</v>
      </c>
      <c r="I138" s="192" t="s">
        <v>553</v>
      </c>
      <c r="J138" s="192" t="s">
        <v>553</v>
      </c>
      <c r="K138" s="192" t="s">
        <v>553</v>
      </c>
      <c r="L138" s="192" t="s">
        <v>553</v>
      </c>
      <c r="M138" s="192" t="s">
        <v>359</v>
      </c>
      <c r="N138" s="192" t="s">
        <v>553</v>
      </c>
      <c r="O138" s="192" t="s">
        <v>553</v>
      </c>
      <c r="P138" s="192" t="s">
        <v>553</v>
      </c>
      <c r="Q138" s="192" t="s">
        <v>553</v>
      </c>
      <c r="R138" s="192" t="s">
        <v>553</v>
      </c>
      <c r="S138" s="192" t="s">
        <v>553</v>
      </c>
      <c r="T138" s="192" t="s">
        <v>553</v>
      </c>
      <c r="U138" s="192" t="s">
        <v>553</v>
      </c>
      <c r="V138" s="192" t="s">
        <v>553</v>
      </c>
      <c r="W138" s="192" t="s">
        <v>359</v>
      </c>
      <c r="X138" s="192" t="s">
        <v>359</v>
      </c>
      <c r="Y138" s="192" t="s">
        <v>359</v>
      </c>
      <c r="Z138" s="192" t="s">
        <v>359</v>
      </c>
      <c r="AA138" s="192" t="s">
        <v>359</v>
      </c>
      <c r="AB138" s="192" t="s">
        <v>359</v>
      </c>
      <c r="AC138" s="192" t="s">
        <v>359</v>
      </c>
      <c r="AD138" s="192" t="s">
        <v>359</v>
      </c>
      <c r="AE138" s="193"/>
      <c r="AF138" s="194" t="s">
        <v>359</v>
      </c>
      <c r="AG138" s="194" t="s">
        <v>359</v>
      </c>
      <c r="AH138" s="194" t="s">
        <v>359</v>
      </c>
      <c r="AI138" s="194" t="s">
        <v>359</v>
      </c>
      <c r="AJ138" s="194" t="s">
        <v>359</v>
      </c>
      <c r="AK138" s="194" t="s">
        <v>553</v>
      </c>
      <c r="AL138" s="195" t="s">
        <v>372</v>
      </c>
    </row>
    <row r="139" spans="1:38" s="153" customFormat="1" ht="26.25" customHeight="1" thickBot="1" x14ac:dyDescent="0.3">
      <c r="A139" s="196" t="s">
        <v>366</v>
      </c>
      <c r="B139" s="196" t="s">
        <v>171</v>
      </c>
      <c r="C139" s="199" t="s">
        <v>463</v>
      </c>
      <c r="D139" s="202"/>
      <c r="E139" s="192" t="s">
        <v>553</v>
      </c>
      <c r="F139" s="192" t="s">
        <v>553</v>
      </c>
      <c r="G139" s="192" t="s">
        <v>553</v>
      </c>
      <c r="H139" s="192" t="s">
        <v>553</v>
      </c>
      <c r="I139" s="192">
        <v>0.28673771999999997</v>
      </c>
      <c r="J139" s="192">
        <v>0.28673771999999997</v>
      </c>
      <c r="K139" s="192">
        <v>0.28673771999999997</v>
      </c>
      <c r="L139" s="192" t="s">
        <v>553</v>
      </c>
      <c r="M139" s="192" t="s">
        <v>553</v>
      </c>
      <c r="N139" s="192" t="s">
        <v>468</v>
      </c>
      <c r="O139" s="192" t="s">
        <v>468</v>
      </c>
      <c r="P139" s="192" t="s">
        <v>468</v>
      </c>
      <c r="Q139" s="192" t="s">
        <v>468</v>
      </c>
      <c r="R139" s="192" t="s">
        <v>468</v>
      </c>
      <c r="S139" s="192" t="s">
        <v>468</v>
      </c>
      <c r="T139" s="192" t="s">
        <v>468</v>
      </c>
      <c r="U139" s="192" t="s">
        <v>468</v>
      </c>
      <c r="V139" s="192" t="s">
        <v>468</v>
      </c>
      <c r="W139" s="192">
        <v>3.4153589196703478</v>
      </c>
      <c r="X139" s="192">
        <v>1.3312115342597792E-2</v>
      </c>
      <c r="Y139" s="192">
        <v>1.550472233706315E-2</v>
      </c>
      <c r="Z139" s="192">
        <v>5.2948958990695783E-3</v>
      </c>
      <c r="AA139" s="192">
        <v>9.2652906574636445E-4</v>
      </c>
      <c r="AB139" s="192">
        <v>3.5038262644476882E-2</v>
      </c>
      <c r="AC139" s="192" t="s">
        <v>553</v>
      </c>
      <c r="AD139" s="192">
        <v>3.5286681057962026</v>
      </c>
      <c r="AE139" s="193"/>
      <c r="AF139" s="194" t="s">
        <v>359</v>
      </c>
      <c r="AG139" s="194" t="s">
        <v>359</v>
      </c>
      <c r="AH139" s="194" t="s">
        <v>359</v>
      </c>
      <c r="AI139" s="194" t="s">
        <v>359</v>
      </c>
      <c r="AJ139" s="194" t="s">
        <v>359</v>
      </c>
      <c r="AK139" s="194">
        <v>2.0179999999999998</v>
      </c>
      <c r="AL139" s="195" t="s">
        <v>464</v>
      </c>
    </row>
    <row r="140" spans="1:38" s="153" customFormat="1" ht="26.25" customHeight="1" thickBot="1" x14ac:dyDescent="0.3">
      <c r="A140" s="189" t="s">
        <v>374</v>
      </c>
      <c r="B140" s="196" t="s">
        <v>45</v>
      </c>
      <c r="C140" s="190" t="s">
        <v>465</v>
      </c>
      <c r="D140" s="191"/>
      <c r="E140" s="192" t="s">
        <v>468</v>
      </c>
      <c r="F140" s="192" t="s">
        <v>468</v>
      </c>
      <c r="G140" s="192" t="s">
        <v>468</v>
      </c>
      <c r="H140" s="192" t="s">
        <v>468</v>
      </c>
      <c r="I140" s="192" t="s">
        <v>468</v>
      </c>
      <c r="J140" s="192" t="s">
        <v>468</v>
      </c>
      <c r="K140" s="192" t="s">
        <v>468</v>
      </c>
      <c r="L140" s="192" t="s">
        <v>468</v>
      </c>
      <c r="M140" s="192" t="s">
        <v>468</v>
      </c>
      <c r="N140" s="192" t="s">
        <v>468</v>
      </c>
      <c r="O140" s="192" t="s">
        <v>468</v>
      </c>
      <c r="P140" s="192" t="s">
        <v>468</v>
      </c>
      <c r="Q140" s="192" t="s">
        <v>468</v>
      </c>
      <c r="R140" s="192" t="s">
        <v>468</v>
      </c>
      <c r="S140" s="192" t="s">
        <v>468</v>
      </c>
      <c r="T140" s="192" t="s">
        <v>468</v>
      </c>
      <c r="U140" s="192" t="s">
        <v>468</v>
      </c>
      <c r="V140" s="192" t="s">
        <v>468</v>
      </c>
      <c r="W140" s="192" t="s">
        <v>468</v>
      </c>
      <c r="X140" s="192" t="s">
        <v>468</v>
      </c>
      <c r="Y140" s="192" t="s">
        <v>468</v>
      </c>
      <c r="Z140" s="192" t="s">
        <v>468</v>
      </c>
      <c r="AA140" s="192" t="s">
        <v>468</v>
      </c>
      <c r="AB140" s="192" t="s">
        <v>468</v>
      </c>
      <c r="AC140" s="192" t="s">
        <v>468</v>
      </c>
      <c r="AD140" s="192" t="s">
        <v>468</v>
      </c>
      <c r="AE140" s="193"/>
      <c r="AF140" s="194" t="s">
        <v>359</v>
      </c>
      <c r="AG140" s="194" t="s">
        <v>359</v>
      </c>
      <c r="AH140" s="194" t="s">
        <v>359</v>
      </c>
      <c r="AI140" s="194" t="s">
        <v>359</v>
      </c>
      <c r="AJ140" s="194" t="s">
        <v>359</v>
      </c>
      <c r="AK140" s="194" t="s">
        <v>359</v>
      </c>
      <c r="AL140" s="195" t="s">
        <v>359</v>
      </c>
    </row>
    <row r="141" spans="1:38" s="222" customFormat="1" ht="37.5" customHeight="1" thickBot="1" x14ac:dyDescent="0.3">
      <c r="A141" s="214"/>
      <c r="B141" s="215" t="s">
        <v>172</v>
      </c>
      <c r="C141" s="216" t="s">
        <v>539</v>
      </c>
      <c r="D141" s="214" t="s">
        <v>335</v>
      </c>
      <c r="E141" s="217">
        <f>SUM(E14:E140)</f>
        <v>109.9179907313124</v>
      </c>
      <c r="F141" s="217">
        <f t="shared" ref="F141:AI141" si="0">SUM(F14:F140)</f>
        <v>109.81264298566811</v>
      </c>
      <c r="G141" s="217">
        <f t="shared" si="0"/>
        <v>12.260398672933476</v>
      </c>
      <c r="H141" s="217">
        <f t="shared" si="0"/>
        <v>119.350898064351</v>
      </c>
      <c r="I141" s="217">
        <f t="shared" si="0"/>
        <v>12.127853857691536</v>
      </c>
      <c r="J141" s="217">
        <f t="shared" si="0"/>
        <v>27.642041008531685</v>
      </c>
      <c r="K141" s="217">
        <f t="shared" si="0"/>
        <v>62.647523623675824</v>
      </c>
      <c r="L141" s="217">
        <f t="shared" si="0"/>
        <v>1.894524735313952</v>
      </c>
      <c r="M141" s="217">
        <f t="shared" si="0"/>
        <v>78.060860534243361</v>
      </c>
      <c r="N141" s="217">
        <f t="shared" si="0"/>
        <v>5.1032262387145595</v>
      </c>
      <c r="O141" s="217">
        <f t="shared" si="0"/>
        <v>0.27881229887878178</v>
      </c>
      <c r="P141" s="217">
        <f t="shared" si="0"/>
        <v>0.30256057424037031</v>
      </c>
      <c r="Q141" s="217">
        <f t="shared" si="0"/>
        <v>1.0722188158714412</v>
      </c>
      <c r="R141" s="217">
        <f>SUM(R14:R140)</f>
        <v>2.2471255606901028</v>
      </c>
      <c r="S141" s="217">
        <f t="shared" si="0"/>
        <v>20.293872501503433</v>
      </c>
      <c r="T141" s="217">
        <f t="shared" si="0"/>
        <v>8.2313042620289281</v>
      </c>
      <c r="U141" s="217">
        <f t="shared" si="0"/>
        <v>2.7910958292588322</v>
      </c>
      <c r="V141" s="217">
        <f t="shared" si="0"/>
        <v>19.729755256084932</v>
      </c>
      <c r="W141" s="217">
        <f t="shared" si="0"/>
        <v>19.863676524514972</v>
      </c>
      <c r="X141" s="217">
        <f t="shared" si="0"/>
        <v>3.7454291637374215</v>
      </c>
      <c r="Y141" s="217">
        <f t="shared" si="0"/>
        <v>5.681716910114905</v>
      </c>
      <c r="Z141" s="217">
        <f t="shared" si="0"/>
        <v>2.1814279827462055</v>
      </c>
      <c r="AA141" s="217">
        <f t="shared" si="0"/>
        <v>1.8739216008102351</v>
      </c>
      <c r="AB141" s="217">
        <f t="shared" si="0"/>
        <v>13.482495657408764</v>
      </c>
      <c r="AC141" s="217">
        <f t="shared" si="0"/>
        <v>2.5564238166578792</v>
      </c>
      <c r="AD141" s="217">
        <f t="shared" si="0"/>
        <v>7.9363591483126745</v>
      </c>
      <c r="AE141" s="218"/>
      <c r="AF141" s="219">
        <f>SUM(AF14:AF140)</f>
        <v>266583.70299937867</v>
      </c>
      <c r="AG141" s="219">
        <f t="shared" si="0"/>
        <v>59865.461978706444</v>
      </c>
      <c r="AH141" s="219">
        <f t="shared" si="0"/>
        <v>190698.57464088418</v>
      </c>
      <c r="AI141" s="219">
        <f t="shared" si="0"/>
        <v>19819.457269403352</v>
      </c>
      <c r="AJ141" s="219">
        <f>SUM(AJ14:AJ140)</f>
        <v>3089.0519999999997</v>
      </c>
      <c r="AK141" s="220" t="s">
        <v>359</v>
      </c>
      <c r="AL141" s="221" t="s">
        <v>359</v>
      </c>
    </row>
    <row r="142" spans="1:38" s="230" customFormat="1" ht="15" customHeight="1" thickBot="1" x14ac:dyDescent="0.3">
      <c r="A142" s="223"/>
      <c r="B142" s="224"/>
      <c r="C142" s="225"/>
      <c r="D142" s="226"/>
      <c r="E142" s="50"/>
      <c r="F142" s="50"/>
      <c r="G142" s="50"/>
      <c r="H142" s="50"/>
      <c r="I142" s="50"/>
      <c r="J142" s="50"/>
      <c r="K142" s="50"/>
      <c r="L142" s="50"/>
      <c r="M142" s="50"/>
      <c r="N142" s="50"/>
      <c r="O142" s="227"/>
      <c r="P142" s="227"/>
      <c r="Q142" s="227"/>
      <c r="R142" s="227"/>
      <c r="S142" s="227"/>
      <c r="T142" s="227"/>
      <c r="U142" s="227"/>
      <c r="V142" s="227"/>
      <c r="W142" s="227"/>
      <c r="X142" s="227"/>
      <c r="Y142" s="227"/>
      <c r="Z142" s="227"/>
      <c r="AA142" s="227"/>
      <c r="AB142" s="227"/>
      <c r="AC142" s="227"/>
      <c r="AD142" s="227"/>
      <c r="AE142" s="228"/>
      <c r="AF142" s="229"/>
      <c r="AG142" s="229"/>
      <c r="AH142" s="229"/>
      <c r="AI142" s="229"/>
      <c r="AJ142" s="229"/>
      <c r="AK142" s="229"/>
      <c r="AL142" s="224"/>
    </row>
    <row r="143" spans="1:38" s="167" customFormat="1" ht="26.25" customHeight="1" thickBot="1" x14ac:dyDescent="0.3">
      <c r="A143" s="231"/>
      <c r="B143" s="232" t="s">
        <v>466</v>
      </c>
      <c r="C143" s="233" t="s">
        <v>467</v>
      </c>
      <c r="D143" s="234" t="s">
        <v>364</v>
      </c>
      <c r="E143" s="235">
        <v>15.323177894169078</v>
      </c>
      <c r="F143" s="235">
        <v>1.6575667222218822</v>
      </c>
      <c r="G143" s="235">
        <v>2.7684419381811751E-2</v>
      </c>
      <c r="H143" s="235">
        <v>0.53685177369541792</v>
      </c>
      <c r="I143" s="235">
        <v>0.29245792827666173</v>
      </c>
      <c r="J143" s="235">
        <v>0.29245792827666139</v>
      </c>
      <c r="K143" s="235">
        <v>0.29245792827666106</v>
      </c>
      <c r="L143" s="235">
        <v>0.20709903371289679</v>
      </c>
      <c r="M143" s="235">
        <v>27.709492929769485</v>
      </c>
      <c r="N143" s="235">
        <v>2.0187620351190443E-3</v>
      </c>
      <c r="O143" s="235">
        <v>2.377820287384647E-4</v>
      </c>
      <c r="P143" s="235">
        <v>1.5111851550075094E-2</v>
      </c>
      <c r="Q143" s="235">
        <v>3.9481970950731198E-4</v>
      </c>
      <c r="R143" s="235">
        <v>1.8056760497955002E-2</v>
      </c>
      <c r="S143" s="235">
        <v>1.2330935597745013E-2</v>
      </c>
      <c r="T143" s="235">
        <v>2.162293334498118E-3</v>
      </c>
      <c r="U143" s="235">
        <v>3.1407536153769478E-4</v>
      </c>
      <c r="V143" s="235">
        <v>5.4111234637696543E-2</v>
      </c>
      <c r="W143" s="235">
        <v>0.52257339999999997</v>
      </c>
      <c r="X143" s="235">
        <v>4.8420848853099996E-2</v>
      </c>
      <c r="Y143" s="235">
        <v>5.67123249131E-2</v>
      </c>
      <c r="Z143" s="235">
        <v>4.1400132973100003E-2</v>
      </c>
      <c r="AA143" s="235">
        <v>5.05571259131E-2</v>
      </c>
      <c r="AB143" s="235">
        <v>0.19709043265239998</v>
      </c>
      <c r="AC143" s="235">
        <v>5.2255240000000005E-4</v>
      </c>
      <c r="AD143" s="235">
        <v>2.8703350000000002E-4</v>
      </c>
      <c r="AE143" s="236"/>
      <c r="AF143" s="237">
        <v>101024.71655747895</v>
      </c>
      <c r="AG143" s="238" t="s">
        <v>359</v>
      </c>
      <c r="AH143" s="238" t="s">
        <v>468</v>
      </c>
      <c r="AI143" s="238" t="s">
        <v>359</v>
      </c>
      <c r="AJ143" s="238" t="s">
        <v>468</v>
      </c>
      <c r="AK143" s="238" t="s">
        <v>359</v>
      </c>
      <c r="AL143" s="232" t="s">
        <v>317</v>
      </c>
    </row>
    <row r="144" spans="1:38" s="167" customFormat="1" ht="26.25" customHeight="1" thickBot="1" x14ac:dyDescent="0.3">
      <c r="A144" s="231"/>
      <c r="B144" s="232" t="s">
        <v>469</v>
      </c>
      <c r="C144" s="233" t="s">
        <v>470</v>
      </c>
      <c r="D144" s="234" t="s">
        <v>364</v>
      </c>
      <c r="E144" s="235">
        <v>7.7226485171728756</v>
      </c>
      <c r="F144" s="235">
        <v>0.1918859238945323</v>
      </c>
      <c r="G144" s="235">
        <v>7.3717563606118218E-3</v>
      </c>
      <c r="H144" s="235">
        <v>3.1121875278663818E-2</v>
      </c>
      <c r="I144" s="235">
        <v>0.16283807342904133</v>
      </c>
      <c r="J144" s="235">
        <v>0.16283807342904133</v>
      </c>
      <c r="K144" s="235">
        <v>0.1628380734290415</v>
      </c>
      <c r="L144" s="235">
        <v>0.13331024414033946</v>
      </c>
      <c r="M144" s="235">
        <v>1.0970321639801239</v>
      </c>
      <c r="N144" s="235">
        <v>2.8703078606945499E-4</v>
      </c>
      <c r="O144" s="235">
        <v>3.0163580914665396E-5</v>
      </c>
      <c r="P144" s="235">
        <v>3.1834250694520619E-3</v>
      </c>
      <c r="Q144" s="235">
        <v>6.0215845769311037E-5</v>
      </c>
      <c r="R144" s="235">
        <v>5.0969742068676443E-3</v>
      </c>
      <c r="S144" s="235">
        <v>3.4182773852882375E-3</v>
      </c>
      <c r="T144" s="235">
        <v>1.22324064558958E-4</v>
      </c>
      <c r="U144" s="235">
        <v>6.0104529709291268E-5</v>
      </c>
      <c r="V144" s="235">
        <v>1.0815475865871832E-2</v>
      </c>
      <c r="W144" s="235">
        <v>0.19931710000000002</v>
      </c>
      <c r="X144" s="235">
        <v>1.4681492023300002E-2</v>
      </c>
      <c r="Y144" s="235">
        <v>1.6453922658000001E-2</v>
      </c>
      <c r="Z144" s="235">
        <v>1.2909113896299999E-2</v>
      </c>
      <c r="AA144" s="235">
        <v>1.36711014251E-2</v>
      </c>
      <c r="AB144" s="235">
        <v>5.7715630002700004E-2</v>
      </c>
      <c r="AC144" s="235">
        <v>1.9915699999999999E-4</v>
      </c>
      <c r="AD144" s="235">
        <v>4.1076599999999999E-5</v>
      </c>
      <c r="AE144" s="236"/>
      <c r="AF144" s="237">
        <v>25811.11641439515</v>
      </c>
      <c r="AG144" s="238" t="s">
        <v>359</v>
      </c>
      <c r="AH144" s="238" t="s">
        <v>468</v>
      </c>
      <c r="AI144" s="238" t="s">
        <v>359</v>
      </c>
      <c r="AJ144" s="238" t="s">
        <v>468</v>
      </c>
      <c r="AK144" s="238" t="s">
        <v>359</v>
      </c>
      <c r="AL144" s="232" t="s">
        <v>317</v>
      </c>
    </row>
    <row r="145" spans="1:38" s="167" customFormat="1" ht="26.25" customHeight="1" thickBot="1" x14ac:dyDescent="0.3">
      <c r="A145" s="231"/>
      <c r="B145" s="232" t="s">
        <v>471</v>
      </c>
      <c r="C145" s="233" t="s">
        <v>472</v>
      </c>
      <c r="D145" s="234" t="s">
        <v>364</v>
      </c>
      <c r="E145" s="235">
        <v>10.736611762115809</v>
      </c>
      <c r="F145" s="235">
        <v>0.30544263593245674</v>
      </c>
      <c r="G145" s="235">
        <v>8.6507238434481402E-3</v>
      </c>
      <c r="H145" s="235">
        <v>2.632566854050632E-2</v>
      </c>
      <c r="I145" s="235">
        <v>0.16005263942256676</v>
      </c>
      <c r="J145" s="235">
        <v>0.16005263942256681</v>
      </c>
      <c r="K145" s="235">
        <v>0.16005263942256664</v>
      </c>
      <c r="L145" s="235">
        <v>0.1104132207681998</v>
      </c>
      <c r="M145" s="235">
        <v>2.5848324198183787</v>
      </c>
      <c r="N145" s="235">
        <v>3.3538685630814442E-4</v>
      </c>
      <c r="O145" s="235">
        <v>3.5205935974884782E-5</v>
      </c>
      <c r="P145" s="235">
        <v>3.7308955726886475E-3</v>
      </c>
      <c r="Q145" s="235">
        <v>7.0404402824576456E-5</v>
      </c>
      <c r="R145" s="235">
        <v>5.9829401680519222E-3</v>
      </c>
      <c r="S145" s="235">
        <v>4.0121098512265257E-3</v>
      </c>
      <c r="T145" s="235">
        <v>1.4093578077743559E-4</v>
      </c>
      <c r="U145" s="235">
        <v>7.0396933699383348E-5</v>
      </c>
      <c r="V145" s="235">
        <v>1.2671223992133203E-2</v>
      </c>
      <c r="W145" s="235">
        <v>0.14613490000000001</v>
      </c>
      <c r="X145" s="235">
        <v>3.6943316458000002E-3</v>
      </c>
      <c r="Y145" s="235">
        <v>2.2371230521200002E-2</v>
      </c>
      <c r="Z145" s="235">
        <v>2.49983108023E-2</v>
      </c>
      <c r="AA145" s="235">
        <v>5.7467381163000004E-3</v>
      </c>
      <c r="AB145" s="235">
        <v>5.6810611085599996E-2</v>
      </c>
      <c r="AC145" s="235">
        <v>1.2530580000000001E-4</v>
      </c>
      <c r="AD145" s="235">
        <v>2.5076199999999999E-5</v>
      </c>
      <c r="AE145" s="236"/>
      <c r="AF145" s="237">
        <v>30283.156801048441</v>
      </c>
      <c r="AG145" s="238" t="s">
        <v>359</v>
      </c>
      <c r="AH145" s="238" t="s">
        <v>468</v>
      </c>
      <c r="AI145" s="238" t="s">
        <v>359</v>
      </c>
      <c r="AJ145" s="238" t="s">
        <v>468</v>
      </c>
      <c r="AK145" s="238" t="s">
        <v>359</v>
      </c>
      <c r="AL145" s="232" t="s">
        <v>317</v>
      </c>
    </row>
    <row r="146" spans="1:38" s="167" customFormat="1" ht="26.25" customHeight="1" thickBot="1" x14ac:dyDescent="0.3">
      <c r="A146" s="231"/>
      <c r="B146" s="232" t="s">
        <v>473</v>
      </c>
      <c r="C146" s="233" t="s">
        <v>474</v>
      </c>
      <c r="D146" s="234" t="s">
        <v>364</v>
      </c>
      <c r="E146" s="235">
        <v>2.2016632552499509E-2</v>
      </c>
      <c r="F146" s="235">
        <v>0.13283447990789013</v>
      </c>
      <c r="G146" s="235">
        <v>5.4474632892910782E-5</v>
      </c>
      <c r="H146" s="235">
        <v>2.6652171358721344E-4</v>
      </c>
      <c r="I146" s="235">
        <v>3.4146535801066473E-3</v>
      </c>
      <c r="J146" s="235">
        <v>3.4146535801066477E-3</v>
      </c>
      <c r="K146" s="235">
        <v>3.4146535801066477E-3</v>
      </c>
      <c r="L146" s="235">
        <v>5.0488756877815303E-4</v>
      </c>
      <c r="M146" s="235">
        <v>0.76911031414572639</v>
      </c>
      <c r="N146" s="235">
        <v>8.31888395804768E-6</v>
      </c>
      <c r="O146" s="235">
        <v>6.1340902836873735E-5</v>
      </c>
      <c r="P146" s="235">
        <v>4.2844510081579851E-5</v>
      </c>
      <c r="Q146" s="235">
        <v>1.4773968993648225E-6</v>
      </c>
      <c r="R146" s="235">
        <v>2.8515574149984242E-4</v>
      </c>
      <c r="S146" s="235">
        <v>1.0319736804795417E-2</v>
      </c>
      <c r="T146" s="235">
        <v>4.3342143179587761E-4</v>
      </c>
      <c r="U146" s="235">
        <v>6.1076183663318342E-5</v>
      </c>
      <c r="V146" s="235">
        <v>6.1213422556621174E-3</v>
      </c>
      <c r="W146" s="235">
        <v>2.4708999999999998E-3</v>
      </c>
      <c r="X146" s="235">
        <v>4.31822279E-5</v>
      </c>
      <c r="Y146" s="235">
        <v>5.4319587099999997E-5</v>
      </c>
      <c r="Z146" s="235">
        <v>3.3566259399999998E-5</v>
      </c>
      <c r="AA146" s="235">
        <v>6.0140438700000003E-5</v>
      </c>
      <c r="AB146" s="235">
        <v>1.9120851309999999E-4</v>
      </c>
      <c r="AC146" s="235">
        <v>2.4710999999999999E-6</v>
      </c>
      <c r="AD146" s="235">
        <v>9.1969999999999996E-7</v>
      </c>
      <c r="AE146" s="236"/>
      <c r="AF146" s="237">
        <v>216.5343844053198</v>
      </c>
      <c r="AG146" s="238" t="s">
        <v>359</v>
      </c>
      <c r="AH146" s="238" t="s">
        <v>468</v>
      </c>
      <c r="AI146" s="238" t="s">
        <v>359</v>
      </c>
      <c r="AJ146" s="238" t="s">
        <v>468</v>
      </c>
      <c r="AK146" s="238" t="s">
        <v>359</v>
      </c>
      <c r="AL146" s="232" t="s">
        <v>317</v>
      </c>
    </row>
    <row r="147" spans="1:38" s="167" customFormat="1" ht="26.25" customHeight="1" thickBot="1" x14ac:dyDescent="0.3">
      <c r="A147" s="231"/>
      <c r="B147" s="232" t="s">
        <v>475</v>
      </c>
      <c r="C147" s="233" t="s">
        <v>476</v>
      </c>
      <c r="D147" s="234" t="s">
        <v>364</v>
      </c>
      <c r="E147" s="235" t="s">
        <v>359</v>
      </c>
      <c r="F147" s="235">
        <v>1.5426911303496467</v>
      </c>
      <c r="G147" s="235" t="s">
        <v>359</v>
      </c>
      <c r="H147" s="235" t="s">
        <v>359</v>
      </c>
      <c r="I147" s="235" t="s">
        <v>359</v>
      </c>
      <c r="J147" s="235" t="s">
        <v>359</v>
      </c>
      <c r="K147" s="235" t="s">
        <v>359</v>
      </c>
      <c r="L147" s="235" t="s">
        <v>359</v>
      </c>
      <c r="M147" s="235" t="s">
        <v>359</v>
      </c>
      <c r="N147" s="235" t="s">
        <v>359</v>
      </c>
      <c r="O147" s="235" t="s">
        <v>359</v>
      </c>
      <c r="P147" s="235" t="s">
        <v>359</v>
      </c>
      <c r="Q147" s="235" t="s">
        <v>359</v>
      </c>
      <c r="R147" s="235" t="s">
        <v>359</v>
      </c>
      <c r="S147" s="235" t="s">
        <v>359</v>
      </c>
      <c r="T147" s="235" t="s">
        <v>359</v>
      </c>
      <c r="U147" s="235" t="s">
        <v>359</v>
      </c>
      <c r="V147" s="235" t="s">
        <v>553</v>
      </c>
      <c r="W147" s="235" t="s">
        <v>553</v>
      </c>
      <c r="X147" s="235" t="s">
        <v>553</v>
      </c>
      <c r="Y147" s="235" t="s">
        <v>553</v>
      </c>
      <c r="Z147" s="235" t="s">
        <v>553</v>
      </c>
      <c r="AA147" s="235" t="s">
        <v>359</v>
      </c>
      <c r="AB147" s="235" t="s">
        <v>553</v>
      </c>
      <c r="AC147" s="235" t="s">
        <v>359</v>
      </c>
      <c r="AD147" s="235" t="s">
        <v>553</v>
      </c>
      <c r="AE147" s="236"/>
      <c r="AF147" s="237" t="s">
        <v>359</v>
      </c>
      <c r="AG147" s="238" t="s">
        <v>359</v>
      </c>
      <c r="AH147" s="238" t="s">
        <v>359</v>
      </c>
      <c r="AI147" s="238" t="s">
        <v>359</v>
      </c>
      <c r="AJ147" s="238" t="s">
        <v>468</v>
      </c>
      <c r="AK147" s="238" t="s">
        <v>359</v>
      </c>
      <c r="AL147" s="232" t="s">
        <v>317</v>
      </c>
    </row>
    <row r="148" spans="1:38" s="167" customFormat="1" ht="26.25" customHeight="1" thickBot="1" x14ac:dyDescent="0.3">
      <c r="A148" s="231"/>
      <c r="B148" s="232" t="s">
        <v>477</v>
      </c>
      <c r="C148" s="233" t="s">
        <v>478</v>
      </c>
      <c r="D148" s="234" t="s">
        <v>364</v>
      </c>
      <c r="E148" s="235" t="s">
        <v>359</v>
      </c>
      <c r="F148" s="235" t="s">
        <v>359</v>
      </c>
      <c r="G148" s="235" t="s">
        <v>359</v>
      </c>
      <c r="H148" s="235" t="s">
        <v>359</v>
      </c>
      <c r="I148" s="235">
        <v>0.5590298929708033</v>
      </c>
      <c r="J148" s="235">
        <v>1.0369538603885622</v>
      </c>
      <c r="K148" s="235">
        <v>1.3768055542464981</v>
      </c>
      <c r="L148" s="235">
        <v>0.2465858747655478</v>
      </c>
      <c r="M148" s="235" t="s">
        <v>359</v>
      </c>
      <c r="N148" s="235">
        <v>1.3748709115220243</v>
      </c>
      <c r="O148" s="235">
        <v>6.4701936285874694E-3</v>
      </c>
      <c r="P148" s="235">
        <v>4.4437114399021697E-6</v>
      </c>
      <c r="Q148" s="235">
        <v>4.4437114399021699E-12</v>
      </c>
      <c r="R148" s="235">
        <v>0.50836861674968381</v>
      </c>
      <c r="S148" s="235">
        <v>11.121870830294466</v>
      </c>
      <c r="T148" s="235">
        <v>8.1091020829279437E-2</v>
      </c>
      <c r="U148" s="235">
        <v>1.1231945438454963E-2</v>
      </c>
      <c r="V148" s="235">
        <v>4.4437114399021675</v>
      </c>
      <c r="W148" s="235" t="s">
        <v>553</v>
      </c>
      <c r="X148" s="235" t="s">
        <v>553</v>
      </c>
      <c r="Y148" s="235" t="s">
        <v>553</v>
      </c>
      <c r="Z148" s="235" t="s">
        <v>553</v>
      </c>
      <c r="AA148" s="235" t="s">
        <v>553</v>
      </c>
      <c r="AB148" s="235" t="s">
        <v>553</v>
      </c>
      <c r="AC148" s="235" t="s">
        <v>359</v>
      </c>
      <c r="AD148" s="235" t="s">
        <v>553</v>
      </c>
      <c r="AE148" s="236"/>
      <c r="AF148" s="237" t="s">
        <v>359</v>
      </c>
      <c r="AG148" s="238" t="s">
        <v>359</v>
      </c>
      <c r="AH148" s="238" t="s">
        <v>359</v>
      </c>
      <c r="AI148" s="238" t="s">
        <v>359</v>
      </c>
      <c r="AJ148" s="238" t="s">
        <v>359</v>
      </c>
      <c r="AK148" s="237">
        <v>57475.097454981464</v>
      </c>
      <c r="AL148" s="232" t="s">
        <v>479</v>
      </c>
    </row>
    <row r="149" spans="1:38" s="167" customFormat="1" ht="26.25" customHeight="1" thickBot="1" x14ac:dyDescent="0.3">
      <c r="A149" s="231"/>
      <c r="B149" s="232" t="s">
        <v>480</v>
      </c>
      <c r="C149" s="233" t="s">
        <v>481</v>
      </c>
      <c r="D149" s="234" t="s">
        <v>364</v>
      </c>
      <c r="E149" s="235" t="s">
        <v>359</v>
      </c>
      <c r="F149" s="235" t="s">
        <v>359</v>
      </c>
      <c r="G149" s="235" t="s">
        <v>359</v>
      </c>
      <c r="H149" s="235" t="s">
        <v>359</v>
      </c>
      <c r="I149" s="235">
        <v>0.30287889025496412</v>
      </c>
      <c r="J149" s="235">
        <v>0.55611678475996817</v>
      </c>
      <c r="K149" s="235">
        <v>1.1122335695199363</v>
      </c>
      <c r="L149" s="235">
        <v>2.3445439762483207E-2</v>
      </c>
      <c r="M149" s="235" t="s">
        <v>359</v>
      </c>
      <c r="N149" s="235" t="s">
        <v>553</v>
      </c>
      <c r="O149" s="235" t="s">
        <v>553</v>
      </c>
      <c r="P149" s="235" t="s">
        <v>553</v>
      </c>
      <c r="Q149" s="235" t="s">
        <v>553</v>
      </c>
      <c r="R149" s="235" t="s">
        <v>553</v>
      </c>
      <c r="S149" s="235" t="s">
        <v>553</v>
      </c>
      <c r="T149" s="235" t="s">
        <v>553</v>
      </c>
      <c r="U149" s="235" t="s">
        <v>553</v>
      </c>
      <c r="V149" s="235" t="s">
        <v>359</v>
      </c>
      <c r="W149" s="235" t="s">
        <v>553</v>
      </c>
      <c r="X149" s="235" t="s">
        <v>553</v>
      </c>
      <c r="Y149" s="235" t="s">
        <v>553</v>
      </c>
      <c r="Z149" s="235" t="s">
        <v>553</v>
      </c>
      <c r="AA149" s="235" t="s">
        <v>553</v>
      </c>
      <c r="AB149" s="235" t="s">
        <v>553</v>
      </c>
      <c r="AC149" s="235" t="s">
        <v>359</v>
      </c>
      <c r="AD149" s="235" t="s">
        <v>553</v>
      </c>
      <c r="AE149" s="236"/>
      <c r="AF149" s="237" t="s">
        <v>359</v>
      </c>
      <c r="AG149" s="237" t="s">
        <v>359</v>
      </c>
      <c r="AH149" s="237" t="s">
        <v>359</v>
      </c>
      <c r="AI149" s="237" t="s">
        <v>359</v>
      </c>
      <c r="AJ149" s="237" t="s">
        <v>359</v>
      </c>
      <c r="AK149" s="237">
        <v>57475.097454981464</v>
      </c>
      <c r="AL149" s="232" t="s">
        <v>479</v>
      </c>
    </row>
    <row r="150" spans="1:38" s="153" customFormat="1" ht="15" customHeight="1" thickBot="1" x14ac:dyDescent="0.3">
      <c r="A150" s="239"/>
      <c r="B150" s="240"/>
      <c r="C150" s="240"/>
      <c r="D150" s="226"/>
      <c r="E150" s="51"/>
      <c r="F150" s="51"/>
      <c r="G150" s="51"/>
      <c r="H150" s="51"/>
      <c r="I150" s="51"/>
      <c r="J150" s="51"/>
      <c r="K150" s="51"/>
      <c r="L150" s="51"/>
      <c r="M150" s="51"/>
      <c r="N150" s="51"/>
      <c r="O150" s="226"/>
      <c r="P150" s="226"/>
      <c r="Q150" s="226"/>
      <c r="R150" s="226"/>
      <c r="S150" s="226"/>
      <c r="T150" s="226"/>
      <c r="U150" s="226"/>
      <c r="V150" s="226"/>
      <c r="W150" s="226"/>
      <c r="X150" s="226"/>
      <c r="Y150" s="226"/>
      <c r="Z150" s="226"/>
      <c r="AA150" s="226"/>
      <c r="AB150" s="226"/>
      <c r="AC150" s="226"/>
      <c r="AD150" s="226"/>
      <c r="AE150" s="241"/>
      <c r="AF150" s="226"/>
      <c r="AG150" s="226"/>
      <c r="AH150" s="226"/>
      <c r="AI150" s="226"/>
      <c r="AJ150" s="226"/>
      <c r="AK150" s="226"/>
      <c r="AL150" s="242"/>
    </row>
    <row r="151" spans="1:38" s="153" customFormat="1" ht="26.25" customHeight="1" thickBot="1" x14ac:dyDescent="0.3">
      <c r="A151" s="243"/>
      <c r="B151" s="244" t="s">
        <v>482</v>
      </c>
      <c r="C151" s="245" t="s">
        <v>483</v>
      </c>
      <c r="D151" s="243"/>
      <c r="E151" s="246">
        <v>-50.923583591014278</v>
      </c>
      <c r="F151" s="246">
        <v>-62.530322590614318</v>
      </c>
      <c r="G151" s="247"/>
      <c r="H151" s="247"/>
      <c r="I151" s="247"/>
      <c r="J151" s="247"/>
      <c r="K151" s="247"/>
      <c r="L151" s="247"/>
      <c r="M151" s="247"/>
      <c r="N151" s="247"/>
      <c r="O151" s="247"/>
      <c r="P151" s="247"/>
      <c r="Q151" s="247"/>
      <c r="R151" s="247"/>
      <c r="S151" s="247"/>
      <c r="T151" s="247"/>
      <c r="U151" s="247"/>
      <c r="V151" s="247"/>
      <c r="W151" s="247"/>
      <c r="X151" s="247"/>
      <c r="Y151" s="247"/>
      <c r="Z151" s="247"/>
      <c r="AA151" s="247"/>
      <c r="AB151" s="247"/>
      <c r="AC151" s="247"/>
      <c r="AD151" s="247"/>
      <c r="AE151" s="248"/>
      <c r="AF151" s="247"/>
      <c r="AG151" s="247"/>
      <c r="AH151" s="247"/>
      <c r="AI151" s="247"/>
      <c r="AJ151" s="247"/>
      <c r="AK151" s="247"/>
      <c r="AL151" s="244"/>
    </row>
    <row r="152" spans="1:38" s="153" customFormat="1" ht="37.5" customHeight="1" thickBot="1" x14ac:dyDescent="0.3">
      <c r="A152" s="249"/>
      <c r="B152" s="250" t="s">
        <v>484</v>
      </c>
      <c r="C152" s="251" t="s">
        <v>485</v>
      </c>
      <c r="D152" s="249" t="s">
        <v>368</v>
      </c>
      <c r="E152" s="252">
        <f>E141 + E151 + IF(AND(OR($B$4="AT",$B$4="BE",$B$4="CH",$B$4="GB",$B$4="IE",$B$4="LT",$B$4="LU",$B$4="NL"),SUM(E143:E149)&gt;0),SUM(E143:E149)-SUM(E27:E33),0)</f>
        <v>56.831706934512162</v>
      </c>
      <c r="F152" s="252">
        <f t="shared" ref="F152:AD152" si="1">F141 + F151 + IF(AND(OR($B$4="AT",$B$4="BE",$B$4="CH",$B$4="GB",$B$4="IE",$B$4="LT",$B$4="LU",$B$4="NL"),SUM(F143:F149)&gt;0),SUM(F143:F149)-SUM(F27:F33),0)</f>
        <v>47.253550070305657</v>
      </c>
      <c r="G152" s="252">
        <f t="shared" si="1"/>
        <v>12.258108457669492</v>
      </c>
      <c r="H152" s="252">
        <f t="shared" si="1"/>
        <v>119.33933373009556</v>
      </c>
      <c r="I152" s="252">
        <f t="shared" si="1"/>
        <v>12.043020919348894</v>
      </c>
      <c r="J152" s="252">
        <f t="shared" si="1"/>
        <v>27.518535636697798</v>
      </c>
      <c r="K152" s="252">
        <f t="shared" si="1"/>
        <v>62.477061207762702</v>
      </c>
      <c r="L152" s="252">
        <f t="shared" si="1"/>
        <v>1.8506226632501923</v>
      </c>
      <c r="M152" s="252">
        <f t="shared" si="1"/>
        <v>77.761116012157572</v>
      </c>
      <c r="N152" s="252">
        <f t="shared" si="1"/>
        <v>5.0297096358065696</v>
      </c>
      <c r="O152" s="252">
        <f t="shared" si="1"/>
        <v>0.27846034478015735</v>
      </c>
      <c r="P152" s="252">
        <f t="shared" si="1"/>
        <v>0.30158256375941217</v>
      </c>
      <c r="Q152" s="252">
        <f t="shared" si="1"/>
        <v>1.0722004585949283</v>
      </c>
      <c r="R152" s="252">
        <f t="shared" si="1"/>
        <v>2.218361217170044</v>
      </c>
      <c r="S152" s="252">
        <f t="shared" si="1"/>
        <v>19.697980818778539</v>
      </c>
      <c r="T152" s="252">
        <f t="shared" si="1"/>
        <v>8.226952772822882</v>
      </c>
      <c r="U152" s="252">
        <f t="shared" si="1"/>
        <v>2.7904901289089938</v>
      </c>
      <c r="V152" s="252">
        <f t="shared" si="1"/>
        <v>19.493751008189772</v>
      </c>
      <c r="W152" s="252">
        <f t="shared" si="1"/>
        <v>19.814131724514972</v>
      </c>
      <c r="X152" s="252">
        <f t="shared" si="1"/>
        <v>3.7413165006594213</v>
      </c>
      <c r="Y152" s="252">
        <f t="shared" si="1"/>
        <v>5.675738373930205</v>
      </c>
      <c r="Z152" s="252">
        <f t="shared" si="1"/>
        <v>2.1764266943897055</v>
      </c>
      <c r="AA152" s="252">
        <f t="shared" si="1"/>
        <v>1.8696674815161352</v>
      </c>
      <c r="AB152" s="252">
        <f t="shared" si="1"/>
        <v>13.463149050495463</v>
      </c>
      <c r="AC152" s="252">
        <f t="shared" si="1"/>
        <v>2.5563756641578794</v>
      </c>
      <c r="AD152" s="252">
        <f t="shared" si="1"/>
        <v>7.9363420606126747</v>
      </c>
      <c r="AE152" s="236"/>
      <c r="AF152" s="253"/>
      <c r="AG152" s="253"/>
      <c r="AH152" s="253"/>
      <c r="AI152" s="253"/>
      <c r="AJ152" s="253"/>
      <c r="AK152" s="253"/>
      <c r="AL152" s="254"/>
    </row>
    <row r="153" spans="1:38" s="153" customFormat="1" ht="26.25" customHeight="1" thickBot="1" x14ac:dyDescent="0.3">
      <c r="A153" s="243"/>
      <c r="B153" s="244" t="s">
        <v>486</v>
      </c>
      <c r="C153" s="245" t="s">
        <v>487</v>
      </c>
      <c r="D153" s="243" t="s">
        <v>373</v>
      </c>
      <c r="E153" s="246">
        <v>-50.923583591014278</v>
      </c>
      <c r="F153" s="246">
        <v>-62.530322590614318</v>
      </c>
      <c r="G153" s="247"/>
      <c r="H153" s="247"/>
      <c r="I153" s="247"/>
      <c r="J153" s="247"/>
      <c r="K153" s="247"/>
      <c r="L153" s="247"/>
      <c r="M153" s="247"/>
      <c r="N153" s="247"/>
      <c r="O153" s="247"/>
      <c r="P153" s="247"/>
      <c r="Q153" s="247"/>
      <c r="R153" s="247"/>
      <c r="S153" s="247"/>
      <c r="T153" s="247"/>
      <c r="U153" s="247"/>
      <c r="V153" s="247"/>
      <c r="W153" s="247"/>
      <c r="X153" s="247"/>
      <c r="Y153" s="247"/>
      <c r="Z153" s="247"/>
      <c r="AA153" s="247"/>
      <c r="AB153" s="247"/>
      <c r="AC153" s="247"/>
      <c r="AD153" s="247"/>
      <c r="AE153" s="248"/>
      <c r="AF153" s="247"/>
      <c r="AG153" s="247"/>
      <c r="AH153" s="247"/>
      <c r="AI153" s="247"/>
      <c r="AJ153" s="247"/>
      <c r="AK153" s="247"/>
      <c r="AL153" s="244"/>
    </row>
    <row r="154" spans="1:38" s="153" customFormat="1" ht="37.5" customHeight="1" thickBot="1" x14ac:dyDescent="0.3">
      <c r="A154" s="249"/>
      <c r="B154" s="250" t="s">
        <v>488</v>
      </c>
      <c r="C154" s="251" t="s">
        <v>489</v>
      </c>
      <c r="D154" s="249" t="s">
        <v>375</v>
      </c>
      <c r="E154" s="252">
        <f>E141 + E153 - IF(OR($B$6=2005,$B$6&gt;=2020),SUM(E99:E122),0) + IF(AND(OR($B$4="AT",$B$4="BE",$B$4="CH",$B$4="GB",$B$4="IE",$B$4="LT",$B$4="LU",$B$4="NL"),SUM(E143:E149)&gt;0),SUM(E143:E149)-SUM(E27:E33),0)</f>
        <v>56.831706934512162</v>
      </c>
      <c r="F154" s="252">
        <f>F141 + F153 - IF(OR($B$6=2005,$B$6&gt;=2020),SUM(F99:F122),0) + IF(AND(OR($B$4="AT",$B$4="BE",$B$4="CH",$B$4="GB",$B$4="IE",$B$4="LT",$B$4="LU",$B$4="NL"),SUM(F143:F149)&gt;0),SUM(F143:F149)-SUM(F27:F33),0)</f>
        <v>47.253550070305657</v>
      </c>
      <c r="G154" s="252">
        <f>G141 + G153 + IF(AND(OR($B$4="AT",$B$4="BE",$B$4="CH",$B$4="GB",$B$4="IE",$B$4="LT",$B$4="LU",$B$4="NL"),SUM(G143:G149)&gt;0),SUM(G143:G149)-SUM(G27:G33),0)</f>
        <v>12.258108457669492</v>
      </c>
      <c r="H154" s="252">
        <f t="shared" ref="H154:AD154" si="2">H141 + H153 + IF(AND(OR($B$4="AT",$B$4="BE",$B$4="CH",$B$4="GB",$B$4="IE",$B$4="LT",$B$4="LU",$B$4="NL"),SUM(H143:H149)&gt;0),SUM(H143:H149)-SUM(H27:H33),0)</f>
        <v>119.33933373009556</v>
      </c>
      <c r="I154" s="252">
        <f t="shared" si="2"/>
        <v>12.043020919348894</v>
      </c>
      <c r="J154" s="252">
        <f t="shared" si="2"/>
        <v>27.518535636697798</v>
      </c>
      <c r="K154" s="252">
        <f t="shared" si="2"/>
        <v>62.477061207762702</v>
      </c>
      <c r="L154" s="252">
        <f t="shared" si="2"/>
        <v>1.8506226632501923</v>
      </c>
      <c r="M154" s="252">
        <f t="shared" si="2"/>
        <v>77.761116012157572</v>
      </c>
      <c r="N154" s="252">
        <f t="shared" si="2"/>
        <v>5.0297096358065696</v>
      </c>
      <c r="O154" s="252">
        <f t="shared" si="2"/>
        <v>0.27846034478015735</v>
      </c>
      <c r="P154" s="252">
        <f t="shared" si="2"/>
        <v>0.30158256375941217</v>
      </c>
      <c r="Q154" s="252">
        <f t="shared" si="2"/>
        <v>1.0722004585949283</v>
      </c>
      <c r="R154" s="252">
        <f t="shared" si="2"/>
        <v>2.218361217170044</v>
      </c>
      <c r="S154" s="252">
        <f t="shared" si="2"/>
        <v>19.697980818778539</v>
      </c>
      <c r="T154" s="252">
        <f t="shared" si="2"/>
        <v>8.226952772822882</v>
      </c>
      <c r="U154" s="252">
        <f t="shared" si="2"/>
        <v>2.7904901289089938</v>
      </c>
      <c r="V154" s="252">
        <f t="shared" si="2"/>
        <v>19.493751008189772</v>
      </c>
      <c r="W154" s="252">
        <f t="shared" si="2"/>
        <v>19.814131724514972</v>
      </c>
      <c r="X154" s="252">
        <f t="shared" si="2"/>
        <v>3.7413165006594213</v>
      </c>
      <c r="Y154" s="252">
        <f t="shared" si="2"/>
        <v>5.675738373930205</v>
      </c>
      <c r="Z154" s="252">
        <f t="shared" si="2"/>
        <v>2.1764266943897055</v>
      </c>
      <c r="AA154" s="252">
        <f t="shared" si="2"/>
        <v>1.8696674815161352</v>
      </c>
      <c r="AB154" s="252">
        <f t="shared" si="2"/>
        <v>13.463149050495463</v>
      </c>
      <c r="AC154" s="252">
        <f t="shared" si="2"/>
        <v>2.5563756641578794</v>
      </c>
      <c r="AD154" s="252">
        <f t="shared" si="2"/>
        <v>7.9363420606126747</v>
      </c>
      <c r="AE154" s="255"/>
      <c r="AF154" s="253"/>
      <c r="AG154" s="253"/>
      <c r="AH154" s="253"/>
      <c r="AI154" s="253"/>
      <c r="AJ154" s="253"/>
      <c r="AK154" s="253"/>
      <c r="AL154" s="254"/>
    </row>
    <row r="155" spans="1:38" s="153" customFormat="1" ht="15" customHeight="1" thickBot="1" x14ac:dyDescent="0.3">
      <c r="A155" s="239"/>
      <c r="B155" s="240"/>
      <c r="C155" s="240"/>
      <c r="D155" s="226"/>
      <c r="E155" s="51"/>
      <c r="F155" s="51"/>
      <c r="G155" s="51"/>
      <c r="H155" s="51"/>
      <c r="I155" s="51"/>
      <c r="J155" s="51"/>
      <c r="K155" s="51"/>
      <c r="L155" s="51"/>
      <c r="M155" s="51"/>
      <c r="N155" s="51"/>
      <c r="O155" s="226"/>
      <c r="P155" s="226"/>
      <c r="Q155" s="226"/>
      <c r="R155" s="226"/>
      <c r="S155" s="226"/>
      <c r="T155" s="226"/>
      <c r="U155" s="226"/>
      <c r="V155" s="226"/>
      <c r="W155" s="226"/>
      <c r="X155" s="226"/>
      <c r="Y155" s="226"/>
      <c r="Z155" s="226"/>
      <c r="AA155" s="226"/>
      <c r="AB155" s="226"/>
      <c r="AC155" s="226"/>
      <c r="AD155" s="226"/>
      <c r="AE155" s="241"/>
      <c r="AF155" s="226"/>
      <c r="AG155" s="226"/>
      <c r="AH155" s="226"/>
      <c r="AI155" s="226"/>
      <c r="AJ155" s="226"/>
      <c r="AK155" s="226"/>
      <c r="AL155" s="242"/>
    </row>
    <row r="156" spans="1:38" s="167" customFormat="1" ht="26.25" customHeight="1" thickBot="1" x14ac:dyDescent="0.3">
      <c r="A156" s="256" t="s">
        <v>490</v>
      </c>
      <c r="B156" s="257"/>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8"/>
      <c r="AF156" s="257"/>
      <c r="AG156" s="257"/>
      <c r="AH156" s="257"/>
      <c r="AI156" s="257"/>
      <c r="AJ156" s="257"/>
      <c r="AK156" s="257"/>
      <c r="AL156" s="259"/>
    </row>
    <row r="157" spans="1:38" s="167" customFormat="1" ht="26.25" customHeight="1" thickBot="1" x14ac:dyDescent="0.3">
      <c r="A157" s="260" t="s">
        <v>376</v>
      </c>
      <c r="B157" s="260" t="s">
        <v>279</v>
      </c>
      <c r="C157" s="261" t="s">
        <v>280</v>
      </c>
      <c r="D157" s="262"/>
      <c r="E157" s="263">
        <v>13.028363047886428</v>
      </c>
      <c r="F157" s="263">
        <v>0.30499587621510277</v>
      </c>
      <c r="G157" s="263">
        <v>0.77846988283081431</v>
      </c>
      <c r="H157" s="263" t="s">
        <v>553</v>
      </c>
      <c r="I157" s="263">
        <v>0.12523764980079902</v>
      </c>
      <c r="J157" s="263">
        <v>0.12523764980079902</v>
      </c>
      <c r="K157" s="263">
        <v>0.12523764980079902</v>
      </c>
      <c r="L157" s="263">
        <v>6.0114071904383531E-2</v>
      </c>
      <c r="M157" s="263">
        <v>2.6855450363304314</v>
      </c>
      <c r="N157" s="263">
        <v>3.2695412755651965E-3</v>
      </c>
      <c r="O157" s="263">
        <v>2.4521559566738972E-4</v>
      </c>
      <c r="P157" s="263">
        <v>4.9043119133477938E-3</v>
      </c>
      <c r="Q157" s="263">
        <v>1.2260779783369485E-3</v>
      </c>
      <c r="R157" s="263">
        <v>8.1738531889129912E-3</v>
      </c>
      <c r="S157" s="263">
        <v>8.9912385078042903E-3</v>
      </c>
      <c r="T157" s="263">
        <v>3.2695412755651967E-4</v>
      </c>
      <c r="U157" s="263">
        <v>4.4956192539021451E-3</v>
      </c>
      <c r="V157" s="263">
        <v>1.1852087123923838</v>
      </c>
      <c r="W157" s="263" t="s">
        <v>553</v>
      </c>
      <c r="X157" s="263" t="s">
        <v>553</v>
      </c>
      <c r="Y157" s="263" t="s">
        <v>553</v>
      </c>
      <c r="Z157" s="263" t="s">
        <v>553</v>
      </c>
      <c r="AA157" s="263" t="s">
        <v>553</v>
      </c>
      <c r="AB157" s="263" t="s">
        <v>553</v>
      </c>
      <c r="AC157" s="263" t="s">
        <v>553</v>
      </c>
      <c r="AD157" s="263" t="s">
        <v>553</v>
      </c>
      <c r="AE157" s="264"/>
      <c r="AF157" s="265">
        <v>40869.265944564955</v>
      </c>
      <c r="AG157" s="265" t="s">
        <v>359</v>
      </c>
      <c r="AH157" s="265" t="s">
        <v>359</v>
      </c>
      <c r="AI157" s="265" t="s">
        <v>359</v>
      </c>
      <c r="AJ157" s="265" t="s">
        <v>359</v>
      </c>
      <c r="AK157" s="265" t="s">
        <v>359</v>
      </c>
      <c r="AL157" s="266" t="s">
        <v>377</v>
      </c>
    </row>
    <row r="158" spans="1:38" s="167" customFormat="1" ht="26.25" customHeight="1" thickBot="1" x14ac:dyDescent="0.3">
      <c r="A158" s="260" t="s">
        <v>376</v>
      </c>
      <c r="B158" s="260" t="s">
        <v>281</v>
      </c>
      <c r="C158" s="261" t="s">
        <v>282</v>
      </c>
      <c r="D158" s="262"/>
      <c r="E158" s="263">
        <v>5.3355562584912017E-2</v>
      </c>
      <c r="F158" s="263">
        <v>2.0835272105410004E-3</v>
      </c>
      <c r="G158" s="263">
        <v>2.9423451332400001E-3</v>
      </c>
      <c r="H158" s="263" t="s">
        <v>553</v>
      </c>
      <c r="I158" s="263">
        <v>2.9165732274E-4</v>
      </c>
      <c r="J158" s="263">
        <v>2.9165732274E-4</v>
      </c>
      <c r="K158" s="263">
        <v>2.9165732274E-4</v>
      </c>
      <c r="L158" s="263">
        <v>1.3999551491519999E-4</v>
      </c>
      <c r="M158" s="263">
        <v>9.4023234808099987E-2</v>
      </c>
      <c r="N158" s="263">
        <v>1.2374014450307252E-5</v>
      </c>
      <c r="O158" s="263">
        <v>9.2805108377304394E-7</v>
      </c>
      <c r="P158" s="263">
        <v>1.8561021675460875E-5</v>
      </c>
      <c r="Q158" s="263">
        <v>4.6402554188652189E-6</v>
      </c>
      <c r="R158" s="263">
        <v>3.0935036125768136E-5</v>
      </c>
      <c r="S158" s="263">
        <v>3.4028539738344947E-5</v>
      </c>
      <c r="T158" s="263">
        <v>1.2374014450307253E-6</v>
      </c>
      <c r="U158" s="263">
        <v>1.7014269869172473E-5</v>
      </c>
      <c r="V158" s="263">
        <v>4.4855802382363788E-3</v>
      </c>
      <c r="W158" s="263" t="s">
        <v>553</v>
      </c>
      <c r="X158" s="263" t="s">
        <v>553</v>
      </c>
      <c r="Y158" s="263" t="s">
        <v>553</v>
      </c>
      <c r="Z158" s="263" t="s">
        <v>553</v>
      </c>
      <c r="AA158" s="263" t="s">
        <v>553</v>
      </c>
      <c r="AB158" s="263" t="s">
        <v>553</v>
      </c>
      <c r="AC158" s="263" t="s">
        <v>553</v>
      </c>
      <c r="AD158" s="263" t="s">
        <v>553</v>
      </c>
      <c r="AE158" s="264"/>
      <c r="AF158" s="267">
        <v>154.67518062884065</v>
      </c>
      <c r="AG158" s="267" t="s">
        <v>359</v>
      </c>
      <c r="AH158" s="267" t="s">
        <v>359</v>
      </c>
      <c r="AI158" s="267" t="s">
        <v>359</v>
      </c>
      <c r="AJ158" s="267" t="s">
        <v>359</v>
      </c>
      <c r="AK158" s="267" t="s">
        <v>359</v>
      </c>
      <c r="AL158" s="266" t="s">
        <v>377</v>
      </c>
    </row>
    <row r="159" spans="1:38" s="167" customFormat="1" ht="26.25" customHeight="1" thickBot="1" x14ac:dyDescent="0.3">
      <c r="A159" s="260" t="s">
        <v>378</v>
      </c>
      <c r="B159" s="260" t="s">
        <v>283</v>
      </c>
      <c r="C159" s="261" t="s">
        <v>491</v>
      </c>
      <c r="D159" s="262"/>
      <c r="E159" s="263">
        <v>12.378163717410571</v>
      </c>
      <c r="F159" s="263">
        <v>0.43946125551599635</v>
      </c>
      <c r="G159" s="263">
        <v>0.43936814357307719</v>
      </c>
      <c r="H159" s="263" t="s">
        <v>553</v>
      </c>
      <c r="I159" s="263">
        <v>0.28760841424575717</v>
      </c>
      <c r="J159" s="263">
        <v>0.3113461211820629</v>
      </c>
      <c r="K159" s="263">
        <v>0.3113461211820629</v>
      </c>
      <c r="L159" s="263">
        <v>7.7703172276420679E-2</v>
      </c>
      <c r="M159" s="263">
        <v>1.1656542897461368</v>
      </c>
      <c r="N159" s="263">
        <v>0</v>
      </c>
      <c r="O159" s="263">
        <v>0</v>
      </c>
      <c r="P159" s="263">
        <v>0</v>
      </c>
      <c r="Q159" s="263">
        <v>0</v>
      </c>
      <c r="R159" s="263">
        <v>0</v>
      </c>
      <c r="S159" s="263">
        <v>0</v>
      </c>
      <c r="T159" s="263">
        <v>0</v>
      </c>
      <c r="U159" s="263">
        <v>0</v>
      </c>
      <c r="V159" s="263">
        <v>0</v>
      </c>
      <c r="W159" s="263">
        <v>2.590793341456096E-2</v>
      </c>
      <c r="X159" s="263" t="s">
        <v>553</v>
      </c>
      <c r="Y159" s="263" t="s">
        <v>553</v>
      </c>
      <c r="Z159" s="263" t="s">
        <v>553</v>
      </c>
      <c r="AA159" s="263" t="s">
        <v>553</v>
      </c>
      <c r="AB159" s="263" t="s">
        <v>553</v>
      </c>
      <c r="AC159" s="263" t="s">
        <v>553</v>
      </c>
      <c r="AD159" s="263">
        <v>1.237204916291626E-2</v>
      </c>
      <c r="AE159" s="264"/>
      <c r="AF159" s="267">
        <v>6788.8539398006787</v>
      </c>
      <c r="AG159" s="267" t="s">
        <v>359</v>
      </c>
      <c r="AH159" s="267" t="s">
        <v>359</v>
      </c>
      <c r="AI159" s="267" t="s">
        <v>359</v>
      </c>
      <c r="AJ159" s="267" t="s">
        <v>359</v>
      </c>
      <c r="AK159" s="267" t="s">
        <v>359</v>
      </c>
      <c r="AL159" s="266" t="s">
        <v>377</v>
      </c>
    </row>
    <row r="160" spans="1:38" s="167" customFormat="1" ht="26.25" customHeight="1" thickBot="1" x14ac:dyDescent="0.3">
      <c r="A160" s="260" t="s">
        <v>379</v>
      </c>
      <c r="B160" s="260" t="s">
        <v>284</v>
      </c>
      <c r="C160" s="261" t="s">
        <v>285</v>
      </c>
      <c r="D160" s="262"/>
      <c r="E160" s="263" t="s">
        <v>553</v>
      </c>
      <c r="F160" s="263" t="s">
        <v>553</v>
      </c>
      <c r="G160" s="263" t="s">
        <v>553</v>
      </c>
      <c r="H160" s="263" t="s">
        <v>553</v>
      </c>
      <c r="I160" s="263" t="s">
        <v>553</v>
      </c>
      <c r="J160" s="263" t="s">
        <v>553</v>
      </c>
      <c r="K160" s="263" t="s">
        <v>553</v>
      </c>
      <c r="L160" s="263" t="s">
        <v>553</v>
      </c>
      <c r="M160" s="263" t="s">
        <v>553</v>
      </c>
      <c r="N160" s="263" t="s">
        <v>553</v>
      </c>
      <c r="O160" s="263" t="s">
        <v>553</v>
      </c>
      <c r="P160" s="263" t="s">
        <v>553</v>
      </c>
      <c r="Q160" s="263" t="s">
        <v>553</v>
      </c>
      <c r="R160" s="263" t="s">
        <v>553</v>
      </c>
      <c r="S160" s="263" t="s">
        <v>553</v>
      </c>
      <c r="T160" s="263" t="s">
        <v>553</v>
      </c>
      <c r="U160" s="263" t="s">
        <v>553</v>
      </c>
      <c r="V160" s="263" t="s">
        <v>553</v>
      </c>
      <c r="W160" s="263" t="s">
        <v>553</v>
      </c>
      <c r="X160" s="263" t="s">
        <v>553</v>
      </c>
      <c r="Y160" s="263" t="s">
        <v>553</v>
      </c>
      <c r="Z160" s="263" t="s">
        <v>553</v>
      </c>
      <c r="AA160" s="263" t="s">
        <v>553</v>
      </c>
      <c r="AB160" s="263" t="s">
        <v>553</v>
      </c>
      <c r="AC160" s="263" t="s">
        <v>553</v>
      </c>
      <c r="AD160" s="263" t="s">
        <v>553</v>
      </c>
      <c r="AE160" s="264"/>
      <c r="AF160" s="267" t="s">
        <v>553</v>
      </c>
      <c r="AG160" s="267" t="s">
        <v>359</v>
      </c>
      <c r="AH160" s="267" t="s">
        <v>359</v>
      </c>
      <c r="AI160" s="267" t="s">
        <v>359</v>
      </c>
      <c r="AJ160" s="267" t="s">
        <v>359</v>
      </c>
      <c r="AK160" s="267" t="s">
        <v>359</v>
      </c>
      <c r="AL160" s="266"/>
    </row>
    <row r="161" spans="1:38" s="153" customFormat="1" ht="26.25" customHeight="1" thickBot="1" x14ac:dyDescent="0.3">
      <c r="A161" s="268" t="s">
        <v>379</v>
      </c>
      <c r="B161" s="268" t="s">
        <v>286</v>
      </c>
      <c r="C161" s="269" t="s">
        <v>287</v>
      </c>
      <c r="D161" s="270"/>
      <c r="E161" s="263" t="s">
        <v>468</v>
      </c>
      <c r="F161" s="263" t="s">
        <v>468</v>
      </c>
      <c r="G161" s="263" t="s">
        <v>468</v>
      </c>
      <c r="H161" s="263" t="s">
        <v>468</v>
      </c>
      <c r="I161" s="263" t="s">
        <v>359</v>
      </c>
      <c r="J161" s="263" t="s">
        <v>359</v>
      </c>
      <c r="K161" s="263" t="s">
        <v>359</v>
      </c>
      <c r="L161" s="263" t="s">
        <v>359</v>
      </c>
      <c r="M161" s="263" t="s">
        <v>359</v>
      </c>
      <c r="N161" s="263" t="s">
        <v>359</v>
      </c>
      <c r="O161" s="263" t="s">
        <v>359</v>
      </c>
      <c r="P161" s="263" t="s">
        <v>359</v>
      </c>
      <c r="Q161" s="263" t="s">
        <v>359</v>
      </c>
      <c r="R161" s="263" t="s">
        <v>359</v>
      </c>
      <c r="S161" s="263" t="s">
        <v>359</v>
      </c>
      <c r="T161" s="263" t="s">
        <v>359</v>
      </c>
      <c r="U161" s="263" t="s">
        <v>359</v>
      </c>
      <c r="V161" s="263" t="s">
        <v>359</v>
      </c>
      <c r="W161" s="263" t="s">
        <v>359</v>
      </c>
      <c r="X161" s="263" t="s">
        <v>359</v>
      </c>
      <c r="Y161" s="263" t="s">
        <v>359</v>
      </c>
      <c r="Z161" s="263" t="s">
        <v>359</v>
      </c>
      <c r="AA161" s="263" t="s">
        <v>359</v>
      </c>
      <c r="AB161" s="263" t="s">
        <v>359</v>
      </c>
      <c r="AC161" s="263" t="s">
        <v>359</v>
      </c>
      <c r="AD161" s="263" t="s">
        <v>359</v>
      </c>
      <c r="AE161" s="264"/>
      <c r="AF161" s="267" t="s">
        <v>359</v>
      </c>
      <c r="AG161" s="267" t="s">
        <v>359</v>
      </c>
      <c r="AH161" s="267" t="s">
        <v>359</v>
      </c>
      <c r="AI161" s="267" t="s">
        <v>359</v>
      </c>
      <c r="AJ161" s="267" t="s">
        <v>359</v>
      </c>
      <c r="AK161" s="267" t="s">
        <v>359</v>
      </c>
      <c r="AL161" s="268" t="s">
        <v>492</v>
      </c>
    </row>
    <row r="162" spans="1:38" s="153" customFormat="1" ht="26.25" customHeight="1" thickBot="1" x14ac:dyDescent="0.3">
      <c r="A162" s="271" t="s">
        <v>380</v>
      </c>
      <c r="B162" s="271" t="s">
        <v>44</v>
      </c>
      <c r="C162" s="272" t="s">
        <v>288</v>
      </c>
      <c r="D162" s="273"/>
      <c r="E162" s="274" t="s">
        <v>468</v>
      </c>
      <c r="F162" s="274" t="s">
        <v>468</v>
      </c>
      <c r="G162" s="274" t="s">
        <v>468</v>
      </c>
      <c r="H162" s="274" t="s">
        <v>468</v>
      </c>
      <c r="I162" s="274" t="s">
        <v>468</v>
      </c>
      <c r="J162" s="274" t="s">
        <v>468</v>
      </c>
      <c r="K162" s="274" t="s">
        <v>468</v>
      </c>
      <c r="L162" s="274" t="s">
        <v>468</v>
      </c>
      <c r="M162" s="274" t="s">
        <v>468</v>
      </c>
      <c r="N162" s="274" t="s">
        <v>468</v>
      </c>
      <c r="O162" s="274" t="s">
        <v>468</v>
      </c>
      <c r="P162" s="274" t="s">
        <v>468</v>
      </c>
      <c r="Q162" s="274" t="s">
        <v>468</v>
      </c>
      <c r="R162" s="274" t="s">
        <v>468</v>
      </c>
      <c r="S162" s="274" t="s">
        <v>468</v>
      </c>
      <c r="T162" s="274" t="s">
        <v>468</v>
      </c>
      <c r="U162" s="274" t="s">
        <v>468</v>
      </c>
      <c r="V162" s="274" t="s">
        <v>468</v>
      </c>
      <c r="W162" s="274" t="s">
        <v>468</v>
      </c>
      <c r="X162" s="274" t="s">
        <v>468</v>
      </c>
      <c r="Y162" s="274" t="s">
        <v>468</v>
      </c>
      <c r="Z162" s="274" t="s">
        <v>468</v>
      </c>
      <c r="AA162" s="274" t="s">
        <v>468</v>
      </c>
      <c r="AB162" s="274" t="s">
        <v>468</v>
      </c>
      <c r="AC162" s="274" t="s">
        <v>468</v>
      </c>
      <c r="AD162" s="274" t="s">
        <v>468</v>
      </c>
      <c r="AE162" s="274"/>
      <c r="AF162" s="274" t="s">
        <v>359</v>
      </c>
      <c r="AG162" s="274" t="s">
        <v>359</v>
      </c>
      <c r="AH162" s="274" t="s">
        <v>359</v>
      </c>
      <c r="AI162" s="274" t="s">
        <v>359</v>
      </c>
      <c r="AJ162" s="274" t="s">
        <v>359</v>
      </c>
      <c r="AK162" s="274" t="s">
        <v>359</v>
      </c>
      <c r="AL162" s="271" t="s">
        <v>492</v>
      </c>
    </row>
    <row r="163" spans="1:38" s="153" customFormat="1" ht="26.25" customHeight="1" thickBot="1" x14ac:dyDescent="0.3">
      <c r="A163" s="271" t="s">
        <v>380</v>
      </c>
      <c r="B163" s="271" t="s">
        <v>289</v>
      </c>
      <c r="C163" s="272" t="s">
        <v>290</v>
      </c>
      <c r="D163" s="273"/>
      <c r="E163" s="274" t="s">
        <v>553</v>
      </c>
      <c r="F163" s="274" t="s">
        <v>553</v>
      </c>
      <c r="G163" s="274" t="s">
        <v>553</v>
      </c>
      <c r="H163" s="274" t="s">
        <v>553</v>
      </c>
      <c r="I163" s="274" t="s">
        <v>468</v>
      </c>
      <c r="J163" s="274" t="s">
        <v>468</v>
      </c>
      <c r="K163" s="274" t="s">
        <v>468</v>
      </c>
      <c r="L163" s="274" t="s">
        <v>468</v>
      </c>
      <c r="M163" s="274" t="s">
        <v>553</v>
      </c>
      <c r="N163" s="274" t="s">
        <v>468</v>
      </c>
      <c r="O163" s="274" t="s">
        <v>468</v>
      </c>
      <c r="P163" s="274" t="s">
        <v>468</v>
      </c>
      <c r="Q163" s="274" t="s">
        <v>468</v>
      </c>
      <c r="R163" s="274" t="s">
        <v>468</v>
      </c>
      <c r="S163" s="274" t="s">
        <v>468</v>
      </c>
      <c r="T163" s="274" t="s">
        <v>468</v>
      </c>
      <c r="U163" s="274" t="s">
        <v>468</v>
      </c>
      <c r="V163" s="274" t="s">
        <v>468</v>
      </c>
      <c r="W163" s="274">
        <v>0.29367887412287647</v>
      </c>
      <c r="X163" s="274">
        <v>2.1144878936847102</v>
      </c>
      <c r="Y163" s="274">
        <v>1.3802907083775193</v>
      </c>
      <c r="Z163" s="274">
        <v>0.67546141048261588</v>
      </c>
      <c r="AA163" s="274">
        <v>0.7929329601317664</v>
      </c>
      <c r="AB163" s="274">
        <v>4.9631729726766123</v>
      </c>
      <c r="AC163" s="274" t="s">
        <v>553</v>
      </c>
      <c r="AD163" s="274">
        <v>8.5166873495634163E-2</v>
      </c>
      <c r="AE163" s="274"/>
      <c r="AF163" s="274" t="s">
        <v>359</v>
      </c>
      <c r="AG163" s="274" t="s">
        <v>359</v>
      </c>
      <c r="AH163" s="274" t="s">
        <v>359</v>
      </c>
      <c r="AI163" s="274" t="s">
        <v>359</v>
      </c>
      <c r="AJ163" s="274" t="s">
        <v>359</v>
      </c>
      <c r="AK163" s="274" t="s">
        <v>359</v>
      </c>
      <c r="AL163" s="271" t="s">
        <v>381</v>
      </c>
    </row>
    <row r="164" spans="1:38" s="153" customFormat="1" ht="26.25" customHeight="1" thickBot="1" x14ac:dyDescent="0.3">
      <c r="A164" s="271" t="s">
        <v>380</v>
      </c>
      <c r="B164" s="271" t="s">
        <v>291</v>
      </c>
      <c r="C164" s="272" t="s">
        <v>292</v>
      </c>
      <c r="D164" s="273"/>
      <c r="E164" s="274" t="s">
        <v>468</v>
      </c>
      <c r="F164" s="274" t="s">
        <v>468</v>
      </c>
      <c r="G164" s="274" t="s">
        <v>468</v>
      </c>
      <c r="H164" s="274" t="s">
        <v>468</v>
      </c>
      <c r="I164" s="274" t="s">
        <v>468</v>
      </c>
      <c r="J164" s="274" t="s">
        <v>468</v>
      </c>
      <c r="K164" s="274" t="s">
        <v>468</v>
      </c>
      <c r="L164" s="274" t="s">
        <v>468</v>
      </c>
      <c r="M164" s="274" t="s">
        <v>468</v>
      </c>
      <c r="N164" s="274" t="s">
        <v>468</v>
      </c>
      <c r="O164" s="274" t="s">
        <v>468</v>
      </c>
      <c r="P164" s="274" t="s">
        <v>468</v>
      </c>
      <c r="Q164" s="274" t="s">
        <v>468</v>
      </c>
      <c r="R164" s="274" t="s">
        <v>468</v>
      </c>
      <c r="S164" s="274" t="s">
        <v>468</v>
      </c>
      <c r="T164" s="274" t="s">
        <v>468</v>
      </c>
      <c r="U164" s="274" t="s">
        <v>468</v>
      </c>
      <c r="V164" s="274" t="s">
        <v>468</v>
      </c>
      <c r="W164" s="274" t="s">
        <v>468</v>
      </c>
      <c r="X164" s="274" t="s">
        <v>468</v>
      </c>
      <c r="Y164" s="274" t="s">
        <v>468</v>
      </c>
      <c r="Z164" s="274" t="s">
        <v>468</v>
      </c>
      <c r="AA164" s="274" t="s">
        <v>468</v>
      </c>
      <c r="AB164" s="274" t="s">
        <v>468</v>
      </c>
      <c r="AC164" s="274" t="s">
        <v>468</v>
      </c>
      <c r="AD164" s="274" t="s">
        <v>468</v>
      </c>
      <c r="AE164" s="274"/>
      <c r="AF164" s="274" t="s">
        <v>359</v>
      </c>
      <c r="AG164" s="274" t="s">
        <v>359</v>
      </c>
      <c r="AH164" s="274" t="s">
        <v>359</v>
      </c>
      <c r="AI164" s="274" t="s">
        <v>359</v>
      </c>
      <c r="AJ164" s="274" t="s">
        <v>359</v>
      </c>
      <c r="AK164" s="274" t="s">
        <v>359</v>
      </c>
      <c r="AL164" s="271" t="s">
        <v>492</v>
      </c>
    </row>
    <row r="165" spans="1:38" s="282" customFormat="1" ht="15" customHeight="1" x14ac:dyDescent="0.25">
      <c r="A165" s="275"/>
      <c r="B165" s="275"/>
      <c r="C165" s="276"/>
      <c r="D165" s="277"/>
      <c r="E165" s="278"/>
      <c r="F165" s="279"/>
      <c r="G165" s="279"/>
      <c r="H165" s="279"/>
      <c r="I165" s="279"/>
      <c r="J165" s="279"/>
      <c r="K165" s="279"/>
      <c r="L165" s="279"/>
      <c r="M165" s="279"/>
      <c r="N165" s="279"/>
      <c r="O165" s="279"/>
      <c r="P165" s="279"/>
      <c r="Q165" s="279"/>
      <c r="R165" s="279"/>
      <c r="S165" s="279"/>
      <c r="T165" s="279"/>
      <c r="U165" s="279"/>
      <c r="V165" s="279"/>
      <c r="W165" s="279"/>
      <c r="X165" s="279"/>
      <c r="Y165" s="279"/>
      <c r="Z165" s="279"/>
      <c r="AA165" s="279"/>
      <c r="AB165" s="279"/>
      <c r="AC165" s="279"/>
      <c r="AD165" s="279"/>
      <c r="AE165" s="280"/>
      <c r="AF165" s="278"/>
      <c r="AG165" s="278"/>
      <c r="AH165" s="278"/>
      <c r="AI165" s="278"/>
      <c r="AJ165" s="278"/>
      <c r="AK165" s="278"/>
      <c r="AL165" s="281"/>
    </row>
    <row r="166" spans="1:38" s="288" customFormat="1" ht="52.5" customHeight="1" x14ac:dyDescent="0.2">
      <c r="A166" s="337" t="s">
        <v>540</v>
      </c>
      <c r="B166" s="337"/>
      <c r="C166" s="337"/>
      <c r="D166" s="337"/>
      <c r="E166" s="337"/>
      <c r="F166" s="337"/>
      <c r="G166" s="337"/>
      <c r="H166" s="283"/>
      <c r="I166" s="52"/>
      <c r="J166" s="52"/>
      <c r="K166" s="52"/>
      <c r="L166" s="52"/>
      <c r="M166" s="52"/>
      <c r="N166" s="52"/>
      <c r="O166" s="52"/>
      <c r="P166" s="52"/>
      <c r="Q166" s="52"/>
      <c r="R166" s="52"/>
      <c r="S166" s="52"/>
      <c r="T166" s="52"/>
      <c r="U166" s="52"/>
      <c r="V166" s="284"/>
      <c r="W166" s="284"/>
      <c r="X166" s="284"/>
      <c r="Y166" s="284"/>
      <c r="Z166" s="284"/>
      <c r="AA166" s="284"/>
      <c r="AB166" s="284"/>
      <c r="AC166" s="285"/>
      <c r="AD166" s="286"/>
      <c r="AE166" s="287"/>
      <c r="AG166" s="289"/>
      <c r="AH166" s="289"/>
      <c r="AI166" s="289"/>
      <c r="AJ166" s="289"/>
      <c r="AK166" s="289"/>
      <c r="AL166" s="289"/>
    </row>
    <row r="167" spans="1:38" s="284" customFormat="1" ht="63.75" customHeight="1" x14ac:dyDescent="0.25">
      <c r="A167" s="337" t="s">
        <v>541</v>
      </c>
      <c r="B167" s="337"/>
      <c r="C167" s="337"/>
      <c r="D167" s="337"/>
      <c r="E167" s="337"/>
      <c r="F167" s="337"/>
      <c r="G167" s="337"/>
      <c r="H167" s="283"/>
      <c r="I167" s="52"/>
      <c r="J167" s="50"/>
      <c r="K167" s="50"/>
      <c r="L167" s="50"/>
      <c r="M167" s="52"/>
      <c r="N167" s="52"/>
      <c r="O167" s="52"/>
      <c r="P167" s="52"/>
      <c r="Q167" s="52"/>
      <c r="R167" s="52"/>
      <c r="S167" s="52"/>
      <c r="T167" s="52"/>
      <c r="U167" s="52"/>
      <c r="AE167" s="290"/>
    </row>
    <row r="168" spans="1:38" s="284" customFormat="1" ht="26.25" customHeight="1" x14ac:dyDescent="0.25">
      <c r="A168" s="337" t="s">
        <v>542</v>
      </c>
      <c r="B168" s="337"/>
      <c r="C168" s="337"/>
      <c r="D168" s="337"/>
      <c r="E168" s="337"/>
      <c r="F168" s="337"/>
      <c r="G168" s="337"/>
      <c r="H168" s="283"/>
      <c r="I168" s="52"/>
      <c r="J168" s="50"/>
      <c r="K168" s="50"/>
      <c r="L168" s="50"/>
      <c r="M168" s="52"/>
      <c r="N168" s="52"/>
      <c r="O168" s="52"/>
      <c r="P168" s="52"/>
      <c r="Q168" s="52"/>
      <c r="R168" s="52"/>
      <c r="S168" s="52"/>
      <c r="T168" s="52"/>
      <c r="U168" s="52"/>
      <c r="AE168" s="290"/>
    </row>
    <row r="169" spans="1:38" s="288" customFormat="1" ht="26.25" customHeight="1" x14ac:dyDescent="0.25">
      <c r="A169" s="337" t="s">
        <v>543</v>
      </c>
      <c r="B169" s="337"/>
      <c r="C169" s="337"/>
      <c r="D169" s="337"/>
      <c r="E169" s="337"/>
      <c r="F169" s="337"/>
      <c r="G169" s="337"/>
      <c r="H169" s="283"/>
      <c r="I169" s="52"/>
      <c r="J169" s="50"/>
      <c r="K169" s="50"/>
      <c r="L169" s="50"/>
      <c r="M169" s="52"/>
      <c r="N169" s="52"/>
      <c r="O169" s="52"/>
      <c r="P169" s="52"/>
      <c r="Q169" s="52"/>
      <c r="R169" s="52"/>
      <c r="S169" s="52"/>
      <c r="T169" s="52"/>
      <c r="U169" s="52"/>
      <c r="V169" s="284"/>
      <c r="W169" s="284"/>
      <c r="X169" s="284"/>
      <c r="Y169" s="284"/>
      <c r="Z169" s="284"/>
      <c r="AA169" s="284"/>
      <c r="AB169" s="284"/>
      <c r="AC169" s="285"/>
      <c r="AD169" s="286"/>
      <c r="AE169" s="287"/>
      <c r="AG169" s="289"/>
      <c r="AH169" s="289"/>
      <c r="AI169" s="289"/>
      <c r="AJ169" s="289"/>
      <c r="AK169" s="289"/>
      <c r="AL169" s="289"/>
    </row>
    <row r="170" spans="1:38" s="284" customFormat="1" ht="52.5" customHeight="1" x14ac:dyDescent="0.25">
      <c r="A170" s="337" t="s">
        <v>544</v>
      </c>
      <c r="B170" s="337"/>
      <c r="C170" s="337"/>
      <c r="D170" s="337"/>
      <c r="E170" s="337"/>
      <c r="F170" s="337"/>
      <c r="G170" s="337"/>
      <c r="H170" s="283"/>
      <c r="I170" s="52"/>
      <c r="J170" s="50"/>
      <c r="K170" s="50"/>
      <c r="L170" s="50"/>
      <c r="M170" s="52"/>
      <c r="N170" s="52"/>
      <c r="O170" s="52"/>
      <c r="P170" s="52"/>
      <c r="Q170" s="52"/>
      <c r="R170" s="52"/>
      <c r="S170" s="52"/>
      <c r="T170" s="52"/>
      <c r="U170" s="52"/>
      <c r="AE170" s="290"/>
    </row>
  </sheetData>
  <mergeCells count="15">
    <mergeCell ref="A168:G168"/>
    <mergeCell ref="A169:G169"/>
    <mergeCell ref="A170:G170"/>
    <mergeCell ref="Q10:V11"/>
    <mergeCell ref="W10:AD10"/>
    <mergeCell ref="AF10:AL11"/>
    <mergeCell ref="X11:AB11"/>
    <mergeCell ref="A166:G166"/>
    <mergeCell ref="A167:G167"/>
    <mergeCell ref="A10:A12"/>
    <mergeCell ref="B10:D12"/>
    <mergeCell ref="E10:H11"/>
    <mergeCell ref="I10:L11"/>
    <mergeCell ref="M10:M11"/>
    <mergeCell ref="N10:P11"/>
  </mergeCells>
  <pageMargins left="0.7" right="0.7" top="0.78740157499999996" bottom="0.78740157499999996" header="0.3" footer="0.3"/>
  <pageSetup paperSize="9" scale="1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4"/>
  </sheetPr>
  <dimension ref="B1:P99"/>
  <sheetViews>
    <sheetView showGridLines="0" zoomScale="75" zoomScaleNormal="75" workbookViewId="0">
      <selection activeCell="F9" sqref="F9"/>
    </sheetView>
  </sheetViews>
  <sheetFormatPr defaultRowHeight="15" x14ac:dyDescent="0.25"/>
  <cols>
    <col min="1" max="1" width="7" style="37" bestFit="1" customWidth="1"/>
    <col min="2" max="2" width="31" style="37" customWidth="1"/>
    <col min="3" max="3" width="10" style="37" customWidth="1"/>
    <col min="4" max="4" width="14.28515625" style="37" bestFit="1" customWidth="1"/>
    <col min="5" max="5" width="11.42578125" style="37" customWidth="1"/>
    <col min="6" max="6" width="9.85546875" style="37" customWidth="1"/>
    <col min="7" max="7" width="2.28515625" style="37" customWidth="1"/>
    <col min="8" max="8" width="17.85546875" style="37" bestFit="1" customWidth="1"/>
    <col min="9" max="9" width="9.140625" style="37" customWidth="1"/>
    <col min="10" max="10" width="10.5703125" style="37" bestFit="1" customWidth="1"/>
    <col min="11" max="11" width="11.5703125" style="37" bestFit="1" customWidth="1"/>
    <col min="12" max="12" width="9.140625" style="37"/>
    <col min="13" max="13" width="11.7109375" style="37" customWidth="1"/>
    <col min="14" max="16384" width="9.140625" style="37"/>
  </cols>
  <sheetData>
    <row r="1" spans="2:14" x14ac:dyDescent="0.25">
      <c r="B1" s="72" t="s">
        <v>493</v>
      </c>
    </row>
    <row r="3" spans="2:14" ht="15.75" thickBot="1" x14ac:dyDescent="0.3">
      <c r="B3" s="37" t="s">
        <v>32</v>
      </c>
      <c r="G3" s="135"/>
      <c r="H3" s="37" t="s">
        <v>33</v>
      </c>
    </row>
    <row r="4" spans="2:14" s="65" customFormat="1" ht="45.75" thickBot="1" x14ac:dyDescent="0.3">
      <c r="B4" s="75" t="s">
        <v>0</v>
      </c>
      <c r="C4" s="76" t="s">
        <v>383</v>
      </c>
      <c r="D4" s="76" t="s">
        <v>1</v>
      </c>
      <c r="E4" s="76" t="s">
        <v>2</v>
      </c>
      <c r="F4" s="77" t="s">
        <v>3</v>
      </c>
      <c r="G4" s="57"/>
      <c r="H4" s="75" t="s">
        <v>0</v>
      </c>
      <c r="I4" s="76" t="s">
        <v>384</v>
      </c>
      <c r="J4" s="76" t="s">
        <v>412</v>
      </c>
      <c r="K4" s="76" t="s">
        <v>28</v>
      </c>
      <c r="L4" s="76" t="s">
        <v>29</v>
      </c>
      <c r="M4" s="76" t="s">
        <v>2</v>
      </c>
      <c r="N4" s="77" t="s">
        <v>3</v>
      </c>
    </row>
    <row r="5" spans="2:14" ht="12.75" customHeight="1" x14ac:dyDescent="0.25">
      <c r="B5" s="78" t="s">
        <v>172</v>
      </c>
      <c r="C5" s="79">
        <f>SUM(C6:C48)</f>
        <v>109.91799073131244</v>
      </c>
      <c r="D5" s="80"/>
      <c r="E5" s="80"/>
      <c r="F5" s="99"/>
      <c r="G5" s="130"/>
      <c r="H5" s="78" t="s">
        <v>46</v>
      </c>
      <c r="I5" s="79">
        <v>46.374000000000002</v>
      </c>
      <c r="J5" s="79">
        <v>6.7376102471207302</v>
      </c>
      <c r="K5" s="79">
        <v>0.137752611509493</v>
      </c>
      <c r="L5" s="80">
        <f>IF(ISNUMBER(K5/SUM(K$5:K$48)),(K5/SUM(K$5:K$48)),"NA")</f>
        <v>0.33992764904022377</v>
      </c>
      <c r="M5" s="97">
        <f t="shared" ref="M5" si="0">IF(ISNUMBER(M4),M4+L5,L5)</f>
        <v>0.33992764904022377</v>
      </c>
      <c r="N5" s="81" t="str">
        <f>IF(AND(ISTEXT(M4),ISNUMBER(M5)),"x",IF(AND(M4&lt;'Calculation sheet_trend'!$N$1,M5&gt;0),"x",""))</f>
        <v>x</v>
      </c>
    </row>
    <row r="6" spans="2:14" ht="12.75" customHeight="1" x14ac:dyDescent="0.25">
      <c r="B6" s="83" t="s">
        <v>59</v>
      </c>
      <c r="C6" s="84">
        <v>16.262221785327</v>
      </c>
      <c r="D6" s="85">
        <f>IF(ISNUMBER(C6),C6/VLOOKUP("National Total",B$5:C$31,2,0),"0")</f>
        <v>0.14794868134988903</v>
      </c>
      <c r="E6" s="85">
        <f t="shared" ref="E6:E48" si="1">IF(D6=1,0,IF(ISNUMBER(D6+E5),D6+E5,0))</f>
        <v>0.14794868134988903</v>
      </c>
      <c r="F6" s="100" t="str">
        <f>IF(AND(E5&lt;'Calculation sheet_level'!$K$1,E6&gt;0),"x","")</f>
        <v>x</v>
      </c>
      <c r="G6" s="130"/>
      <c r="H6" s="83" t="s">
        <v>59</v>
      </c>
      <c r="I6" s="84">
        <v>37.983584307674903</v>
      </c>
      <c r="J6" s="84">
        <v>16.262221785327</v>
      </c>
      <c r="K6" s="84">
        <v>4.9428317572831199E-2</v>
      </c>
      <c r="L6" s="85">
        <f t="shared" ref="L6:L28" si="2">IF(ISNUMBER(K6/SUM(K$5:K$48)),(K6/SUM(K$5:K$48)),"NA")</f>
        <v>0.12197265521451259</v>
      </c>
      <c r="M6" s="94">
        <f t="shared" ref="M6:M28" si="3">IF(ISNUMBER(M5),M5+L6,L6)</f>
        <v>0.46190030425473638</v>
      </c>
      <c r="N6" s="86" t="str">
        <f>IF(AND(ISTEXT(M5),ISNUMBER(M6)),"x",IF(AND(M5&lt;'Calculation sheet_trend'!$N$1,M6&gt;0),"x",""))</f>
        <v>x</v>
      </c>
    </row>
    <row r="7" spans="2:14" x14ac:dyDescent="0.25">
      <c r="B7" s="83" t="s">
        <v>144</v>
      </c>
      <c r="C7" s="84">
        <v>15.7170405364819</v>
      </c>
      <c r="D7" s="85">
        <f t="shared" ref="D7:D48" si="4">IF(ISNUMBER(C7),C7/VLOOKUP("National Total",B$5:C$31,2,0),"0")</f>
        <v>0.1429887903873826</v>
      </c>
      <c r="E7" s="85">
        <f t="shared" si="1"/>
        <v>0.29093747173727164</v>
      </c>
      <c r="F7" s="100" t="str">
        <f>IF(AND(E6&lt;'Calculation sheet_level'!$K$1,E7&gt;0),"x","")</f>
        <v>x</v>
      </c>
      <c r="G7" s="130"/>
      <c r="H7" s="83" t="s">
        <v>144</v>
      </c>
      <c r="I7" s="84">
        <v>14.594105555324401</v>
      </c>
      <c r="J7" s="84">
        <v>15.7170405364819</v>
      </c>
      <c r="K7" s="84">
        <v>3.6885928056544497E-2</v>
      </c>
      <c r="L7" s="85">
        <f t="shared" si="2"/>
        <v>9.1022207633892488E-2</v>
      </c>
      <c r="M7" s="94">
        <f t="shared" si="3"/>
        <v>0.55292251188862884</v>
      </c>
      <c r="N7" s="86" t="str">
        <f>IF(AND(ISTEXT(M6),ISNUMBER(M7)),"x",IF(AND(M6&lt;'Calculation sheet_trend'!$N$1,M7&gt;0),"x",""))</f>
        <v>x</v>
      </c>
    </row>
    <row r="8" spans="2:14" x14ac:dyDescent="0.25">
      <c r="B8" s="83" t="s">
        <v>148</v>
      </c>
      <c r="C8" s="84">
        <v>12.2436766063209</v>
      </c>
      <c r="D8" s="85">
        <f t="shared" si="4"/>
        <v>0.11138919593472001</v>
      </c>
      <c r="E8" s="85">
        <f t="shared" si="1"/>
        <v>0.40232666767199166</v>
      </c>
      <c r="F8" s="100" t="str">
        <f>IF(AND(E7&lt;'Calculation sheet_level'!$K$1,E8&gt;0),"x","")</f>
        <v>x</v>
      </c>
      <c r="G8" s="130"/>
      <c r="H8" s="83" t="s">
        <v>60</v>
      </c>
      <c r="I8" s="84">
        <v>4.2005573821654103</v>
      </c>
      <c r="J8" s="84">
        <v>8.2346105552297804</v>
      </c>
      <c r="K8" s="84">
        <v>3.2515292679881E-2</v>
      </c>
      <c r="L8" s="85">
        <f t="shared" si="2"/>
        <v>8.0236932551838086E-2</v>
      </c>
      <c r="M8" s="94">
        <f t="shared" si="3"/>
        <v>0.6331594444404669</v>
      </c>
      <c r="N8" s="86" t="str">
        <f>IF(AND(ISTEXT(M7),ISNUMBER(M8)),"x",IF(AND(M7&lt;'Calculation sheet_trend'!$N$1,M8&gt;0),"x",""))</f>
        <v>x</v>
      </c>
    </row>
    <row r="9" spans="2:14" x14ac:dyDescent="0.25">
      <c r="B9" s="83" t="s">
        <v>61</v>
      </c>
      <c r="C9" s="84">
        <v>11.4483418155062</v>
      </c>
      <c r="D9" s="85">
        <f t="shared" si="4"/>
        <v>0.10415348515140661</v>
      </c>
      <c r="E9" s="85">
        <f t="shared" si="1"/>
        <v>0.50648015282339831</v>
      </c>
      <c r="F9" s="100" t="str">
        <f>IF(AND(E8&lt;'Calculation sheet_level'!$K$1,E9&gt;0),"x","")</f>
        <v>x</v>
      </c>
      <c r="G9" s="130"/>
      <c r="H9" s="83" t="s">
        <v>68</v>
      </c>
      <c r="I9" s="84">
        <v>2.1355</v>
      </c>
      <c r="J9" s="84">
        <v>6.3681625648237903</v>
      </c>
      <c r="K9" s="84">
        <v>2.94056724275388E-2</v>
      </c>
      <c r="L9" s="85">
        <f t="shared" si="2"/>
        <v>7.2563423569297264E-2</v>
      </c>
      <c r="M9" s="94">
        <f t="shared" si="3"/>
        <v>0.70572286800976414</v>
      </c>
      <c r="N9" s="86" t="str">
        <f>IF(AND(ISTEXT(M8),ISNUMBER(M9)),"x",IF(AND(M8&lt;'Calculation sheet_trend'!$N$1,M9&gt;0),"x",""))</f>
        <v>x</v>
      </c>
    </row>
    <row r="10" spans="2:14" x14ac:dyDescent="0.25">
      <c r="B10" s="83" t="s">
        <v>60</v>
      </c>
      <c r="C10" s="84">
        <v>8.2346105552297804</v>
      </c>
      <c r="D10" s="85">
        <f t="shared" si="4"/>
        <v>7.491594870359998E-2</v>
      </c>
      <c r="E10" s="85">
        <f t="shared" si="1"/>
        <v>0.58139610152699828</v>
      </c>
      <c r="F10" s="100" t="str">
        <f>IF(AND(E9&lt;'Calculation sheet_level'!$K$1,E10&gt;0),"x","")</f>
        <v>x</v>
      </c>
      <c r="G10" s="130"/>
      <c r="H10" s="83" t="s">
        <v>148</v>
      </c>
      <c r="I10" s="84">
        <v>12.193283320316599</v>
      </c>
      <c r="J10" s="84">
        <v>12.2436766063209</v>
      </c>
      <c r="K10" s="84">
        <v>2.5578770438722601E-2</v>
      </c>
      <c r="L10" s="85">
        <f t="shared" si="2"/>
        <v>6.3119901723063518E-2</v>
      </c>
      <c r="M10" s="94">
        <f t="shared" si="3"/>
        <v>0.76884276973282761</v>
      </c>
      <c r="N10" s="86" t="str">
        <f>IF(AND(ISTEXT(M9),ISNUMBER(M10)),"x",IF(AND(M9&lt;'Calculation sheet_trend'!$N$1,M10&gt;0),"x",""))</f>
        <v>x</v>
      </c>
    </row>
    <row r="11" spans="2:14" x14ac:dyDescent="0.25">
      <c r="B11" s="83" t="s">
        <v>46</v>
      </c>
      <c r="C11" s="84">
        <v>6.7376102471207302</v>
      </c>
      <c r="D11" s="85">
        <f t="shared" si="4"/>
        <v>6.1296701316078374E-2</v>
      </c>
      <c r="E11" s="85">
        <f t="shared" si="1"/>
        <v>0.64269280284307662</v>
      </c>
      <c r="F11" s="100" t="str">
        <f>IF(AND(E10&lt;'Calculation sheet_level'!$K$1,E11&gt;0),"x","")</f>
        <v>x</v>
      </c>
      <c r="G11" s="130"/>
      <c r="H11" s="83" t="s">
        <v>61</v>
      </c>
      <c r="I11" s="84">
        <v>12.888576239522701</v>
      </c>
      <c r="J11" s="84">
        <v>11.4483418155062</v>
      </c>
      <c r="K11" s="84">
        <v>1.8223830083889999E-2</v>
      </c>
      <c r="L11" s="85">
        <f t="shared" si="2"/>
        <v>4.497035409378302E-2</v>
      </c>
      <c r="M11" s="94">
        <f t="shared" si="3"/>
        <v>0.81381312382661064</v>
      </c>
      <c r="N11" s="86" t="str">
        <f>IF(AND(ISTEXT(M10),ISNUMBER(M11)),"x",IF(AND(M10&lt;'Calculation sheet_trend'!$N$1,M11&gt;0),"x",""))</f>
        <v>x</v>
      </c>
    </row>
    <row r="12" spans="2:14" x14ac:dyDescent="0.25">
      <c r="B12" s="83" t="s">
        <v>68</v>
      </c>
      <c r="C12" s="84">
        <v>6.3681625648237903</v>
      </c>
      <c r="D12" s="85">
        <f t="shared" si="4"/>
        <v>5.7935580176227561E-2</v>
      </c>
      <c r="E12" s="85">
        <f t="shared" si="1"/>
        <v>0.70062838301930419</v>
      </c>
      <c r="F12" s="100" t="str">
        <f>IF(AND(E11&lt;'Calculation sheet_level'!$K$1,E12&gt;0),"x","")</f>
        <v>x</v>
      </c>
      <c r="G12" s="130"/>
      <c r="H12" s="83" t="s">
        <v>54</v>
      </c>
      <c r="I12" s="84">
        <v>3.3392436529122902</v>
      </c>
      <c r="J12" s="84">
        <v>5.0227195994528797</v>
      </c>
      <c r="K12" s="84">
        <v>1.68581371843366E-2</v>
      </c>
      <c r="L12" s="85">
        <f t="shared" si="2"/>
        <v>4.1600278045358194E-2</v>
      </c>
      <c r="M12" s="94">
        <f t="shared" si="3"/>
        <v>0.85541340187196879</v>
      </c>
      <c r="N12" s="86" t="str">
        <f>IF(AND(ISTEXT(M11),ISNUMBER(M12)),"x",IF(AND(M11&lt;'Calculation sheet_trend'!$N$1,M12&gt;0),"x",""))</f>
        <v/>
      </c>
    </row>
    <row r="13" spans="2:14" x14ac:dyDescent="0.25">
      <c r="B13" s="83" t="s">
        <v>145</v>
      </c>
      <c r="C13" s="84">
        <v>6.0569164358412602</v>
      </c>
      <c r="D13" s="85">
        <f t="shared" si="4"/>
        <v>5.5103958829151166E-2</v>
      </c>
      <c r="E13" s="85">
        <f t="shared" si="1"/>
        <v>0.75573234184845539</v>
      </c>
      <c r="F13" s="100" t="str">
        <f>IF(AND(E12&lt;'Calculation sheet_level'!$K$1,E13&gt;0),"x","")</f>
        <v>x</v>
      </c>
      <c r="G13" s="130"/>
      <c r="H13" s="83" t="s">
        <v>145</v>
      </c>
      <c r="I13" s="84">
        <v>5.3653770298610697</v>
      </c>
      <c r="J13" s="84">
        <v>6.0569164358412602</v>
      </c>
      <c r="K13" s="84">
        <v>1.52054393727632E-2</v>
      </c>
      <c r="L13" s="85">
        <f t="shared" si="2"/>
        <v>3.7521969289495853E-2</v>
      </c>
      <c r="M13" s="94">
        <f t="shared" si="3"/>
        <v>0.8929353711614646</v>
      </c>
      <c r="N13" s="86" t="str">
        <f>IF(AND(ISTEXT(M12),ISNUMBER(M13)),"x",IF(AND(M12&lt;'Calculation sheet_trend'!$N$1,M13&gt;0),"x",""))</f>
        <v/>
      </c>
    </row>
    <row r="14" spans="2:14" x14ac:dyDescent="0.25">
      <c r="B14" s="83" t="s">
        <v>54</v>
      </c>
      <c r="C14" s="84">
        <v>5.0227195994528797</v>
      </c>
      <c r="D14" s="85">
        <f t="shared" si="4"/>
        <v>4.5695154778898746E-2</v>
      </c>
      <c r="E14" s="85">
        <f t="shared" si="1"/>
        <v>0.80142749662735413</v>
      </c>
      <c r="F14" s="100" t="str">
        <f>IF(AND(E13&lt;'Calculation sheet_level'!$K$1,E14&gt;0),"x","")</f>
        <v>x</v>
      </c>
      <c r="G14" s="130"/>
      <c r="H14" s="83" t="s">
        <v>76</v>
      </c>
      <c r="I14" s="84">
        <v>6.5202025075199996</v>
      </c>
      <c r="J14" s="84">
        <v>2.3542396752535999</v>
      </c>
      <c r="K14" s="84">
        <v>1.10654456228351E-2</v>
      </c>
      <c r="L14" s="85">
        <f t="shared" si="2"/>
        <v>2.7305841064897383E-2</v>
      </c>
      <c r="M14" s="94">
        <f t="shared" si="3"/>
        <v>0.92024121222636202</v>
      </c>
      <c r="N14" s="86" t="str">
        <f>IF(AND(ISTEXT(M13),ISNUMBER(M14)),"x",IF(AND(M13&lt;'Calculation sheet_trend'!$N$1,M14&gt;0),"x",""))</f>
        <v/>
      </c>
    </row>
    <row r="15" spans="2:14" x14ac:dyDescent="0.25">
      <c r="B15" s="83" t="s">
        <v>73</v>
      </c>
      <c r="C15" s="84">
        <v>5.0071521149995402</v>
      </c>
      <c r="D15" s="85">
        <f t="shared" si="4"/>
        <v>4.5553526603658592E-2</v>
      </c>
      <c r="E15" s="85">
        <f t="shared" si="1"/>
        <v>0.84698102323101276</v>
      </c>
      <c r="F15" s="100" t="str">
        <f>IF(AND(E14&lt;'Calculation sheet_level'!$K$1,E15&gt;0),"x","")</f>
        <v/>
      </c>
      <c r="G15" s="130"/>
      <c r="H15" s="83" t="s">
        <v>71</v>
      </c>
      <c r="I15" s="84">
        <v>3.0602877093616501</v>
      </c>
      <c r="J15" s="84">
        <v>2.9164235590771899</v>
      </c>
      <c r="K15" s="84">
        <v>5.4961820446707702E-3</v>
      </c>
      <c r="L15" s="85">
        <f t="shared" si="2"/>
        <v>1.3562750068177646E-2</v>
      </c>
      <c r="M15" s="94">
        <f t="shared" si="3"/>
        <v>0.93380396229453966</v>
      </c>
      <c r="N15" s="86" t="str">
        <f>IF(AND(ISTEXT(M14),ISNUMBER(M15)),"x",IF(AND(M14&lt;'Calculation sheet_trend'!$N$1,M15&gt;0),"x",""))</f>
        <v/>
      </c>
    </row>
    <row r="16" spans="2:14" x14ac:dyDescent="0.25">
      <c r="B16" s="83" t="s">
        <v>71</v>
      </c>
      <c r="C16" s="84">
        <v>2.9164235590771899</v>
      </c>
      <c r="D16" s="85">
        <f t="shared" si="4"/>
        <v>2.653272262050534E-2</v>
      </c>
      <c r="E16" s="85">
        <f t="shared" si="1"/>
        <v>0.87351374585151809</v>
      </c>
      <c r="F16" s="100" t="str">
        <f>IF(AND(E15&lt;'Calculation sheet_level'!$K$1,E16&gt;0),"x","")</f>
        <v/>
      </c>
      <c r="G16" s="130"/>
      <c r="H16" s="83" t="s">
        <v>57</v>
      </c>
      <c r="I16" s="84">
        <v>0.87816788192657302</v>
      </c>
      <c r="J16" s="84">
        <v>1.45537311109262</v>
      </c>
      <c r="K16" s="84">
        <v>5.2270076650124796E-3</v>
      </c>
      <c r="L16" s="85">
        <f t="shared" si="2"/>
        <v>1.2898517186808294E-2</v>
      </c>
      <c r="M16" s="94">
        <f t="shared" si="3"/>
        <v>0.946702479481348</v>
      </c>
      <c r="N16" s="86" t="str">
        <f>IF(AND(ISTEXT(M15),ISNUMBER(M16)),"x",IF(AND(M15&lt;'Calculation sheet_trend'!$N$1,M16&gt;0),"x",""))</f>
        <v/>
      </c>
    </row>
    <row r="17" spans="2:16" x14ac:dyDescent="0.25">
      <c r="B17" s="83" t="s">
        <v>76</v>
      </c>
      <c r="C17" s="84">
        <v>2.3542396752535999</v>
      </c>
      <c r="D17" s="85">
        <f t="shared" si="4"/>
        <v>2.1418146925632851E-2</v>
      </c>
      <c r="E17" s="85">
        <f t="shared" si="1"/>
        <v>0.89493189277715091</v>
      </c>
      <c r="F17" s="100" t="str">
        <f>IF(AND(E16&lt;'Calculation sheet_level'!$K$1,E17&gt;0),"x","")</f>
        <v/>
      </c>
      <c r="G17" s="130"/>
      <c r="H17" s="83" t="s">
        <v>56</v>
      </c>
      <c r="I17" s="84">
        <v>1.1327035181078</v>
      </c>
      <c r="J17" s="84">
        <v>1.53610136049197</v>
      </c>
      <c r="K17" s="84">
        <v>4.7290793585027203E-3</v>
      </c>
      <c r="L17" s="85">
        <f t="shared" si="2"/>
        <v>1.1669795663726475E-2</v>
      </c>
      <c r="M17" s="94">
        <f t="shared" si="3"/>
        <v>0.9583722751450745</v>
      </c>
      <c r="N17" s="86" t="str">
        <f>IF(AND(ISTEXT(M16),ISNUMBER(M17)),"x",IF(AND(M16&lt;'Calculation sheet_trend'!$N$1,M17&gt;0),"x",""))</f>
        <v/>
      </c>
    </row>
    <row r="18" spans="2:16" x14ac:dyDescent="0.25">
      <c r="B18" s="83" t="s">
        <v>77</v>
      </c>
      <c r="C18" s="84">
        <v>2.0679760828428799</v>
      </c>
      <c r="D18" s="85">
        <f t="shared" si="4"/>
        <v>1.8813808995998809E-2</v>
      </c>
      <c r="E18" s="85">
        <f t="shared" si="1"/>
        <v>0.91374570177314973</v>
      </c>
      <c r="F18" s="100" t="str">
        <f>IF(AND(E17&lt;'Calculation sheet_level'!$K$1,E18&gt;0),"x","")</f>
        <v/>
      </c>
      <c r="G18" s="130"/>
      <c r="H18" s="83" t="s">
        <v>77</v>
      </c>
      <c r="I18" s="84">
        <v>2.1496822332878902</v>
      </c>
      <c r="J18" s="84">
        <v>2.0679760828428799</v>
      </c>
      <c r="K18" s="84">
        <v>3.9749542995940702E-3</v>
      </c>
      <c r="L18" s="85">
        <f t="shared" si="2"/>
        <v>9.8088657289101631E-3</v>
      </c>
      <c r="M18" s="94">
        <f t="shared" si="3"/>
        <v>0.96818114087398466</v>
      </c>
      <c r="N18" s="86" t="str">
        <f>IF(AND(ISTEXT(M17),ISNUMBER(M18)),"x",IF(AND(M17&lt;'Calculation sheet_trend'!$N$1,M18&gt;0),"x",""))</f>
        <v/>
      </c>
    </row>
    <row r="19" spans="2:16" x14ac:dyDescent="0.25">
      <c r="B19" s="83" t="s">
        <v>66</v>
      </c>
      <c r="C19" s="84">
        <v>1.9271701677092099</v>
      </c>
      <c r="D19" s="85">
        <f t="shared" si="4"/>
        <v>1.7532800180273082E-2</v>
      </c>
      <c r="E19" s="85">
        <f t="shared" si="1"/>
        <v>0.93127850195342277</v>
      </c>
      <c r="F19" s="100" t="str">
        <f>IF(AND(E18&lt;'Calculation sheet_level'!$K$1,E19&gt;0),"x","")</f>
        <v/>
      </c>
      <c r="G19" s="130"/>
      <c r="H19" s="83" t="s">
        <v>66</v>
      </c>
      <c r="I19" s="84">
        <v>2.1985305491106</v>
      </c>
      <c r="J19" s="84">
        <v>1.9271701677092099</v>
      </c>
      <c r="K19" s="84">
        <v>2.95704068026669E-3</v>
      </c>
      <c r="L19" s="85">
        <f t="shared" si="2"/>
        <v>7.2969933240800266E-3</v>
      </c>
      <c r="M19" s="94">
        <f t="shared" si="3"/>
        <v>0.97547813419806473</v>
      </c>
      <c r="N19" s="86" t="str">
        <f>IF(AND(ISTEXT(M18),ISNUMBER(M19)),"x",IF(AND(M18&lt;'Calculation sheet_trend'!$N$1,M19&gt;0),"x",""))</f>
        <v/>
      </c>
    </row>
    <row r="20" spans="2:16" x14ac:dyDescent="0.25">
      <c r="B20" s="83" t="s">
        <v>56</v>
      </c>
      <c r="C20" s="84">
        <v>1.53610136049197</v>
      </c>
      <c r="D20" s="85">
        <f t="shared" si="4"/>
        <v>1.3974976710108106E-2</v>
      </c>
      <c r="E20" s="85">
        <f t="shared" si="1"/>
        <v>0.94525347866353082</v>
      </c>
      <c r="F20" s="100" t="str">
        <f>IF(AND(E19&lt;'Calculation sheet_level'!$K$1,E20&gt;0),"x","")</f>
        <v/>
      </c>
      <c r="G20" s="130"/>
      <c r="H20" s="83" t="s">
        <v>53</v>
      </c>
      <c r="I20" s="84">
        <v>1.5126019914772</v>
      </c>
      <c r="J20" s="84">
        <v>1.3232937653149299</v>
      </c>
      <c r="K20" s="84">
        <v>2.01905517521521E-3</v>
      </c>
      <c r="L20" s="85">
        <f t="shared" si="2"/>
        <v>4.9823569330016354E-3</v>
      </c>
      <c r="M20" s="94">
        <f t="shared" si="3"/>
        <v>0.98046049113106637</v>
      </c>
      <c r="N20" s="86" t="str">
        <f>IF(AND(ISTEXT(M19),ISNUMBER(M20)),"x",IF(AND(M19&lt;'Calculation sheet_trend'!$N$1,M20&gt;0),"x",""))</f>
        <v/>
      </c>
    </row>
    <row r="21" spans="2:16" x14ac:dyDescent="0.25">
      <c r="B21" s="83" t="s">
        <v>57</v>
      </c>
      <c r="C21" s="84">
        <v>1.45537311109262</v>
      </c>
      <c r="D21" s="85">
        <f t="shared" si="4"/>
        <v>1.3240535979684958E-2</v>
      </c>
      <c r="E21" s="85">
        <f t="shared" si="1"/>
        <v>0.95849401464321582</v>
      </c>
      <c r="F21" s="100" t="str">
        <f>IF(AND(E20&lt;'Calculation sheet_level'!$K$1,E21&gt;0),"x","")</f>
        <v/>
      </c>
      <c r="G21" s="130"/>
      <c r="H21" s="83" t="s">
        <v>73</v>
      </c>
      <c r="I21" s="84">
        <v>7.32607576987402</v>
      </c>
      <c r="J21" s="84">
        <v>5.0071521149995402</v>
      </c>
      <c r="K21" s="84">
        <v>1.50526170366565E-3</v>
      </c>
      <c r="L21" s="85">
        <f t="shared" si="2"/>
        <v>3.7144854570113519E-3</v>
      </c>
      <c r="M21" s="94">
        <f t="shared" si="3"/>
        <v>0.98417497658807773</v>
      </c>
      <c r="N21" s="86" t="str">
        <f>IF(AND(ISTEXT(M20),ISNUMBER(M21)),"x",IF(AND(M20&lt;'Calculation sheet_trend'!$N$1,M21&gt;0),"x",""))</f>
        <v/>
      </c>
    </row>
    <row r="22" spans="2:16" x14ac:dyDescent="0.25">
      <c r="B22" s="83" t="s">
        <v>53</v>
      </c>
      <c r="C22" s="84">
        <v>1.3232937653149299</v>
      </c>
      <c r="D22" s="85">
        <f t="shared" si="4"/>
        <v>1.2038918802197155E-2</v>
      </c>
      <c r="E22" s="85">
        <f t="shared" si="1"/>
        <v>0.97053293344541303</v>
      </c>
      <c r="F22" s="100" t="str">
        <f>IF(AND(E21&lt;'Calculation sheet_level'!$K$1,E22&gt;0),"x","")</f>
        <v/>
      </c>
      <c r="G22" s="130"/>
      <c r="H22" s="83" t="s">
        <v>132</v>
      </c>
      <c r="I22" s="84">
        <v>0.48508255080297502</v>
      </c>
      <c r="J22" s="84">
        <v>0.54326684351316701</v>
      </c>
      <c r="K22" s="84">
        <v>1.3491230052957799E-3</v>
      </c>
      <c r="L22" s="85">
        <f t="shared" si="2"/>
        <v>3.3291870580956051E-3</v>
      </c>
      <c r="M22" s="94">
        <f t="shared" si="3"/>
        <v>0.98750416364617333</v>
      </c>
      <c r="N22" s="86" t="str">
        <f>IF(AND(ISTEXT(M21),ISNUMBER(M22)),"x",IF(AND(M21&lt;'Calculation sheet_trend'!$N$1,M22&gt;0),"x",""))</f>
        <v/>
      </c>
    </row>
    <row r="23" spans="2:16" x14ac:dyDescent="0.25">
      <c r="B23" s="83" t="s">
        <v>50</v>
      </c>
      <c r="C23" s="84">
        <v>1.1239110316374901</v>
      </c>
      <c r="D23" s="85">
        <f t="shared" si="4"/>
        <v>1.0224996146307107E-2</v>
      </c>
      <c r="E23" s="85">
        <f t="shared" si="1"/>
        <v>0.98075792959172015</v>
      </c>
      <c r="F23" s="100" t="str">
        <f>IF(AND(E22&lt;'Calculation sheet_level'!$K$1,E23&gt;0),"x","")</f>
        <v/>
      </c>
      <c r="G23" s="130"/>
      <c r="H23" s="83" t="s">
        <v>50</v>
      </c>
      <c r="I23" s="84">
        <v>2.0331417350332299</v>
      </c>
      <c r="J23" s="84">
        <v>1.1239110316374901</v>
      </c>
      <c r="K23" s="84">
        <v>1.1500998185085601E-3</v>
      </c>
      <c r="L23" s="85">
        <f t="shared" si="2"/>
        <v>2.8380639988103682E-3</v>
      </c>
      <c r="M23" s="94">
        <f t="shared" si="3"/>
        <v>0.9903422276449837</v>
      </c>
      <c r="N23" s="86" t="str">
        <f>IF(AND(ISTEXT(M22),ISNUMBER(M23)),"x",IF(AND(M22&lt;'Calculation sheet_trend'!$N$1,M23&gt;0),"x",""))</f>
        <v/>
      </c>
    </row>
    <row r="24" spans="2:16" x14ac:dyDescent="0.25">
      <c r="B24" s="83" t="s">
        <v>132</v>
      </c>
      <c r="C24" s="84">
        <v>0.54326684351316701</v>
      </c>
      <c r="D24" s="85">
        <f t="shared" si="4"/>
        <v>4.9424742928675649E-3</v>
      </c>
      <c r="E24" s="85">
        <f t="shared" si="1"/>
        <v>0.98570040388458768</v>
      </c>
      <c r="F24" s="100" t="str">
        <f>IF(AND(E23&lt;'Calculation sheet_level'!$K$1,E24&gt;0),"x","")</f>
        <v/>
      </c>
      <c r="G24" s="130"/>
      <c r="H24" s="83" t="s">
        <v>49</v>
      </c>
      <c r="I24" s="84">
        <v>0.28859612400000001</v>
      </c>
      <c r="J24" s="84">
        <v>3.0982319999999998E-3</v>
      </c>
      <c r="K24" s="84">
        <v>1.0864201837720701E-3</v>
      </c>
      <c r="L24" s="85">
        <f t="shared" si="2"/>
        <v>2.6809238307183574E-3</v>
      </c>
      <c r="M24" s="94">
        <f t="shared" si="3"/>
        <v>0.99302315147570208</v>
      </c>
      <c r="N24" s="86" t="str">
        <f>IF(AND(ISTEXT(M23),ISNUMBER(M24)),"x",IF(AND(M23&lt;'Calculation sheet_trend'!$N$1,M24&gt;0),"x",""))</f>
        <v/>
      </c>
    </row>
    <row r="25" spans="2:16" x14ac:dyDescent="0.25">
      <c r="B25" s="83" t="s">
        <v>51</v>
      </c>
      <c r="C25" s="84">
        <v>0.389808355119865</v>
      </c>
      <c r="D25" s="85">
        <f t="shared" si="4"/>
        <v>3.5463562654882114E-3</v>
      </c>
      <c r="E25" s="85">
        <f t="shared" si="1"/>
        <v>0.98924676015007584</v>
      </c>
      <c r="F25" s="100" t="str">
        <f>IF(AND(E24&lt;'Calculation sheet_level'!$K$1,E25&gt;0),"x","")</f>
        <v/>
      </c>
      <c r="G25" s="130"/>
      <c r="H25" s="83" t="s">
        <v>48</v>
      </c>
      <c r="I25" s="84">
        <v>0.16121748412234599</v>
      </c>
      <c r="J25" s="84">
        <v>0.200825279138304</v>
      </c>
      <c r="K25" s="84">
        <v>5.6800122326618597E-4</v>
      </c>
      <c r="L25" s="85">
        <f t="shared" si="2"/>
        <v>1.4016381857380618E-3</v>
      </c>
      <c r="M25" s="94">
        <f t="shared" si="3"/>
        <v>0.9944247896614401</v>
      </c>
      <c r="N25" s="86" t="str">
        <f>IF(AND(ISTEXT(M24),ISNUMBER(M25)),"x",IF(AND(M24&lt;'Calculation sheet_trend'!$N$1,M25&gt;0),"x",""))</f>
        <v/>
      </c>
    </row>
    <row r="26" spans="2:16" x14ac:dyDescent="0.25">
      <c r="B26" s="83" t="s">
        <v>47</v>
      </c>
      <c r="C26" s="84">
        <v>0.32882972999999999</v>
      </c>
      <c r="D26" s="85">
        <f t="shared" si="4"/>
        <v>2.9915915293957968E-3</v>
      </c>
      <c r="E26" s="85">
        <f t="shared" si="1"/>
        <v>0.99223835167947161</v>
      </c>
      <c r="F26" s="100" t="str">
        <f>IF(AND(E25&lt;'Calculation sheet_level'!$K$1,E26&gt;0),"x","")</f>
        <v/>
      </c>
      <c r="G26" s="130"/>
      <c r="H26" s="83" t="s">
        <v>146</v>
      </c>
      <c r="I26" s="84">
        <v>6.3691169689151497E-3</v>
      </c>
      <c r="J26" s="84">
        <v>8.4651437310141103E-2</v>
      </c>
      <c r="K26" s="84">
        <v>4.7516836672904702E-4</v>
      </c>
      <c r="L26" s="85">
        <f t="shared" si="2"/>
        <v>1.1725575582961396E-3</v>
      </c>
      <c r="M26" s="94">
        <f t="shared" si="3"/>
        <v>0.99559734721973625</v>
      </c>
      <c r="N26" s="86" t="str">
        <f>IF(AND(ISTEXT(M25),ISNUMBER(M26)),"x",IF(AND(M25&lt;'Calculation sheet_trend'!$N$1,M26&gt;0),"x",""))</f>
        <v/>
      </c>
    </row>
    <row r="27" spans="2:16" x14ac:dyDescent="0.25">
      <c r="B27" s="83" t="s">
        <v>48</v>
      </c>
      <c r="C27" s="84">
        <v>0.200825279138304</v>
      </c>
      <c r="D27" s="85">
        <f t="shared" si="4"/>
        <v>1.8270464898617793E-3</v>
      </c>
      <c r="E27" s="85">
        <f t="shared" si="1"/>
        <v>0.99406539816933337</v>
      </c>
      <c r="F27" s="100" t="str">
        <f>IF(AND(E26&lt;'Calculation sheet_level'!$K$1,E27&gt;0),"x","")</f>
        <v/>
      </c>
      <c r="G27" s="130"/>
      <c r="H27" s="83" t="s">
        <v>69</v>
      </c>
      <c r="I27" s="84">
        <v>6.4690413661305901E-2</v>
      </c>
      <c r="J27" s="84">
        <v>0.12008179773456</v>
      </c>
      <c r="K27" s="84">
        <v>4.6100605018453797E-4</v>
      </c>
      <c r="L27" s="85">
        <f t="shared" si="2"/>
        <v>1.1376096693582471E-3</v>
      </c>
      <c r="M27" s="94">
        <f t="shared" si="3"/>
        <v>0.99673495688909453</v>
      </c>
      <c r="N27" s="86" t="str">
        <f>IF(AND(ISTEXT(M26),ISNUMBER(M27)),"x",IF(AND(M26&lt;'Calculation sheet_trend'!$N$1,M27&gt;0),"x",""))</f>
        <v/>
      </c>
    </row>
    <row r="28" spans="2:16" x14ac:dyDescent="0.25">
      <c r="B28" s="83" t="s">
        <v>69</v>
      </c>
      <c r="C28" s="84">
        <v>0.12008179773456</v>
      </c>
      <c r="D28" s="85">
        <f t="shared" si="4"/>
        <v>1.0924671833575665E-3</v>
      </c>
      <c r="E28" s="85">
        <f t="shared" si="1"/>
        <v>0.99515786535269091</v>
      </c>
      <c r="F28" s="100" t="str">
        <f>IF(AND(E27&lt;'Calculation sheet_level'!$K$1,E28&gt;0),"x","")</f>
        <v/>
      </c>
      <c r="G28" s="141"/>
      <c r="H28" s="83" t="s">
        <v>140</v>
      </c>
      <c r="I28" s="84">
        <v>4.71836986105484E-2</v>
      </c>
      <c r="J28" s="84">
        <v>7.0505259840000001E-2</v>
      </c>
      <c r="K28" s="84">
        <v>2.3545615807585101E-4</v>
      </c>
      <c r="L28" s="85">
        <f t="shared" si="2"/>
        <v>5.8102752020241469E-4</v>
      </c>
      <c r="M28" s="94">
        <f t="shared" si="3"/>
        <v>0.99731598440929692</v>
      </c>
      <c r="N28" s="86" t="str">
        <f>IF(AND(ISTEXT(M27),ISNUMBER(M28)),"x",IF(AND(M27&lt;'Calculation sheet_trend'!$N$1,M28&gt;0),"x",""))</f>
        <v/>
      </c>
    </row>
    <row r="29" spans="2:16" x14ac:dyDescent="0.25">
      <c r="B29" s="83" t="s">
        <v>146</v>
      </c>
      <c r="C29" s="84">
        <v>8.4651437310141103E-2</v>
      </c>
      <c r="D29" s="85">
        <f t="shared" si="4"/>
        <v>7.7013268480376586E-4</v>
      </c>
      <c r="E29" s="85">
        <f t="shared" si="1"/>
        <v>0.99592799803749466</v>
      </c>
      <c r="F29" s="100" t="str">
        <f>IF(AND(E28&lt;'Calculation sheet_level'!$K$1,E29&gt;0),"x","")</f>
        <v/>
      </c>
      <c r="H29" s="83" t="s">
        <v>58</v>
      </c>
      <c r="I29" s="84">
        <v>7.9815118975860203E-2</v>
      </c>
      <c r="J29" s="84">
        <v>2.2653871096268E-2</v>
      </c>
      <c r="K29" s="84">
        <v>1.7183463705042499E-4</v>
      </c>
      <c r="L29" s="85">
        <f t="shared" ref="L29:L47" si="5">IF(ISNUMBER(K29/SUM(K$5:K$48)),(K29/SUM(K$5:K$48)),"NA")</f>
        <v>4.2403075742927581E-4</v>
      </c>
      <c r="M29" s="94">
        <f t="shared" ref="M29:M47" si="6">IF(ISNUMBER(M28),M28+L29,L29)</f>
        <v>0.99774001516672617</v>
      </c>
      <c r="N29" s="86" t="str">
        <f>IF(AND(ISTEXT(M28),ISNUMBER(M29)),"x",IF(AND(M28&lt;'Calculation sheet_trend'!$N$1,M29&gt;0),"x",""))</f>
        <v/>
      </c>
    </row>
    <row r="30" spans="2:16" s="146" customFormat="1" x14ac:dyDescent="0.25">
      <c r="B30" s="83" t="s">
        <v>75</v>
      </c>
      <c r="C30" s="84">
        <v>7.3463892017197496E-2</v>
      </c>
      <c r="D30" s="85">
        <f t="shared" si="4"/>
        <v>6.6835184603014912E-4</v>
      </c>
      <c r="E30" s="85">
        <f t="shared" si="1"/>
        <v>0.99659634988352486</v>
      </c>
      <c r="F30" s="100" t="str">
        <f>IF(AND(E29&lt;'Calculation sheet_level'!$K$1,E30&gt;0),"x","")</f>
        <v/>
      </c>
      <c r="G30" s="145"/>
      <c r="H30" s="83" t="s">
        <v>47</v>
      </c>
      <c r="I30" s="84">
        <v>0.466772122459086</v>
      </c>
      <c r="J30" s="84">
        <v>0.32882972999999999</v>
      </c>
      <c r="K30" s="84">
        <v>1.5376785748793799E-4</v>
      </c>
      <c r="L30" s="85">
        <f t="shared" si="5"/>
        <v>3.7944795181051667E-4</v>
      </c>
      <c r="M30" s="94">
        <f t="shared" si="6"/>
        <v>0.99811946311853672</v>
      </c>
      <c r="N30" s="86" t="str">
        <f>IF(AND(ISTEXT(M29),ISNUMBER(M30)),"x",IF(AND(M29&lt;'Calculation sheet_trend'!$N$1,M30&gt;0),"x",""))</f>
        <v/>
      </c>
    </row>
    <row r="31" spans="2:16" s="146" customFormat="1" x14ac:dyDescent="0.25">
      <c r="B31" s="83" t="s">
        <v>140</v>
      </c>
      <c r="C31" s="84">
        <v>7.0505259840000001E-2</v>
      </c>
      <c r="D31" s="85">
        <f t="shared" si="4"/>
        <v>6.4143512241181375E-4</v>
      </c>
      <c r="E31" s="85">
        <f t="shared" si="1"/>
        <v>0.99723778500593663</v>
      </c>
      <c r="F31" s="100"/>
      <c r="G31" s="145"/>
      <c r="H31" s="83" t="s">
        <v>131</v>
      </c>
      <c r="I31" s="84">
        <v>4.9376814603140799E-2</v>
      </c>
      <c r="J31" s="84">
        <v>5.6496816417168201E-2</v>
      </c>
      <c r="K31" s="84">
        <v>1.44394051408569E-4</v>
      </c>
      <c r="L31" s="85">
        <f t="shared" si="5"/>
        <v>3.5631651474952661E-4</v>
      </c>
      <c r="M31" s="94">
        <f t="shared" si="6"/>
        <v>0.99847577963328626</v>
      </c>
      <c r="N31" s="86" t="str">
        <f>IF(AND(ISTEXT(M30),ISNUMBER(M31)),"x",IF(AND(M30&lt;'Calculation sheet_trend'!$N$1,M31&gt;0),"x",""))</f>
        <v/>
      </c>
      <c r="P31" s="147"/>
    </row>
    <row r="32" spans="2:16" s="146" customFormat="1" x14ac:dyDescent="0.25">
      <c r="B32" s="83" t="s">
        <v>131</v>
      </c>
      <c r="C32" s="84">
        <v>5.6496816417168201E-2</v>
      </c>
      <c r="D32" s="85">
        <f t="shared" si="4"/>
        <v>5.1399062192895319E-4</v>
      </c>
      <c r="E32" s="85">
        <f t="shared" si="1"/>
        <v>0.99775177562786554</v>
      </c>
      <c r="F32" s="100"/>
      <c r="G32" s="145"/>
      <c r="H32" s="83" t="s">
        <v>137</v>
      </c>
      <c r="I32" s="84">
        <v>2.2457520200732099E-2</v>
      </c>
      <c r="J32" s="84">
        <v>3.07332622227551E-2</v>
      </c>
      <c r="K32" s="84">
        <v>9.5400252834664895E-5</v>
      </c>
      <c r="L32" s="85">
        <f t="shared" si="5"/>
        <v>2.3541610796754857E-4</v>
      </c>
      <c r="M32" s="94">
        <f t="shared" si="6"/>
        <v>0.99871119574125378</v>
      </c>
      <c r="N32" s="86" t="str">
        <f>IF(AND(ISTEXT(M31),ISNUMBER(M32)),"x",IF(AND(M31&lt;'Calculation sheet_trend'!$N$1,M32&gt;0),"x",""))</f>
        <v/>
      </c>
      <c r="P32" s="147"/>
    </row>
    <row r="33" spans="2:16" s="146" customFormat="1" x14ac:dyDescent="0.25">
      <c r="B33" s="83" t="s">
        <v>133</v>
      </c>
      <c r="C33" s="84">
        <v>5.0822843080551301E-2</v>
      </c>
      <c r="D33" s="85">
        <f t="shared" si="4"/>
        <v>4.6237056138320905E-4</v>
      </c>
      <c r="E33" s="85">
        <f t="shared" si="1"/>
        <v>0.99821414618924875</v>
      </c>
      <c r="F33" s="100"/>
      <c r="G33" s="145"/>
      <c r="H33" s="83" t="s">
        <v>139</v>
      </c>
      <c r="I33" s="84">
        <v>2.07888309045315E-2</v>
      </c>
      <c r="J33" s="84">
        <v>2.9599457708522299E-2</v>
      </c>
      <c r="K33" s="84">
        <v>9.5096898412668694E-5</v>
      </c>
      <c r="L33" s="85">
        <f t="shared" si="5"/>
        <v>2.3466753010492115E-4</v>
      </c>
      <c r="M33" s="94">
        <f t="shared" si="6"/>
        <v>0.9989458632713587</v>
      </c>
      <c r="N33" s="86" t="str">
        <f>IF(AND(ISTEXT(M32),ISNUMBER(M33)),"x",IF(AND(M32&lt;'Calculation sheet_trend'!$N$1,M33&gt;0),"x",""))</f>
        <v/>
      </c>
      <c r="P33" s="147"/>
    </row>
    <row r="34" spans="2:16" s="146" customFormat="1" x14ac:dyDescent="0.25">
      <c r="B34" s="83" t="s">
        <v>141</v>
      </c>
      <c r="C34" s="84">
        <v>3.1689215999999999E-2</v>
      </c>
      <c r="D34" s="85">
        <f t="shared" si="4"/>
        <v>2.8829871970151164E-4</v>
      </c>
      <c r="E34" s="85">
        <f t="shared" si="1"/>
        <v>0.99850244490895024</v>
      </c>
      <c r="F34" s="100"/>
      <c r="G34" s="145"/>
      <c r="H34" s="83" t="s">
        <v>75</v>
      </c>
      <c r="I34" s="84">
        <v>9.0081179136E-2</v>
      </c>
      <c r="J34" s="84">
        <v>7.3463892017197496E-2</v>
      </c>
      <c r="K34" s="84">
        <v>8.8710497800912006E-5</v>
      </c>
      <c r="L34" s="85">
        <f t="shared" si="5"/>
        <v>2.1890801656833825E-4</v>
      </c>
      <c r="M34" s="94">
        <f t="shared" si="6"/>
        <v>0.99916477128792702</v>
      </c>
      <c r="N34" s="86" t="str">
        <f>IF(AND(ISTEXT(M33),ISNUMBER(M34)),"x",IF(AND(M33&lt;'Calculation sheet_trend'!$N$1,M34&gt;0),"x",""))</f>
        <v/>
      </c>
      <c r="P34" s="147"/>
    </row>
    <row r="35" spans="2:16" s="146" customFormat="1" x14ac:dyDescent="0.25">
      <c r="B35" s="83" t="s">
        <v>137</v>
      </c>
      <c r="C35" s="84">
        <v>3.07332622227551E-2</v>
      </c>
      <c r="D35" s="85">
        <f t="shared" si="4"/>
        <v>2.7960174688673679E-4</v>
      </c>
      <c r="E35" s="85">
        <f t="shared" si="1"/>
        <v>0.99878204665583692</v>
      </c>
      <c r="F35" s="100"/>
      <c r="G35" s="145"/>
      <c r="H35" s="83" t="s">
        <v>51</v>
      </c>
      <c r="I35" s="84">
        <v>0.58396316767290501</v>
      </c>
      <c r="J35" s="84">
        <v>0.389808355119865</v>
      </c>
      <c r="K35" s="84">
        <v>6.5027216977815502E-5</v>
      </c>
      <c r="L35" s="85">
        <f t="shared" si="5"/>
        <v>1.6046555305685836E-4</v>
      </c>
      <c r="M35" s="94">
        <f t="shared" si="6"/>
        <v>0.99932523684098384</v>
      </c>
      <c r="N35" s="86" t="str">
        <f>IF(AND(ISTEXT(M34),ISNUMBER(M35)),"x",IF(AND(M34&lt;'Calculation sheet_trend'!$N$1,M35&gt;0),"x",""))</f>
        <v/>
      </c>
      <c r="P35" s="147"/>
    </row>
    <row r="36" spans="2:16" s="146" customFormat="1" x14ac:dyDescent="0.25">
      <c r="B36" s="83" t="s">
        <v>139</v>
      </c>
      <c r="C36" s="84">
        <v>2.9599457708522299E-2</v>
      </c>
      <c r="D36" s="85">
        <f t="shared" si="4"/>
        <v>2.6928674288521426E-4</v>
      </c>
      <c r="E36" s="85">
        <f t="shared" si="1"/>
        <v>0.9990513333987221</v>
      </c>
      <c r="F36" s="100"/>
      <c r="G36" s="145"/>
      <c r="H36" s="83" t="s">
        <v>141</v>
      </c>
      <c r="I36" s="84">
        <v>3.4661737943039998E-2</v>
      </c>
      <c r="J36" s="84">
        <v>3.1689215999999999E-2</v>
      </c>
      <c r="K36" s="84">
        <v>5.4325611309760901E-5</v>
      </c>
      <c r="L36" s="85">
        <f t="shared" si="5"/>
        <v>1.3405754804094878E-4</v>
      </c>
      <c r="M36" s="94">
        <f t="shared" si="6"/>
        <v>0.99945929438902481</v>
      </c>
      <c r="N36" s="86" t="str">
        <f>IF(AND(ISTEXT(M35),ISNUMBER(M36)),"x",IF(AND(M35&lt;'Calculation sheet_trend'!$N$1,M36&gt;0),"x",""))</f>
        <v/>
      </c>
      <c r="P36" s="147"/>
    </row>
    <row r="37" spans="2:16" s="146" customFormat="1" x14ac:dyDescent="0.25">
      <c r="B37" s="83" t="s">
        <v>52</v>
      </c>
      <c r="C37" s="84">
        <v>2.29919574770736E-2</v>
      </c>
      <c r="D37" s="85">
        <f t="shared" si="4"/>
        <v>2.0917374238832277E-4</v>
      </c>
      <c r="E37" s="85">
        <f t="shared" si="1"/>
        <v>0.99926050714111037</v>
      </c>
      <c r="F37" s="100"/>
      <c r="G37" s="145"/>
      <c r="H37" s="83" t="s">
        <v>161</v>
      </c>
      <c r="I37" s="84">
        <v>2.356308E-2</v>
      </c>
      <c r="J37" s="84">
        <v>7.1689305000000002E-3</v>
      </c>
      <c r="K37" s="84">
        <v>4.7890434543186499E-5</v>
      </c>
      <c r="L37" s="85">
        <f t="shared" si="5"/>
        <v>1.1817767117001806E-4</v>
      </c>
      <c r="M37" s="94">
        <f t="shared" si="6"/>
        <v>0.99957747206019487</v>
      </c>
      <c r="N37" s="86" t="str">
        <f>IF(AND(ISTEXT(M36),ISNUMBER(M37)),"x",IF(AND(M36&lt;'Calculation sheet_trend'!$N$1,M37&gt;0),"x",""))</f>
        <v/>
      </c>
      <c r="P37" s="147"/>
    </row>
    <row r="38" spans="2:16" s="146" customFormat="1" x14ac:dyDescent="0.25">
      <c r="B38" s="83" t="s">
        <v>58</v>
      </c>
      <c r="C38" s="84">
        <v>2.2653871096268E-2</v>
      </c>
      <c r="D38" s="85">
        <f t="shared" si="4"/>
        <v>2.0609793670304572E-4</v>
      </c>
      <c r="E38" s="85">
        <f t="shared" si="1"/>
        <v>0.99946660507781337</v>
      </c>
      <c r="F38" s="100"/>
      <c r="G38" s="145"/>
      <c r="H38" s="83" t="s">
        <v>62</v>
      </c>
      <c r="I38" s="84">
        <v>2.1825508167341801E-2</v>
      </c>
      <c r="J38" s="84">
        <v>2.19808557332568E-2</v>
      </c>
      <c r="K38" s="84">
        <v>4.6169454612177199E-5</v>
      </c>
      <c r="L38" s="85">
        <f t="shared" si="5"/>
        <v>1.1393086484393194E-4</v>
      </c>
      <c r="M38" s="94">
        <f t="shared" si="6"/>
        <v>0.99969140292503877</v>
      </c>
      <c r="N38" s="86" t="str">
        <f>IF(AND(ISTEXT(M37),ISNUMBER(M38)),"x",IF(AND(M37&lt;'Calculation sheet_trend'!$N$1,M38&gt;0),"x",""))</f>
        <v/>
      </c>
      <c r="P38" s="147"/>
    </row>
    <row r="39" spans="2:16" s="146" customFormat="1" x14ac:dyDescent="0.25">
      <c r="B39" s="83" t="s">
        <v>62</v>
      </c>
      <c r="C39" s="84">
        <v>2.19808557332568E-2</v>
      </c>
      <c r="D39" s="85">
        <f t="shared" si="4"/>
        <v>1.9997505037175949E-4</v>
      </c>
      <c r="E39" s="85">
        <f t="shared" si="1"/>
        <v>0.9996665801281851</v>
      </c>
      <c r="F39" s="100"/>
      <c r="G39" s="145"/>
      <c r="H39" s="83" t="s">
        <v>143</v>
      </c>
      <c r="I39" s="84">
        <v>1.73447504230284E-2</v>
      </c>
      <c r="J39" s="84">
        <v>6.3720292211319699E-3</v>
      </c>
      <c r="K39" s="84">
        <v>2.8790287212761001E-5</v>
      </c>
      <c r="L39" s="85">
        <f t="shared" si="5"/>
        <v>7.1044857445422979E-5</v>
      </c>
      <c r="M39" s="94">
        <f t="shared" si="6"/>
        <v>0.99976244778248424</v>
      </c>
      <c r="N39" s="86" t="str">
        <f>IF(AND(ISTEXT(M38),ISNUMBER(M39)),"x",IF(AND(M38&lt;'Calculation sheet_trend'!$N$1,M39&gt;0),"x",""))</f>
        <v/>
      </c>
      <c r="P39" s="147"/>
    </row>
    <row r="40" spans="2:16" s="146" customFormat="1" x14ac:dyDescent="0.25">
      <c r="B40" s="83" t="s">
        <v>161</v>
      </c>
      <c r="C40" s="84">
        <v>7.1689305000000002E-3</v>
      </c>
      <c r="D40" s="85">
        <f t="shared" si="4"/>
        <v>6.5220720032301132E-5</v>
      </c>
      <c r="E40" s="85">
        <f t="shared" si="1"/>
        <v>0.99973180084821744</v>
      </c>
      <c r="F40" s="100"/>
      <c r="G40" s="145"/>
      <c r="H40" s="83" t="s">
        <v>165</v>
      </c>
      <c r="I40" s="84">
        <v>1.2375000000000001E-3</v>
      </c>
      <c r="J40" s="84">
        <v>5.3443500000000003E-3</v>
      </c>
      <c r="K40" s="84">
        <v>2.6801321370912602E-5</v>
      </c>
      <c r="L40" s="85">
        <f t="shared" si="5"/>
        <v>6.6136750983904151E-5</v>
      </c>
      <c r="M40" s="94">
        <f t="shared" si="6"/>
        <v>0.99982858453346812</v>
      </c>
      <c r="N40" s="86" t="str">
        <f>IF(AND(ISTEXT(M39),ISNUMBER(M40)),"x",IF(AND(M39&lt;'Calculation sheet_trend'!$N$1,M40&gt;0),"x",""))</f>
        <v/>
      </c>
      <c r="P40" s="147"/>
    </row>
    <row r="41" spans="2:16" s="146" customFormat="1" x14ac:dyDescent="0.25">
      <c r="B41" s="83" t="s">
        <v>143</v>
      </c>
      <c r="C41" s="84">
        <v>6.3720292211319699E-3</v>
      </c>
      <c r="D41" s="85">
        <f t="shared" si="4"/>
        <v>5.7970757823512177E-5</v>
      </c>
      <c r="E41" s="85">
        <f t="shared" si="1"/>
        <v>0.99978977160604099</v>
      </c>
      <c r="F41" s="100"/>
      <c r="G41" s="145"/>
      <c r="H41" s="83" t="s">
        <v>411</v>
      </c>
      <c r="I41" s="84">
        <v>1.26102615715719E-2</v>
      </c>
      <c r="J41" s="84">
        <v>4.1583866839999999E-3</v>
      </c>
      <c r="K41" s="84">
        <v>2.3730593904817999E-5</v>
      </c>
      <c r="L41" s="85">
        <f t="shared" si="5"/>
        <v>5.855921646782822E-5</v>
      </c>
      <c r="M41" s="94">
        <f t="shared" si="6"/>
        <v>0.99988714374993592</v>
      </c>
      <c r="N41" s="86" t="str">
        <f>IF(AND(ISTEXT(M40),ISNUMBER(M41)),"x",IF(AND(M40&lt;'Calculation sheet_trend'!$N$1,M41&gt;0),"x",""))</f>
        <v/>
      </c>
      <c r="P41" s="147"/>
    </row>
    <row r="42" spans="2:16" s="146" customFormat="1" x14ac:dyDescent="0.25">
      <c r="B42" s="83" t="s">
        <v>165</v>
      </c>
      <c r="C42" s="84">
        <v>5.3443500000000003E-3</v>
      </c>
      <c r="D42" s="85">
        <f t="shared" si="4"/>
        <v>4.8621249027958716E-5</v>
      </c>
      <c r="E42" s="85">
        <f t="shared" si="1"/>
        <v>0.99983839285506892</v>
      </c>
      <c r="F42" s="100"/>
      <c r="G42" s="145"/>
      <c r="H42" s="83" t="s">
        <v>133</v>
      </c>
      <c r="I42" s="84">
        <v>7.4289691304076103E-2</v>
      </c>
      <c r="J42" s="84">
        <v>5.0822843080551301E-2</v>
      </c>
      <c r="K42" s="84">
        <v>1.55477409617038E-5</v>
      </c>
      <c r="L42" s="85">
        <f t="shared" si="5"/>
        <v>3.8366655812068908E-5</v>
      </c>
      <c r="M42" s="94">
        <f t="shared" si="6"/>
        <v>0.99992551040574795</v>
      </c>
      <c r="N42" s="86" t="str">
        <f>IF(AND(ISTEXT(M41),ISNUMBER(M42)),"x",IF(AND(M41&lt;'Calculation sheet_trend'!$N$1,M42&gt;0),"x",""))</f>
        <v/>
      </c>
      <c r="P42" s="147"/>
    </row>
    <row r="43" spans="2:16" s="146" customFormat="1" x14ac:dyDescent="0.25">
      <c r="B43" s="83" t="s">
        <v>142</v>
      </c>
      <c r="C43" s="84">
        <v>4.5799501067070002E-3</v>
      </c>
      <c r="D43" s="85">
        <f t="shared" si="4"/>
        <v>4.166697440733244E-5</v>
      </c>
      <c r="E43" s="85">
        <f t="shared" si="1"/>
        <v>0.99988005982947625</v>
      </c>
      <c r="F43" s="100"/>
      <c r="G43" s="145"/>
      <c r="H43" s="83" t="s">
        <v>52</v>
      </c>
      <c r="I43" s="84">
        <v>3.7716610237688901E-2</v>
      </c>
      <c r="J43" s="84">
        <v>2.29919574770736E-2</v>
      </c>
      <c r="K43" s="84">
        <v>8.6925974758788397E-6</v>
      </c>
      <c r="L43" s="85">
        <f t="shared" si="5"/>
        <v>2.1450440696907209E-5</v>
      </c>
      <c r="M43" s="94">
        <f t="shared" si="6"/>
        <v>0.99994696084644485</v>
      </c>
      <c r="N43" s="86" t="str">
        <f>IF(AND(ISTEXT(M42),ISNUMBER(M43)),"x",IF(AND(M42&lt;'Calculation sheet_trend'!$N$1,M43&gt;0),"x",""))</f>
        <v/>
      </c>
      <c r="P43" s="147"/>
    </row>
    <row r="44" spans="2:16" s="146" customFormat="1" x14ac:dyDescent="0.25">
      <c r="B44" s="83" t="s">
        <v>411</v>
      </c>
      <c r="C44" s="84">
        <v>4.1583866839999999E-3</v>
      </c>
      <c r="D44" s="85">
        <f t="shared" si="4"/>
        <v>3.7831720324700187E-5</v>
      </c>
      <c r="E44" s="85">
        <f t="shared" si="1"/>
        <v>0.99991789154980093</v>
      </c>
      <c r="F44" s="100"/>
      <c r="G44" s="145"/>
      <c r="H44" s="83" t="s">
        <v>142</v>
      </c>
      <c r="I44" s="84">
        <v>5.0302319709272002E-3</v>
      </c>
      <c r="J44" s="84">
        <v>4.5799501067070002E-3</v>
      </c>
      <c r="K44" s="84">
        <v>7.7723933113519806E-6</v>
      </c>
      <c r="L44" s="85">
        <f t="shared" si="5"/>
        <v>1.9179682742796974E-5</v>
      </c>
      <c r="M44" s="94">
        <f t="shared" si="6"/>
        <v>0.99996614052918764</v>
      </c>
      <c r="N44" s="86" t="str">
        <f>IF(AND(ISTEXT(M43),ISNUMBER(M44)),"x",IF(AND(M43&lt;'Calculation sheet_trend'!$N$1,M44&gt;0),"x",""))</f>
        <v/>
      </c>
      <c r="P44" s="147"/>
    </row>
    <row r="45" spans="2:16" s="146" customFormat="1" x14ac:dyDescent="0.25">
      <c r="B45" s="83" t="s">
        <v>49</v>
      </c>
      <c r="C45" s="84">
        <v>3.0982319999999998E-3</v>
      </c>
      <c r="D45" s="85">
        <f t="shared" si="4"/>
        <v>2.8186759777782251E-5</v>
      </c>
      <c r="E45" s="85">
        <f t="shared" si="1"/>
        <v>0.99994607830957871</v>
      </c>
      <c r="F45" s="100"/>
      <c r="G45" s="145"/>
      <c r="H45" s="83" t="s">
        <v>134</v>
      </c>
      <c r="I45" s="84">
        <v>1.8777480915428599E-3</v>
      </c>
      <c r="J45" s="84">
        <v>2.3105570078857099E-3</v>
      </c>
      <c r="K45" s="84">
        <v>6.44740642427937E-6</v>
      </c>
      <c r="L45" s="85">
        <f t="shared" si="5"/>
        <v>1.5910055600369417E-5</v>
      </c>
      <c r="M45" s="94">
        <f t="shared" si="6"/>
        <v>0.99998205058478806</v>
      </c>
      <c r="N45" s="86" t="str">
        <f>IF(AND(ISTEXT(M44),ISNUMBER(M45)),"x",IF(AND(M44&lt;'Calculation sheet_trend'!$N$1,M45&gt;0),"x",""))</f>
        <v/>
      </c>
      <c r="P45" s="147"/>
    </row>
    <row r="46" spans="2:16" s="146" customFormat="1" x14ac:dyDescent="0.25">
      <c r="B46" s="83" t="s">
        <v>134</v>
      </c>
      <c r="C46" s="84">
        <v>2.3105570078857099E-3</v>
      </c>
      <c r="D46" s="85">
        <f t="shared" si="4"/>
        <v>2.1020735482089733E-5</v>
      </c>
      <c r="E46" s="85">
        <f t="shared" si="1"/>
        <v>0.99996709904506076</v>
      </c>
      <c r="F46" s="100"/>
      <c r="G46" s="145"/>
      <c r="H46" s="83" t="s">
        <v>138</v>
      </c>
      <c r="I46" s="84">
        <v>2.0631355261150701E-3</v>
      </c>
      <c r="J46" s="84">
        <v>2.2868490168986302E-3</v>
      </c>
      <c r="K46" s="84">
        <v>5.5978640074882499E-6</v>
      </c>
      <c r="L46" s="85">
        <f t="shared" si="5"/>
        <v>1.3813667348014184E-5</v>
      </c>
      <c r="M46" s="94">
        <f t="shared" si="6"/>
        <v>0.99999586425213605</v>
      </c>
      <c r="N46" s="86" t="str">
        <f>IF(AND(ISTEXT(M45),ISNUMBER(M46)),"x",IF(AND(M45&lt;'Calculation sheet_trend'!$N$1,M46&gt;0),"x",""))</f>
        <v/>
      </c>
      <c r="P46" s="147"/>
    </row>
    <row r="47" spans="2:16" s="146" customFormat="1" x14ac:dyDescent="0.25">
      <c r="B47" s="83" t="s">
        <v>138</v>
      </c>
      <c r="C47" s="84">
        <v>2.2868490168986302E-3</v>
      </c>
      <c r="D47" s="85">
        <f t="shared" si="4"/>
        <v>2.0805047487528112E-5</v>
      </c>
      <c r="E47" s="85">
        <f t="shared" si="1"/>
        <v>0.99998790409254834</v>
      </c>
      <c r="F47" s="100"/>
      <c r="G47" s="145"/>
      <c r="H47" s="83" t="s">
        <v>136</v>
      </c>
      <c r="I47" s="84">
        <v>2.4875598355146998E-3</v>
      </c>
      <c r="J47" s="84">
        <v>1.3295578431199201E-3</v>
      </c>
      <c r="K47" s="84">
        <v>1.6759744915865299E-6</v>
      </c>
      <c r="L47" s="85">
        <f t="shared" si="5"/>
        <v>4.1357478637501745E-6</v>
      </c>
      <c r="M47" s="94">
        <f t="shared" si="6"/>
        <v>0.99999999999999978</v>
      </c>
      <c r="N47" s="86" t="str">
        <f>IF(AND(ISTEXT(M46),ISNUMBER(M47)),"x",IF(AND(M46&lt;'Calculation sheet_trend'!$N$1,M47&gt;0),"x",""))</f>
        <v/>
      </c>
      <c r="P47" s="147"/>
    </row>
    <row r="48" spans="2:16" s="146" customFormat="1" ht="15.75" thickBot="1" x14ac:dyDescent="0.3">
      <c r="B48" s="88" t="s">
        <v>136</v>
      </c>
      <c r="C48" s="89">
        <v>1.3295578431199201E-3</v>
      </c>
      <c r="D48" s="90">
        <f t="shared" si="4"/>
        <v>1.2095907451310131E-5</v>
      </c>
      <c r="E48" s="90">
        <f t="shared" si="1"/>
        <v>0.99999999999999967</v>
      </c>
      <c r="F48" s="101"/>
      <c r="G48" s="145"/>
      <c r="H48" s="88"/>
      <c r="I48" s="89"/>
      <c r="J48" s="89"/>
      <c r="K48" s="89"/>
      <c r="L48" s="90"/>
      <c r="M48" s="122"/>
      <c r="N48" s="148" t="str">
        <f>IF(AND(ISTEXT(M47),ISNUMBER(M48)),"x",IF(AND(M47&lt;'Calculation sheet_trend'!$N$1,M48&gt;0),"x",""))</f>
        <v/>
      </c>
      <c r="P48" s="147"/>
    </row>
    <row r="99" spans="9:9" x14ac:dyDescent="0.25">
      <c r="I99" s="123"/>
    </row>
  </sheetData>
  <sortState ref="H5:L31">
    <sortCondition descending="1" ref="L5:L31"/>
  </sortState>
  <phoneticPr fontId="0"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4"/>
  </sheetPr>
  <dimension ref="A1:N32"/>
  <sheetViews>
    <sheetView showGridLines="0" zoomScale="75" zoomScaleNormal="75" workbookViewId="0">
      <selection activeCell="R30" sqref="R30"/>
    </sheetView>
  </sheetViews>
  <sheetFormatPr defaultRowHeight="15" x14ac:dyDescent="0.25"/>
  <cols>
    <col min="1" max="1" width="7" style="37" bestFit="1" customWidth="1"/>
    <col min="2" max="2" width="12.28515625" style="37" bestFit="1" customWidth="1"/>
    <col min="3" max="3" width="10" style="37" customWidth="1"/>
    <col min="4" max="4" width="14.28515625" style="37" bestFit="1" customWidth="1"/>
    <col min="5" max="5" width="11.42578125" style="37" customWidth="1"/>
    <col min="6" max="6" width="9.140625" style="37" bestFit="1" customWidth="1"/>
    <col min="7" max="7" width="2.7109375" style="37" customWidth="1"/>
    <col min="8" max="8" width="14" style="37" customWidth="1"/>
    <col min="9" max="9" width="9.85546875" style="37" bestFit="1" customWidth="1"/>
    <col min="10" max="11" width="11.5703125" style="37" bestFit="1" customWidth="1"/>
    <col min="12" max="12" width="9.140625" style="37"/>
    <col min="13" max="13" width="11.7109375" style="37" customWidth="1"/>
    <col min="14" max="16384" width="9.140625" style="37"/>
  </cols>
  <sheetData>
    <row r="1" spans="1:14" x14ac:dyDescent="0.25">
      <c r="A1" s="142"/>
      <c r="B1" s="72" t="s">
        <v>494</v>
      </c>
      <c r="G1" s="142"/>
    </row>
    <row r="2" spans="1:14" x14ac:dyDescent="0.25">
      <c r="A2" s="142"/>
      <c r="G2" s="134"/>
    </row>
    <row r="3" spans="1:14" ht="15.75" thickBot="1" x14ac:dyDescent="0.3">
      <c r="B3" s="37" t="s">
        <v>32</v>
      </c>
      <c r="G3" s="57"/>
      <c r="H3" s="37" t="s">
        <v>33</v>
      </c>
    </row>
    <row r="4" spans="1:14" s="104" customFormat="1" ht="45.75" thickBot="1" x14ac:dyDescent="0.3">
      <c r="B4" s="116" t="s">
        <v>0</v>
      </c>
      <c r="C4" s="117" t="s">
        <v>385</v>
      </c>
      <c r="D4" s="117" t="s">
        <v>1</v>
      </c>
      <c r="E4" s="117" t="s">
        <v>2</v>
      </c>
      <c r="F4" s="118" t="s">
        <v>3</v>
      </c>
      <c r="G4" s="57"/>
      <c r="H4" s="116" t="s">
        <v>0</v>
      </c>
      <c r="I4" s="117" t="s">
        <v>386</v>
      </c>
      <c r="J4" s="117" t="s">
        <v>413</v>
      </c>
      <c r="K4" s="117" t="s">
        <v>28</v>
      </c>
      <c r="L4" s="117" t="s">
        <v>29</v>
      </c>
      <c r="M4" s="117" t="s">
        <v>2</v>
      </c>
      <c r="N4" s="118" t="s">
        <v>3</v>
      </c>
    </row>
    <row r="5" spans="1:14" ht="12.75" customHeight="1" x14ac:dyDescent="0.25">
      <c r="B5" s="83"/>
      <c r="C5" s="143"/>
      <c r="D5" s="85"/>
      <c r="E5" s="85"/>
      <c r="F5" s="100" t="str">
        <f>IF(AND('A.2 Table 3.NMVOC'!E17&lt;'Calculation sheet_level'!$K$1,E5&gt;0),"x","")</f>
        <v/>
      </c>
      <c r="G5" s="130"/>
      <c r="H5" s="83" t="s">
        <v>73</v>
      </c>
      <c r="I5" s="84">
        <v>26.759057656903199</v>
      </c>
      <c r="J5" s="84">
        <v>5.9659820591777901</v>
      </c>
      <c r="K5" s="119">
        <v>2.2805361246348799E-2</v>
      </c>
      <c r="L5" s="85">
        <f>IF(ISNUMBER(K5/SUM(K$5:K$32)),(K5/SUM(K$5:K$32)),"NA")</f>
        <v>0.33926490410756582</v>
      </c>
      <c r="M5" s="94">
        <f t="shared" ref="M5" si="0">IF(ISNUMBER(M4),M4+L5,L5)</f>
        <v>0.33926490410756582</v>
      </c>
      <c r="N5" s="86" t="str">
        <f>IF(AND(ISTEXT(M4),ISNUMBER(M5)),"x",IF(AND(M4&lt;'Calculation sheet_trend'!$N$1,M5&gt;0),"x",""))</f>
        <v>x</v>
      </c>
    </row>
    <row r="6" spans="1:14" ht="12.75" customHeight="1" x14ac:dyDescent="0.25">
      <c r="B6" s="83" t="s">
        <v>73</v>
      </c>
      <c r="C6" s="143">
        <v>5.9659820591777901</v>
      </c>
      <c r="D6" s="85">
        <v>0.48660587786174703</v>
      </c>
      <c r="E6" s="85">
        <f t="shared" ref="E6:E23" si="1">IF(D6=1,0,IF(ISNUMBER(D6+E5),D6+E5,0))</f>
        <v>0.48660587786174703</v>
      </c>
      <c r="F6" s="100" t="str">
        <f>IF(AND(E5&lt;'Calculation sheet_level'!$K$1,E6&gt;0),"x","")</f>
        <v>x</v>
      </c>
      <c r="G6" s="130"/>
      <c r="H6" s="83" t="s">
        <v>46</v>
      </c>
      <c r="I6" s="84">
        <v>103.044</v>
      </c>
      <c r="J6" s="84">
        <v>2.83948329</v>
      </c>
      <c r="K6" s="119">
        <v>2.22125691833783E-2</v>
      </c>
      <c r="L6" s="85">
        <f t="shared" ref="L6:L31" si="2">IF(ISNUMBER(K6/SUM(K$5:K$32)),(K6/SUM(K$5:K$32)),"NA")</f>
        <v>0.3304462083532238</v>
      </c>
      <c r="M6" s="94">
        <f t="shared" ref="M6:M31" si="3">IF(ISNUMBER(M5),M5+L6,L6)</f>
        <v>0.66971111246078963</v>
      </c>
      <c r="N6" s="86" t="str">
        <f>IF(AND(ISTEXT(M5),ISNUMBER(M6)),"x",IF(AND(M5&lt;'Calculation sheet_trend'!$N$1,M6&gt;0),"x",""))</f>
        <v>x</v>
      </c>
    </row>
    <row r="7" spans="1:14" x14ac:dyDescent="0.25">
      <c r="B7" s="83" t="s">
        <v>46</v>
      </c>
      <c r="C7" s="143">
        <v>2.83948329</v>
      </c>
      <c r="D7" s="85">
        <v>0.231597957435801</v>
      </c>
      <c r="E7" s="85">
        <f t="shared" si="1"/>
        <v>0.71820383529754805</v>
      </c>
      <c r="F7" s="100" t="str">
        <f>IF(AND(E6&lt;'Calculation sheet_level'!$K$1,E7&gt;0),"x","")</f>
        <v>x</v>
      </c>
      <c r="G7" s="130"/>
      <c r="H7" s="83" t="s">
        <v>54</v>
      </c>
      <c r="I7" s="84">
        <v>2.23819528123596</v>
      </c>
      <c r="J7" s="84">
        <v>1.4487148496259501</v>
      </c>
      <c r="K7" s="119">
        <v>7.0975092528715597E-3</v>
      </c>
      <c r="L7" s="85">
        <f t="shared" si="2"/>
        <v>0.10558639129049306</v>
      </c>
      <c r="M7" s="94">
        <f t="shared" si="3"/>
        <v>0.7752975037512827</v>
      </c>
      <c r="N7" s="86" t="str">
        <f>IF(AND(ISTEXT(M6),ISNUMBER(M7)),"x",IF(AND(M6&lt;'Calculation sheet_trend'!$N$1,M7&gt;0),"x",""))</f>
        <v>x</v>
      </c>
    </row>
    <row r="8" spans="1:14" x14ac:dyDescent="0.25">
      <c r="B8" s="83" t="s">
        <v>54</v>
      </c>
      <c r="C8" s="143">
        <v>1.4487148496259501</v>
      </c>
      <c r="D8" s="85">
        <v>0.118162132266073</v>
      </c>
      <c r="E8" s="85">
        <f t="shared" si="1"/>
        <v>0.83636596756362103</v>
      </c>
      <c r="F8" s="100" t="str">
        <f>IF(AND(E7&lt;'Calculation sheet_level'!$K$1,E8&gt;0),"x","")</f>
        <v>x</v>
      </c>
      <c r="G8" s="130"/>
      <c r="H8" s="83" t="s">
        <v>50</v>
      </c>
      <c r="I8" s="84">
        <v>15.9560516060174</v>
      </c>
      <c r="J8" s="84">
        <v>2.4373622292951799E-2</v>
      </c>
      <c r="K8" s="119">
        <v>5.7091725289731901E-3</v>
      </c>
      <c r="L8" s="85">
        <f t="shared" si="2"/>
        <v>8.4932742334250244E-2</v>
      </c>
      <c r="M8" s="94">
        <f t="shared" si="3"/>
        <v>0.86023024608553289</v>
      </c>
      <c r="N8" s="86" t="str">
        <f>IF(AND(ISTEXT(M7),ISNUMBER(M8)),"x",IF(AND(M7&lt;'Calculation sheet_trend'!$N$1,M8&gt;0),"x",""))</f>
        <v>x</v>
      </c>
    </row>
    <row r="9" spans="1:14" x14ac:dyDescent="0.25">
      <c r="B9" s="83" t="s">
        <v>53</v>
      </c>
      <c r="C9" s="143">
        <v>0.91024145333735296</v>
      </c>
      <c r="D9" s="85">
        <v>7.4242402520469195E-2</v>
      </c>
      <c r="E9" s="85">
        <f t="shared" si="1"/>
        <v>0.91060837008409024</v>
      </c>
      <c r="F9" s="100" t="str">
        <f>IF(AND(E8&lt;'Calculation sheet_level'!$K$1,E9&gt;0),"x","")</f>
        <v/>
      </c>
      <c r="G9" s="130"/>
      <c r="H9" s="83" t="s">
        <v>53</v>
      </c>
      <c r="I9" s="84">
        <v>7.0090714787798598</v>
      </c>
      <c r="J9" s="84">
        <v>0.91024145333735296</v>
      </c>
      <c r="K9" s="119">
        <v>2.4079489169711401E-3</v>
      </c>
      <c r="L9" s="85">
        <f t="shared" si="2"/>
        <v>3.5821952109744544E-2</v>
      </c>
      <c r="M9" s="94">
        <f t="shared" si="3"/>
        <v>0.89605219819527748</v>
      </c>
      <c r="N9" s="86" t="str">
        <f>IF(AND(ISTEXT(M8),ISNUMBER(M9)),"x",IF(AND(M8&lt;'Calculation sheet_trend'!$N$1,M9&gt;0),"x",""))</f>
        <v/>
      </c>
    </row>
    <row r="10" spans="1:14" x14ac:dyDescent="0.25">
      <c r="B10" s="83" t="s">
        <v>71</v>
      </c>
      <c r="C10" s="143">
        <v>0.369309680478698</v>
      </c>
      <c r="D10" s="85">
        <v>3.0122159183452998E-2</v>
      </c>
      <c r="E10" s="85">
        <f t="shared" si="1"/>
        <v>0.94073052926754319</v>
      </c>
      <c r="F10" s="100" t="str">
        <f>IF(AND(E9&lt;'Calculation sheet_level'!$K$1,E10&gt;0),"x","")</f>
        <v/>
      </c>
      <c r="G10" s="130"/>
      <c r="H10" s="83" t="s">
        <v>71</v>
      </c>
      <c r="I10" s="84">
        <v>11.524007027558801</v>
      </c>
      <c r="J10" s="84">
        <v>0.369309680478698</v>
      </c>
      <c r="K10" s="119">
        <v>2.20133244243072E-3</v>
      </c>
      <c r="L10" s="85">
        <f t="shared" si="2"/>
        <v>3.2748213541660173E-2</v>
      </c>
      <c r="M10" s="94">
        <f t="shared" si="3"/>
        <v>0.92880041173693761</v>
      </c>
      <c r="N10" s="86" t="str">
        <f>IF(AND(ISTEXT(M9),ISNUMBER(M10)),"x",IF(AND(M9&lt;'Calculation sheet_trend'!$N$1,M10&gt;0),"x",""))</f>
        <v/>
      </c>
    </row>
    <row r="11" spans="1:14" x14ac:dyDescent="0.25">
      <c r="B11" s="83" t="s">
        <v>56</v>
      </c>
      <c r="C11" s="143">
        <v>0.20113839723186699</v>
      </c>
      <c r="D11" s="85">
        <v>1.6405534811515399E-2</v>
      </c>
      <c r="E11" s="85">
        <f t="shared" si="1"/>
        <v>0.9571360640790586</v>
      </c>
      <c r="F11" s="100" t="str">
        <f>IF(AND(E10&lt;'Calculation sheet_level'!$K$1,E11&gt;0),"x","")</f>
        <v/>
      </c>
      <c r="G11" s="130"/>
      <c r="H11" s="83" t="s">
        <v>59</v>
      </c>
      <c r="I11" s="84">
        <v>2.4798871519454901</v>
      </c>
      <c r="J11" s="84">
        <v>2.8913274832384098E-2</v>
      </c>
      <c r="K11" s="119">
        <v>7.5001325764671896E-4</v>
      </c>
      <c r="L11" s="85">
        <f t="shared" si="2"/>
        <v>1.1157603389231812E-2</v>
      </c>
      <c r="M11" s="94">
        <f t="shared" si="3"/>
        <v>0.93995801512616939</v>
      </c>
      <c r="N11" s="86" t="str">
        <f>IF(AND(ISTEXT(M10),ISNUMBER(M11)),"x",IF(AND(M10&lt;'Calculation sheet_trend'!$N$1,M11&gt;0),"x",""))</f>
        <v/>
      </c>
    </row>
    <row r="12" spans="1:14" x14ac:dyDescent="0.25">
      <c r="B12" s="83" t="s">
        <v>68</v>
      </c>
      <c r="C12" s="143">
        <v>0.11113416619619</v>
      </c>
      <c r="D12" s="85">
        <v>9.0644822538710392E-3</v>
      </c>
      <c r="E12" s="85">
        <f t="shared" si="1"/>
        <v>0.96620054633292962</v>
      </c>
      <c r="F12" s="100" t="str">
        <f>IF(AND(E11&lt;'Calculation sheet_level'!$K$1,E12&gt;0),"x","")</f>
        <v/>
      </c>
      <c r="G12" s="130"/>
      <c r="H12" s="83" t="s">
        <v>61</v>
      </c>
      <c r="I12" s="84">
        <v>1.7425295754012</v>
      </c>
      <c r="J12" s="84">
        <v>9.2242379459786996E-3</v>
      </c>
      <c r="K12" s="119">
        <v>5.8762483605107995E-4</v>
      </c>
      <c r="L12" s="85">
        <f t="shared" si="2"/>
        <v>8.7418252883852861E-3</v>
      </c>
      <c r="M12" s="94">
        <f t="shared" si="3"/>
        <v>0.94869984041455468</v>
      </c>
      <c r="N12" s="86" t="str">
        <f>IF(AND(ISTEXT(M11),ISNUMBER(M12)),"x",IF(AND(M11&lt;'Calculation sheet_trend'!$N$1,M12&gt;0),"x",""))</f>
        <v/>
      </c>
    </row>
    <row r="13" spans="1:14" x14ac:dyDescent="0.25">
      <c r="B13" s="83" t="s">
        <v>48</v>
      </c>
      <c r="C13" s="143">
        <v>0.102485517418268</v>
      </c>
      <c r="D13" s="85">
        <v>8.3590689138452901E-3</v>
      </c>
      <c r="E13" s="85">
        <f t="shared" si="1"/>
        <v>0.97455961524677492</v>
      </c>
      <c r="F13" s="100" t="str">
        <f>IF(AND(E12&lt;'Calculation sheet_level'!$K$1,E13&gt;0),"x","")</f>
        <v/>
      </c>
      <c r="G13" s="130"/>
      <c r="H13" s="83" t="s">
        <v>48</v>
      </c>
      <c r="I13" s="84">
        <v>0.13313070630364299</v>
      </c>
      <c r="J13" s="84">
        <v>0.102485517418268</v>
      </c>
      <c r="K13" s="119">
        <v>5.1132333984571304E-4</v>
      </c>
      <c r="L13" s="85">
        <f t="shared" si="2"/>
        <v>7.6067229098811051E-3</v>
      </c>
      <c r="M13" s="94">
        <f t="shared" si="3"/>
        <v>0.95630656332443575</v>
      </c>
      <c r="N13" s="86" t="str">
        <f>IF(AND(ISTEXT(M12),ISNUMBER(M13)),"x",IF(AND(M12&lt;'Calculation sheet_trend'!$N$1,M13&gt;0),"x",""))</f>
        <v/>
      </c>
    </row>
    <row r="14" spans="1:14" x14ac:dyDescent="0.25">
      <c r="B14" s="83" t="s">
        <v>57</v>
      </c>
      <c r="C14" s="143">
        <v>9.6507059965472E-2</v>
      </c>
      <c r="D14" s="85">
        <v>7.8714455002613093E-3</v>
      </c>
      <c r="E14" s="85">
        <f t="shared" si="1"/>
        <v>0.98243106074703623</v>
      </c>
      <c r="F14" s="100" t="str">
        <f>IF(AND(E13&lt;'Calculation sheet_level'!$K$1,E14&gt;0),"x","")</f>
        <v/>
      </c>
      <c r="G14" s="130"/>
      <c r="H14" s="83" t="s">
        <v>56</v>
      </c>
      <c r="I14" s="84">
        <v>4.3854216167005502</v>
      </c>
      <c r="J14" s="84">
        <v>0.20113839723186699</v>
      </c>
      <c r="K14" s="119">
        <v>5.0654490080356699E-4</v>
      </c>
      <c r="L14" s="85">
        <f t="shared" si="2"/>
        <v>7.5356362629341259E-3</v>
      </c>
      <c r="M14" s="94">
        <f t="shared" si="3"/>
        <v>0.96384219958736983</v>
      </c>
      <c r="N14" s="86" t="str">
        <f>IF(AND(ISTEXT(M13),ISNUMBER(M14)),"x",IF(AND(M13&lt;'Calculation sheet_trend'!$N$1,M14&gt;0),"x",""))</f>
        <v/>
      </c>
    </row>
    <row r="15" spans="1:14" x14ac:dyDescent="0.25">
      <c r="B15" s="83" t="s">
        <v>51</v>
      </c>
      <c r="C15" s="143">
        <v>7.6781860263656895E-2</v>
      </c>
      <c r="D15" s="85">
        <v>6.2625908269331801E-3</v>
      </c>
      <c r="E15" s="85">
        <f t="shared" si="1"/>
        <v>0.98869365157396938</v>
      </c>
      <c r="F15" s="100" t="str">
        <f>IF(AND(E14&lt;'Calculation sheet_level'!$K$1,E15&gt;0),"x","")</f>
        <v/>
      </c>
      <c r="G15" s="130"/>
      <c r="H15" s="83" t="s">
        <v>57</v>
      </c>
      <c r="I15" s="84">
        <v>5.7556707672296599E-2</v>
      </c>
      <c r="J15" s="84">
        <v>9.6507059965472E-2</v>
      </c>
      <c r="K15" s="119">
        <v>5.06323585081294E-4</v>
      </c>
      <c r="L15" s="85">
        <f t="shared" si="2"/>
        <v>7.5323438503964177E-3</v>
      </c>
      <c r="M15" s="94">
        <f t="shared" si="3"/>
        <v>0.9713745434377663</v>
      </c>
      <c r="N15" s="86" t="str">
        <f>IF(AND(ISTEXT(M14),ISNUMBER(M15)),"x",IF(AND(M14&lt;'Calculation sheet_trend'!$N$1,M15&gt;0),"x",""))</f>
        <v/>
      </c>
    </row>
    <row r="16" spans="1:14" x14ac:dyDescent="0.25">
      <c r="B16" s="83" t="s">
        <v>47</v>
      </c>
      <c r="C16" s="143">
        <v>3.2811239999999998E-2</v>
      </c>
      <c r="D16" s="85">
        <v>2.6761968248581801E-3</v>
      </c>
      <c r="E16" s="85">
        <f t="shared" si="1"/>
        <v>0.99136984839882758</v>
      </c>
      <c r="F16" s="100" t="str">
        <f>IF(AND(E15&lt;'Calculation sheet_level'!$K$1,E16&gt;0),"x","")</f>
        <v/>
      </c>
      <c r="G16" s="130"/>
      <c r="H16" s="83" t="s">
        <v>76</v>
      </c>
      <c r="I16" s="84">
        <v>1.1219700942567901</v>
      </c>
      <c r="J16" s="84">
        <v>1.7708682351871201E-3</v>
      </c>
      <c r="K16" s="119">
        <v>4.0113620916381497E-4</v>
      </c>
      <c r="L16" s="85">
        <f t="shared" si="2"/>
        <v>5.9675194821929324E-3</v>
      </c>
      <c r="M16" s="94">
        <f t="shared" si="3"/>
        <v>0.97734206291995929</v>
      </c>
      <c r="N16" s="86" t="str">
        <f>IF(AND(ISTEXT(M15),ISNUMBER(M16)),"x",IF(AND(M15&lt;'Calculation sheet_trend'!$N$1,M16&gt;0),"x",""))</f>
        <v/>
      </c>
    </row>
    <row r="17" spans="1:14" x14ac:dyDescent="0.25">
      <c r="B17" s="83" t="s">
        <v>59</v>
      </c>
      <c r="C17" s="143">
        <v>2.8913274832384098E-2</v>
      </c>
      <c r="D17" s="85">
        <v>2.3582654694756502E-3</v>
      </c>
      <c r="E17" s="85">
        <f t="shared" si="1"/>
        <v>0.99372811386830318</v>
      </c>
      <c r="F17" s="100" t="str">
        <f>IF(AND(E16&lt;'Calculation sheet_level'!$K$1,E17&gt;0),"x","")</f>
        <v/>
      </c>
      <c r="G17" s="130"/>
      <c r="H17" s="83" t="s">
        <v>60</v>
      </c>
      <c r="I17" s="84">
        <v>1.14609738185865</v>
      </c>
      <c r="J17" s="84">
        <v>7.8596905922563506E-3</v>
      </c>
      <c r="K17" s="119">
        <v>3.7669590911910001E-4</v>
      </c>
      <c r="L17" s="85">
        <f t="shared" si="2"/>
        <v>5.6039323431223819E-3</v>
      </c>
      <c r="M17" s="94">
        <f t="shared" si="3"/>
        <v>0.98294599526308168</v>
      </c>
      <c r="N17" s="86" t="str">
        <f>IF(AND(ISTEXT(M16),ISNUMBER(M17)),"x",IF(AND(M16&lt;'Calculation sheet_trend'!$N$1,M17&gt;0),"x",""))</f>
        <v/>
      </c>
    </row>
    <row r="18" spans="1:14" x14ac:dyDescent="0.25">
      <c r="B18" s="83" t="s">
        <v>50</v>
      </c>
      <c r="C18" s="143">
        <v>2.4373622292951799E-2</v>
      </c>
      <c r="D18" s="85">
        <v>1.9879958999016799E-3</v>
      </c>
      <c r="E18" s="85">
        <f t="shared" si="1"/>
        <v>0.9957161097682049</v>
      </c>
      <c r="F18" s="100" t="str">
        <f>IF(AND(E17&lt;'Calculation sheet_level'!$K$1,E18&gt;0),"x","")</f>
        <v/>
      </c>
      <c r="G18" s="130"/>
      <c r="H18" s="83" t="s">
        <v>49</v>
      </c>
      <c r="I18" s="84">
        <v>0.88018242093709198</v>
      </c>
      <c r="J18" s="84">
        <v>1.8373171437678E-6</v>
      </c>
      <c r="K18" s="119">
        <v>3.2227221838155499E-4</v>
      </c>
      <c r="L18" s="85">
        <f t="shared" si="2"/>
        <v>4.7942960466480534E-3</v>
      </c>
      <c r="M18" s="94">
        <f t="shared" si="3"/>
        <v>0.98774029130972973</v>
      </c>
      <c r="N18" s="86" t="str">
        <f>IF(AND(ISTEXT(M17),ISNUMBER(M18)),"x",IF(AND(M17&lt;'Calculation sheet_trend'!$N$1,M18&gt;0),"x",""))</f>
        <v/>
      </c>
    </row>
    <row r="19" spans="1:14" x14ac:dyDescent="0.25">
      <c r="B19" s="83" t="s">
        <v>75</v>
      </c>
      <c r="C19" s="143">
        <v>2.32384050019766E-2</v>
      </c>
      <c r="D19" s="85">
        <v>1.89540369949621E-3</v>
      </c>
      <c r="E19" s="85">
        <f t="shared" si="1"/>
        <v>0.99761151346770116</v>
      </c>
      <c r="F19" s="100" t="str">
        <f>IF(AND(E18&lt;'Calculation sheet_level'!$K$1,E19&gt;0),"x","")</f>
        <v/>
      </c>
      <c r="G19" s="130"/>
      <c r="H19" s="83" t="s">
        <v>51</v>
      </c>
      <c r="I19" s="84">
        <v>1.98110499124956</v>
      </c>
      <c r="J19" s="84">
        <v>7.6781860263656895E-2</v>
      </c>
      <c r="K19" s="119">
        <v>3.05786776070973E-4</v>
      </c>
      <c r="L19" s="85">
        <f t="shared" si="2"/>
        <v>4.5490496791709386E-3</v>
      </c>
      <c r="M19" s="94">
        <f t="shared" si="3"/>
        <v>0.99228934098890065</v>
      </c>
      <c r="N19" s="86" t="str">
        <f>IF(AND(ISTEXT(M18),ISNUMBER(M19)),"x",IF(AND(M18&lt;'Calculation sheet_trend'!$N$1,M19&gt;0),"x",""))</f>
        <v/>
      </c>
    </row>
    <row r="20" spans="1:14" x14ac:dyDescent="0.25">
      <c r="B20" s="83" t="s">
        <v>61</v>
      </c>
      <c r="C20" s="143">
        <v>9.2242379459786996E-3</v>
      </c>
      <c r="D20" s="85">
        <v>7.5236035891251005E-4</v>
      </c>
      <c r="E20" s="85">
        <f t="shared" si="1"/>
        <v>0.99836387382661362</v>
      </c>
      <c r="F20" s="100" t="str">
        <f>IF(AND(E19&lt;'Calculation sheet_level'!$K$1,E20&gt;0),"x","")</f>
        <v/>
      </c>
      <c r="G20" s="130"/>
      <c r="H20" s="83" t="s">
        <v>68</v>
      </c>
      <c r="I20" s="84">
        <v>1.16066458513354</v>
      </c>
      <c r="J20" s="84">
        <v>0.11113416619619</v>
      </c>
      <c r="K20" s="119">
        <v>1.8235147536353399E-4</v>
      </c>
      <c r="L20" s="85">
        <f t="shared" si="2"/>
        <v>2.7127592996575461E-3</v>
      </c>
      <c r="M20" s="94">
        <f t="shared" si="3"/>
        <v>0.99500210028855818</v>
      </c>
      <c r="N20" s="86" t="str">
        <f>IF(AND(ISTEXT(M19),ISNUMBER(M20)),"x",IF(AND(M19&lt;'Calculation sheet_trend'!$N$1,M20&gt;0),"x",""))</f>
        <v/>
      </c>
    </row>
    <row r="21" spans="1:14" x14ac:dyDescent="0.25">
      <c r="B21" s="83" t="s">
        <v>60</v>
      </c>
      <c r="C21" s="143">
        <v>7.8596905922563506E-3</v>
      </c>
      <c r="D21" s="85">
        <v>6.4106321514713002E-4</v>
      </c>
      <c r="E21" s="85">
        <f t="shared" si="1"/>
        <v>0.99900493704176074</v>
      </c>
      <c r="F21" s="100" t="str">
        <f>IF(AND(E20&lt;'Calculation sheet_level'!$K$1,E21&gt;0),"x","")</f>
        <v/>
      </c>
      <c r="G21" s="130"/>
      <c r="H21" s="83" t="s">
        <v>66</v>
      </c>
      <c r="I21" s="84">
        <v>0.25146448336799998</v>
      </c>
      <c r="J21" s="84">
        <v>4.2660830921125798E-4</v>
      </c>
      <c r="K21" s="119">
        <v>8.9743353243680507E-5</v>
      </c>
      <c r="L21" s="85">
        <f t="shared" si="2"/>
        <v>1.3350707232222987E-3</v>
      </c>
      <c r="M21" s="94">
        <f t="shared" si="3"/>
        <v>0.99633717101178043</v>
      </c>
      <c r="N21" s="86" t="str">
        <f>IF(AND(ISTEXT(M20),ISNUMBER(M21)),"x",IF(AND(M20&lt;'Calculation sheet_trend'!$N$1,M21&gt;0),"x",""))</f>
        <v/>
      </c>
    </row>
    <row r="22" spans="1:14" x14ac:dyDescent="0.25">
      <c r="B22" s="83" t="s">
        <v>52</v>
      </c>
      <c r="C22" s="143">
        <v>6.8058984001096202E-3</v>
      </c>
      <c r="D22" s="85">
        <v>5.5511232396827199E-4</v>
      </c>
      <c r="E22" s="85">
        <f t="shared" si="1"/>
        <v>0.99956004936572906</v>
      </c>
      <c r="F22" s="100" t="str">
        <f>IF(AND(E21&lt;'Calculation sheet_level'!$K$1,E22&gt;0),"x","")</f>
        <v/>
      </c>
      <c r="G22" s="130"/>
      <c r="H22" s="83" t="s">
        <v>52</v>
      </c>
      <c r="I22" s="84">
        <v>0.338883321857608</v>
      </c>
      <c r="J22" s="84">
        <v>6.8058984001096202E-3</v>
      </c>
      <c r="K22" s="119">
        <v>8.6890136370418406E-5</v>
      </c>
      <c r="L22" s="85">
        <f t="shared" si="2"/>
        <v>1.2926247238606208E-3</v>
      </c>
      <c r="M22" s="94">
        <f t="shared" si="3"/>
        <v>0.99762979573564103</v>
      </c>
      <c r="N22" s="86" t="str">
        <f>IF(AND(ISTEXT(M21),ISNUMBER(M22)),"x",IF(AND(M21&lt;'Calculation sheet_trend'!$N$1,M22&gt;0),"x",""))</f>
        <v/>
      </c>
    </row>
    <row r="23" spans="1:14" x14ac:dyDescent="0.25">
      <c r="B23" s="83" t="s">
        <v>76</v>
      </c>
      <c r="C23" s="143">
        <v>1.7708682351871201E-3</v>
      </c>
      <c r="D23" s="85">
        <v>1.4443806293971099E-4</v>
      </c>
      <c r="E23" s="85">
        <f t="shared" si="1"/>
        <v>0.9997044874286688</v>
      </c>
      <c r="F23" s="100" t="str">
        <f>IF(AND(E22&lt;'Calculation sheet_level'!$K$1,E23&gt;0),"x","")</f>
        <v/>
      </c>
      <c r="G23" s="130"/>
      <c r="H23" s="83" t="s">
        <v>75</v>
      </c>
      <c r="I23" s="84">
        <v>0.12466334380631</v>
      </c>
      <c r="J23" s="84">
        <v>2.32384050019766E-2</v>
      </c>
      <c r="K23" s="119">
        <v>8.1348807111395494E-5</v>
      </c>
      <c r="L23" s="85">
        <f t="shared" si="2"/>
        <v>1.210188908905405E-3</v>
      </c>
      <c r="M23" s="94">
        <f t="shared" si="3"/>
        <v>0.99883998464454649</v>
      </c>
      <c r="N23" s="86" t="str">
        <f>IF(AND(ISTEXT(M22),ISNUMBER(M23)),"x",IF(AND(M22&lt;'Calculation sheet_trend'!$N$1,M23&gt;0),"x",""))</f>
        <v/>
      </c>
    </row>
    <row r="24" spans="1:14" x14ac:dyDescent="0.25">
      <c r="B24" s="83" t="s">
        <v>58</v>
      </c>
      <c r="C24" s="143">
        <v>1.499334638972E-3</v>
      </c>
      <c r="D24" s="85">
        <v>1.2229085521354101E-4</v>
      </c>
      <c r="E24" s="85">
        <f t="shared" ref="E24:E30" si="4">IF(D24=1,0,IF(ISNUMBER(D24+E23),D24+E23,0))</f>
        <v>0.99982677828388233</v>
      </c>
      <c r="F24" s="100" t="str">
        <f>IF(AND(E23&lt;'Calculation sheet_level'!$K$1,E24&gt;0),"x","")</f>
        <v/>
      </c>
      <c r="G24" s="130"/>
      <c r="H24" s="83" t="s">
        <v>77</v>
      </c>
      <c r="I24" s="84">
        <v>0.164127005954609</v>
      </c>
      <c r="J24" s="84">
        <v>3.0557399194250801E-4</v>
      </c>
      <c r="K24" s="119">
        <v>5.84258283916868E-5</v>
      </c>
      <c r="L24" s="85">
        <f t="shared" si="2"/>
        <v>8.6917426356858298E-4</v>
      </c>
      <c r="M24" s="94">
        <f t="shared" si="3"/>
        <v>0.99970915890811507</v>
      </c>
      <c r="N24" s="86" t="str">
        <f>IF(AND(ISTEXT(M23),ISNUMBER(M24)),"x",IF(AND(M23&lt;'Calculation sheet_trend'!$N$1,M24&gt;0),"x",""))</f>
        <v/>
      </c>
    </row>
    <row r="25" spans="1:14" s="107" customFormat="1" x14ac:dyDescent="0.25">
      <c r="B25" s="83" t="s">
        <v>165</v>
      </c>
      <c r="C25" s="143">
        <v>7.3201400000000002E-4</v>
      </c>
      <c r="D25" s="85">
        <v>5.9705562561845698E-5</v>
      </c>
      <c r="E25" s="85">
        <f t="shared" si="4"/>
        <v>0.99988648384644419</v>
      </c>
      <c r="F25" s="100" t="str">
        <f>IF(AND(E24&lt;'Calculation sheet_level'!$K$1,E25&gt;0),"x","")</f>
        <v/>
      </c>
      <c r="G25" s="130"/>
      <c r="H25" s="83" t="s">
        <v>58</v>
      </c>
      <c r="I25" s="84">
        <v>4.9084532971891102E-3</v>
      </c>
      <c r="J25" s="84">
        <v>1.499334638972E-3</v>
      </c>
      <c r="K25" s="119">
        <v>6.3964141580660696E-6</v>
      </c>
      <c r="L25" s="85">
        <f t="shared" si="2"/>
        <v>9.5156520983240159E-5</v>
      </c>
      <c r="M25" s="94">
        <f t="shared" si="3"/>
        <v>0.99980431542909831</v>
      </c>
      <c r="N25" s="86" t="str">
        <f>IF(AND(ISTEXT(M24),ISNUMBER(M25)),"x",IF(AND(M24&lt;'Calculation sheet_trend'!$N$1,M25&gt;0),"x",""))</f>
        <v/>
      </c>
    </row>
    <row r="26" spans="1:14" x14ac:dyDescent="0.25">
      <c r="B26" s="83" t="s">
        <v>66</v>
      </c>
      <c r="C26" s="143">
        <v>4.2660830921125798E-4</v>
      </c>
      <c r="D26" s="85">
        <v>3.4795631087678597E-5</v>
      </c>
      <c r="E26" s="85">
        <f t="shared" si="4"/>
        <v>0.99992127947753184</v>
      </c>
      <c r="F26" s="100" t="str">
        <f>IF(AND(E25&lt;'Calculation sheet_level'!$K$1,E26&gt;0),"x","")</f>
        <v/>
      </c>
      <c r="G26" s="130"/>
      <c r="H26" s="83" t="s">
        <v>47</v>
      </c>
      <c r="I26" s="84">
        <v>0.47577718165408101</v>
      </c>
      <c r="J26" s="84">
        <v>3.2811239999999998E-2</v>
      </c>
      <c r="K26" s="119">
        <v>5.1013583105098102E-6</v>
      </c>
      <c r="L26" s="85">
        <f t="shared" si="2"/>
        <v>7.5890568859571841E-5</v>
      </c>
      <c r="M26" s="94">
        <f t="shared" si="3"/>
        <v>0.9998802059979579</v>
      </c>
      <c r="N26" s="86" t="str">
        <f>IF(AND(ISTEXT(M25),ISNUMBER(M26)),"x",IF(AND(M25&lt;'Calculation sheet_trend'!$N$1,M26&gt;0),"x",""))</f>
        <v/>
      </c>
    </row>
    <row r="27" spans="1:14" x14ac:dyDescent="0.25">
      <c r="A27" s="73"/>
      <c r="B27" s="83" t="s">
        <v>161</v>
      </c>
      <c r="C27" s="143">
        <v>3.8728705000000001E-4</v>
      </c>
      <c r="D27" s="85">
        <v>3.1588454856283697E-5</v>
      </c>
      <c r="E27" s="85">
        <f t="shared" si="4"/>
        <v>0.99995286793238813</v>
      </c>
      <c r="F27" s="100" t="str">
        <f>IF(AND(E26&lt;'Calculation sheet_level'!$K$1,E27&gt;0),"x","")</f>
        <v/>
      </c>
      <c r="G27" s="130"/>
      <c r="H27" s="83" t="s">
        <v>165</v>
      </c>
      <c r="I27" s="84">
        <v>1.695E-4</v>
      </c>
      <c r="J27" s="84">
        <v>7.3201400000000002E-4</v>
      </c>
      <c r="K27" s="119">
        <v>3.9382957028529901E-6</v>
      </c>
      <c r="L27" s="85">
        <f t="shared" si="2"/>
        <v>5.8588219653375392E-5</v>
      </c>
      <c r="M27" s="94">
        <f t="shared" si="3"/>
        <v>0.99993879421761123</v>
      </c>
      <c r="N27" s="86" t="str">
        <f>IF(AND(ISTEXT(M26),ISNUMBER(M27)),"x",IF(AND(M26&lt;'Calculation sheet_trend'!$N$1,M27&gt;0),"x",""))</f>
        <v/>
      </c>
    </row>
    <row r="28" spans="1:14" x14ac:dyDescent="0.25">
      <c r="A28" s="73"/>
      <c r="B28" s="83" t="s">
        <v>77</v>
      </c>
      <c r="C28" s="143">
        <v>3.0557399194250801E-4</v>
      </c>
      <c r="D28" s="85">
        <v>2.4923658691222299E-5</v>
      </c>
      <c r="E28" s="85">
        <f t="shared" si="4"/>
        <v>0.99997779159107936</v>
      </c>
      <c r="F28" s="100" t="str">
        <f>IF(AND(E27&lt;'Calculation sheet_level'!$K$1,E28&gt;0),"x","")</f>
        <v/>
      </c>
      <c r="G28" s="141"/>
      <c r="H28" s="83" t="s">
        <v>161</v>
      </c>
      <c r="I28" s="84">
        <v>1.2729480000000001E-3</v>
      </c>
      <c r="J28" s="84">
        <v>3.8728705000000001E-4</v>
      </c>
      <c r="K28" s="119">
        <v>1.65037710791954E-6</v>
      </c>
      <c r="L28" s="85">
        <f t="shared" si="2"/>
        <v>2.4551903616492306E-5</v>
      </c>
      <c r="M28" s="94">
        <f t="shared" si="3"/>
        <v>0.99996334612122773</v>
      </c>
      <c r="N28" s="86" t="str">
        <f>IF(AND(ISTEXT(M27),ISNUMBER(M28)),"x",IF(AND(M27&lt;'Calculation sheet_trend'!$N$1,M28&gt;0),"x",""))</f>
        <v/>
      </c>
    </row>
    <row r="29" spans="1:14" x14ac:dyDescent="0.25">
      <c r="A29" s="73"/>
      <c r="B29" s="83" t="s">
        <v>69</v>
      </c>
      <c r="C29" s="143">
        <v>1.09783697987407E-4</v>
      </c>
      <c r="D29" s="85">
        <v>8.9543334532644607E-6</v>
      </c>
      <c r="E29" s="85">
        <f t="shared" si="4"/>
        <v>0.99998674592453263</v>
      </c>
      <c r="F29" s="100" t="str">
        <f>IF(AND(E28&lt;'Calculation sheet_level'!$K$1,E29&gt;0),"x","")</f>
        <v/>
      </c>
      <c r="H29" s="83" t="s">
        <v>62</v>
      </c>
      <c r="I29" s="84">
        <v>4.5239073719289596E-3</v>
      </c>
      <c r="J29" s="84">
        <v>5.4386112130724503E-5</v>
      </c>
      <c r="K29" s="119">
        <v>1.3592336538321E-6</v>
      </c>
      <c r="L29" s="85">
        <f t="shared" si="2"/>
        <v>2.0220695925215986E-5</v>
      </c>
      <c r="M29" s="94">
        <f t="shared" si="3"/>
        <v>0.99998356681715295</v>
      </c>
      <c r="N29" s="86" t="str">
        <f>IF(AND(ISTEXT(M28),ISNUMBER(M29)),"x",IF(AND(M28&lt;'Calculation sheet_trend'!$N$1,M29&gt;0),"x",""))</f>
        <v/>
      </c>
    </row>
    <row r="30" spans="1:14" x14ac:dyDescent="0.25">
      <c r="A30" s="73"/>
      <c r="B30" s="83" t="s">
        <v>411</v>
      </c>
      <c r="C30" s="143">
        <v>1.0627682E-4</v>
      </c>
      <c r="D30" s="85">
        <v>8.6683005043400996E-6</v>
      </c>
      <c r="E30" s="85">
        <f t="shared" si="4"/>
        <v>0.99999541422503702</v>
      </c>
      <c r="F30" s="100" t="str">
        <f>IF(AND(E29&lt;'Calculation sheet_level'!$K$1,E30&gt;0),"x","")</f>
        <v/>
      </c>
      <c r="H30" s="83" t="s">
        <v>69</v>
      </c>
      <c r="I30" s="84">
        <v>7.4901316520939606E-5</v>
      </c>
      <c r="J30" s="84">
        <v>1.09783697987407E-4</v>
      </c>
      <c r="K30" s="119">
        <v>5.7252784278235998E-7</v>
      </c>
      <c r="L30" s="85">
        <f t="shared" si="2"/>
        <v>8.5172342407672671E-6</v>
      </c>
      <c r="M30" s="94">
        <f t="shared" si="3"/>
        <v>0.99999208405139373</v>
      </c>
      <c r="N30" s="86" t="str">
        <f>IF(AND(ISTEXT(M29),ISNUMBER(M30)),"x",IF(AND(M29&lt;'Calculation sheet_trend'!$N$1,M30&gt;0),"x",""))</f>
        <v/>
      </c>
    </row>
    <row r="31" spans="1:14" x14ac:dyDescent="0.25">
      <c r="A31" s="73"/>
      <c r="B31" s="83" t="s">
        <v>62</v>
      </c>
      <c r="C31" s="143">
        <v>5.4386112130724503E-5</v>
      </c>
      <c r="D31" s="85">
        <v>4.4359171003785898E-6</v>
      </c>
      <c r="E31" s="85">
        <f>IF(D31=1,0,IF(ISNUMBER(D31+E30),D31+E30,0))</f>
        <v>0.99999985014213744</v>
      </c>
      <c r="F31" s="100" t="str">
        <f>IF(AND(E30&lt;'Calculation sheet_level'!$K$1,E31&gt;0),"x","")</f>
        <v/>
      </c>
      <c r="H31" s="83" t="s">
        <v>411</v>
      </c>
      <c r="I31" s="84">
        <v>1.32947271335271E-4</v>
      </c>
      <c r="J31" s="84">
        <v>1.0627682E-4</v>
      </c>
      <c r="K31" s="119">
        <v>5.3210946779911999E-7</v>
      </c>
      <c r="L31" s="85">
        <f t="shared" si="2"/>
        <v>7.9159486060103095E-6</v>
      </c>
      <c r="M31" s="94">
        <f t="shared" si="3"/>
        <v>0.99999999999999978</v>
      </c>
      <c r="N31" s="86" t="str">
        <f>IF(AND(ISTEXT(M30),ISNUMBER(M31)),"x",IF(AND(M30&lt;'Calculation sheet_trend'!$N$1,M31&gt;0),"x",""))</f>
        <v/>
      </c>
    </row>
    <row r="32" spans="1:14" ht="15.75" thickBot="1" x14ac:dyDescent="0.3">
      <c r="A32" s="73"/>
      <c r="B32" s="88" t="s">
        <v>49</v>
      </c>
      <c r="C32" s="144">
        <v>1.8373171437678E-6</v>
      </c>
      <c r="D32" s="90">
        <v>1.4985786292773099E-7</v>
      </c>
      <c r="E32" s="90">
        <f>IF(D32=1,0,IF(ISNUMBER(D32+E31),D32+E31,0))</f>
        <v>1.0000000000000004</v>
      </c>
      <c r="F32" s="101"/>
      <c r="H32" s="88"/>
      <c r="I32" s="89"/>
      <c r="J32" s="89"/>
      <c r="K32" s="121"/>
      <c r="L32" s="90"/>
      <c r="M32" s="122"/>
      <c r="N32" s="91"/>
    </row>
  </sheetData>
  <sortState ref="P35:P60">
    <sortCondition ref="P35"/>
  </sortState>
  <phoneticPr fontId="0"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sheetPr>
  <dimension ref="A1:O118"/>
  <sheetViews>
    <sheetView showGridLines="0" zoomScale="75" zoomScaleNormal="75" workbookViewId="0">
      <selection activeCell="K19" sqref="K19"/>
    </sheetView>
  </sheetViews>
  <sheetFormatPr defaultRowHeight="15" x14ac:dyDescent="0.25"/>
  <cols>
    <col min="1" max="1" width="7" style="105" bestFit="1" customWidth="1"/>
    <col min="2" max="2" width="12.28515625" style="37" bestFit="1" customWidth="1"/>
    <col min="3" max="3" width="10" style="37" customWidth="1"/>
    <col min="4" max="4" width="14.28515625" style="105" customWidth="1"/>
    <col min="5" max="5" width="11.42578125" style="105" customWidth="1"/>
    <col min="6" max="6" width="9.140625" style="132" bestFit="1" customWidth="1"/>
    <col min="7" max="7" width="2.140625" style="105" customWidth="1"/>
    <col min="8" max="8" width="13.5703125" style="37" customWidth="1"/>
    <col min="9" max="9" width="9.140625" style="37" customWidth="1"/>
    <col min="10" max="10" width="10.5703125" style="37" bestFit="1" customWidth="1"/>
    <col min="11" max="11" width="12" style="37" customWidth="1"/>
    <col min="12" max="12" width="9.140625" style="37"/>
    <col min="13" max="13" width="11.7109375" style="37" customWidth="1"/>
    <col min="14" max="14" width="9.5703125" style="37" customWidth="1"/>
    <col min="15" max="16384" width="9.140625" style="37"/>
  </cols>
  <sheetData>
    <row r="1" spans="2:15" x14ac:dyDescent="0.25">
      <c r="B1" s="72" t="s">
        <v>495</v>
      </c>
      <c r="G1" s="133"/>
    </row>
    <row r="2" spans="2:15" x14ac:dyDescent="0.25">
      <c r="G2" s="134"/>
    </row>
    <row r="3" spans="2:15" ht="15.75" thickBot="1" x14ac:dyDescent="0.3">
      <c r="B3" s="37" t="s">
        <v>32</v>
      </c>
      <c r="G3" s="82"/>
      <c r="H3" s="37" t="s">
        <v>33</v>
      </c>
    </row>
    <row r="4" spans="2:15" ht="45.75" thickBot="1" x14ac:dyDescent="0.3">
      <c r="B4" s="116" t="s">
        <v>0</v>
      </c>
      <c r="C4" s="117" t="s">
        <v>387</v>
      </c>
      <c r="D4" s="117" t="s">
        <v>1</v>
      </c>
      <c r="E4" s="117" t="s">
        <v>2</v>
      </c>
      <c r="F4" s="118" t="s">
        <v>3</v>
      </c>
      <c r="G4" s="135"/>
      <c r="H4" s="116" t="s">
        <v>0</v>
      </c>
      <c r="I4" s="117" t="s">
        <v>388</v>
      </c>
      <c r="J4" s="117" t="s">
        <v>414</v>
      </c>
      <c r="K4" s="117" t="s">
        <v>28</v>
      </c>
      <c r="L4" s="117" t="s">
        <v>29</v>
      </c>
      <c r="M4" s="117" t="s">
        <v>2</v>
      </c>
      <c r="N4" s="118" t="s">
        <v>3</v>
      </c>
    </row>
    <row r="5" spans="2:15" x14ac:dyDescent="0.25">
      <c r="B5" s="83"/>
      <c r="C5" s="84"/>
      <c r="D5" s="84"/>
      <c r="E5" s="85"/>
      <c r="F5" s="100" t="str">
        <f>IF(AND('Calculation sheet_level'!D72&lt;'Calculation sheet_level'!$K$1,E5&gt;0),"x","")</f>
        <v/>
      </c>
      <c r="G5" s="136"/>
      <c r="H5" s="78" t="s">
        <v>125</v>
      </c>
      <c r="I5" s="79">
        <v>9.6172112688712197</v>
      </c>
      <c r="J5" s="79">
        <v>26.801548609712899</v>
      </c>
      <c r="K5" s="79">
        <v>0.13732644403140501</v>
      </c>
      <c r="L5" s="85">
        <f>IF(ISNUMBER(K5/SUM(K$5:K$58)),(K5/SUM(K$5:K$58)),"NA")</f>
        <v>0.21799802295814741</v>
      </c>
      <c r="M5" s="94">
        <f>IF(ISNUMBER(M4),M4+L5,L5)</f>
        <v>0.21799802295814741</v>
      </c>
      <c r="N5" s="81" t="str">
        <f>IF(AND(ISTEXT(M4),ISNUMBER(M5)),"x",IF(AND(M4&lt;'Calculation sheet_trend'!$N$1,M5&gt;0),"x",""))</f>
        <v>x</v>
      </c>
      <c r="O5" s="130"/>
    </row>
    <row r="6" spans="2:15" x14ac:dyDescent="0.25">
      <c r="B6" s="83" t="s">
        <v>125</v>
      </c>
      <c r="C6" s="84">
        <v>26.801548609712899</v>
      </c>
      <c r="D6" s="84">
        <v>0.24406614649290201</v>
      </c>
      <c r="E6" s="85">
        <f t="shared" ref="E6:E53" si="0">IF(D6=1,0,IF(ISNUMBER(D6+E5),D6+E5,0))</f>
        <v>0.24406614649290201</v>
      </c>
      <c r="F6" s="100" t="str">
        <f>IF(AND(E5&lt;'Calculation sheet_level'!$K$1,E6&gt;0),"x","")</f>
        <v>x</v>
      </c>
      <c r="G6" s="136"/>
      <c r="H6" s="83" t="s">
        <v>59</v>
      </c>
      <c r="I6" s="84">
        <v>25.269872396323301</v>
      </c>
      <c r="J6" s="84">
        <v>1.6619672174626801</v>
      </c>
      <c r="K6" s="84">
        <v>0.128961508743581</v>
      </c>
      <c r="L6" s="85">
        <f t="shared" ref="L6:L58" si="1">IF(ISNUMBER(K6/SUM(K$5:K$58)),(K6/SUM(K$5:K$58)),"NA")</f>
        <v>0.20471915763996112</v>
      </c>
      <c r="M6" s="94">
        <f t="shared" ref="M6:M58" si="2">IF(ISNUMBER(M5),M5+L6,L6)</f>
        <v>0.42271718059810853</v>
      </c>
      <c r="N6" s="86" t="str">
        <f>IF(AND(ISTEXT(M5),ISNUMBER(M6)),"x",IF(AND(M5&lt;'Calculation sheet_trend'!$N$1,M6&gt;0),"x",""))</f>
        <v>x</v>
      </c>
      <c r="O6" s="130"/>
    </row>
    <row r="7" spans="2:15" x14ac:dyDescent="0.25">
      <c r="B7" s="83" t="s">
        <v>132</v>
      </c>
      <c r="C7" s="84">
        <v>26.297701621956801</v>
      </c>
      <c r="D7" s="84">
        <v>0.23947790442844499</v>
      </c>
      <c r="E7" s="85">
        <f t="shared" si="0"/>
        <v>0.483544050921347</v>
      </c>
      <c r="F7" s="100" t="str">
        <f>IF(AND(E6&lt;'Calculation sheet_level'!$K$1,E7&gt;0),"x","")</f>
        <v>x</v>
      </c>
      <c r="G7" s="136"/>
      <c r="H7" s="83" t="s">
        <v>73</v>
      </c>
      <c r="I7" s="84">
        <v>28.517801551758101</v>
      </c>
      <c r="J7" s="84">
        <v>7.5482968928198302</v>
      </c>
      <c r="K7" s="84">
        <v>0.10512913287258301</v>
      </c>
      <c r="L7" s="85">
        <f t="shared" si="1"/>
        <v>0.1668865984492135</v>
      </c>
      <c r="M7" s="94">
        <f t="shared" si="2"/>
        <v>0.58960377904732209</v>
      </c>
      <c r="N7" s="86" t="str">
        <f>IF(AND(ISTEXT(M6),ISNUMBER(M7)),"x",IF(AND(M6&lt;'Calculation sheet_trend'!$N$1,M7&gt;0),"x",""))</f>
        <v>x</v>
      </c>
      <c r="O7" s="130"/>
    </row>
    <row r="8" spans="2:15" x14ac:dyDescent="0.25">
      <c r="B8" s="83" t="s">
        <v>114</v>
      </c>
      <c r="C8" s="84">
        <v>10.869257819</v>
      </c>
      <c r="D8" s="84">
        <v>9.8980022003646403E-2</v>
      </c>
      <c r="E8" s="85">
        <f t="shared" si="0"/>
        <v>0.58252407292499342</v>
      </c>
      <c r="F8" s="100" t="str">
        <f>IF(AND(E7&lt;'Calculation sheet_level'!$K$1,E8&gt;0),"x","")</f>
        <v>x</v>
      </c>
      <c r="G8" s="136"/>
      <c r="H8" s="83" t="s">
        <v>132</v>
      </c>
      <c r="I8" s="84">
        <v>22.563531840921598</v>
      </c>
      <c r="J8" s="84">
        <v>26.297701621956801</v>
      </c>
      <c r="K8" s="84">
        <v>6.1602469937760002E-2</v>
      </c>
      <c r="L8" s="85">
        <f t="shared" si="1"/>
        <v>9.7790463814087264E-2</v>
      </c>
      <c r="M8" s="94">
        <f t="shared" si="2"/>
        <v>0.68739424286140938</v>
      </c>
      <c r="N8" s="86" t="str">
        <f>IF(AND(ISTEXT(M7),ISNUMBER(M8)),"x",IF(AND(M7&lt;'Calculation sheet_trend'!$N$1,M8&gt;0),"x",""))</f>
        <v>x</v>
      </c>
      <c r="O8" s="130"/>
    </row>
    <row r="9" spans="2:15" x14ac:dyDescent="0.25">
      <c r="B9" s="83" t="s">
        <v>131</v>
      </c>
      <c r="C9" s="84">
        <v>10.05670342953</v>
      </c>
      <c r="D9" s="84">
        <v>9.1580560817960996E-2</v>
      </c>
      <c r="E9" s="85">
        <f t="shared" si="0"/>
        <v>0.67410463374295437</v>
      </c>
      <c r="F9" s="100" t="str">
        <f>IF(AND(E8&lt;'Calculation sheet_level'!$K$1,E9&gt;0),"x","")</f>
        <v>x</v>
      </c>
      <c r="G9" s="136"/>
      <c r="H9" s="83" t="s">
        <v>114</v>
      </c>
      <c r="I9" s="84">
        <v>7.9266138000000002</v>
      </c>
      <c r="J9" s="84">
        <v>10.869257819</v>
      </c>
      <c r="K9" s="84">
        <v>3.3257706454793402E-2</v>
      </c>
      <c r="L9" s="85">
        <f t="shared" si="1"/>
        <v>5.2794742530501704E-2</v>
      </c>
      <c r="M9" s="94">
        <f t="shared" si="2"/>
        <v>0.74018898539191103</v>
      </c>
      <c r="N9" s="86" t="str">
        <f>IF(AND(ISTEXT(M8),ISNUMBER(M9)),"x",IF(AND(M8&lt;'Calculation sheet_trend'!$N$1,M9&gt;0),"x",""))</f>
        <v>x</v>
      </c>
      <c r="O9" s="130"/>
    </row>
    <row r="10" spans="2:15" x14ac:dyDescent="0.25">
      <c r="B10" s="83" t="s">
        <v>73</v>
      </c>
      <c r="C10" s="84">
        <v>7.5482968928198302</v>
      </c>
      <c r="D10" s="84">
        <v>6.8737958468087904E-2</v>
      </c>
      <c r="E10" s="85">
        <f t="shared" si="0"/>
        <v>0.74284259221104232</v>
      </c>
      <c r="F10" s="100" t="str">
        <f>IF(AND(E9&lt;'Calculation sheet_level'!$K$1,E10&gt;0),"x","")</f>
        <v>x</v>
      </c>
      <c r="G10" s="136"/>
      <c r="H10" s="83" t="s">
        <v>117</v>
      </c>
      <c r="I10" s="84">
        <v>6.74235218272847</v>
      </c>
      <c r="J10" s="84">
        <v>1.78728585356009</v>
      </c>
      <c r="K10" s="84">
        <v>2.4836239288529498E-2</v>
      </c>
      <c r="L10" s="85">
        <f t="shared" si="1"/>
        <v>3.9426136027935876E-2</v>
      </c>
      <c r="M10" s="94">
        <f t="shared" si="2"/>
        <v>0.7796151214198469</v>
      </c>
      <c r="N10" s="86" t="str">
        <f>IF(AND(ISTEXT(M9),ISNUMBER(M10)),"x",IF(AND(M9&lt;'Calculation sheet_trend'!$N$1,M10&gt;0),"x",""))</f>
        <v>x</v>
      </c>
      <c r="O10" s="130"/>
    </row>
    <row r="11" spans="2:15" x14ac:dyDescent="0.25">
      <c r="B11" s="83" t="s">
        <v>84</v>
      </c>
      <c r="C11" s="84">
        <v>2.7287620000000001</v>
      </c>
      <c r="D11" s="84">
        <v>2.48492516508881E-2</v>
      </c>
      <c r="E11" s="85">
        <f t="shared" si="0"/>
        <v>0.76769184386193046</v>
      </c>
      <c r="F11" s="100" t="str">
        <f>IF(AND(E10&lt;'Calculation sheet_level'!$K$1,E11&gt;0),"x","")</f>
        <v>x</v>
      </c>
      <c r="G11" s="136"/>
      <c r="H11" s="83" t="s">
        <v>63</v>
      </c>
      <c r="I11" s="84">
        <v>6.0374007466551101</v>
      </c>
      <c r="J11" s="84">
        <v>1.5422522824009399</v>
      </c>
      <c r="K11" s="84">
        <v>2.26537711585948E-2</v>
      </c>
      <c r="L11" s="85">
        <f t="shared" si="1"/>
        <v>3.5961590354663175E-2</v>
      </c>
      <c r="M11" s="94">
        <f t="shared" si="2"/>
        <v>0.81557671177451008</v>
      </c>
      <c r="N11" s="86" t="str">
        <f>IF(AND(ISTEXT(M10),ISNUMBER(M11)),"x",IF(AND(M10&lt;'Calculation sheet_trend'!$N$1,M11&gt;0),"x",""))</f>
        <v>x</v>
      </c>
      <c r="O11" s="130"/>
    </row>
    <row r="12" spans="2:15" x14ac:dyDescent="0.25">
      <c r="B12" s="83" t="s">
        <v>134</v>
      </c>
      <c r="C12" s="84">
        <v>2.53921613599123</v>
      </c>
      <c r="D12" s="84">
        <v>2.3123167487395999E-2</v>
      </c>
      <c r="E12" s="85">
        <f t="shared" si="0"/>
        <v>0.79081501134932641</v>
      </c>
      <c r="F12" s="100" t="str">
        <f>IF(AND(E11&lt;'Calculation sheet_level'!$K$1,E12&gt;0),"x","")</f>
        <v>x</v>
      </c>
      <c r="G12" s="136"/>
      <c r="H12" s="83" t="s">
        <v>131</v>
      </c>
      <c r="I12" s="84">
        <v>9.2324250499444709</v>
      </c>
      <c r="J12" s="84">
        <v>10.05670342953</v>
      </c>
      <c r="K12" s="84">
        <v>2.01939520916103E-2</v>
      </c>
      <c r="L12" s="85">
        <f t="shared" si="1"/>
        <v>3.2056765634125413E-2</v>
      </c>
      <c r="M12" s="94">
        <f t="shared" si="2"/>
        <v>0.84763347740863548</v>
      </c>
      <c r="N12" s="86" t="str">
        <f>IF(AND(ISTEXT(M11),ISNUMBER(M12)),"x",IF(AND(M11&lt;'Calculation sheet_trend'!$N$1,M12&gt;0),"x",""))</f>
        <v/>
      </c>
      <c r="O12" s="130"/>
    </row>
    <row r="13" spans="2:15" x14ac:dyDescent="0.25">
      <c r="B13" s="83" t="s">
        <v>117</v>
      </c>
      <c r="C13" s="84">
        <v>1.78728585356009</v>
      </c>
      <c r="D13" s="84">
        <v>1.6275774855845599E-2</v>
      </c>
      <c r="E13" s="85">
        <f t="shared" si="0"/>
        <v>0.80709078620517205</v>
      </c>
      <c r="F13" s="100" t="str">
        <f>IF(AND(E12&lt;'Calculation sheet_level'!$K$1,E13&gt;0),"x","")</f>
        <v>x</v>
      </c>
      <c r="G13" s="136"/>
      <c r="H13" s="83" t="s">
        <v>134</v>
      </c>
      <c r="I13" s="84">
        <v>1.01671173358138</v>
      </c>
      <c r="J13" s="84">
        <v>2.53921613599123</v>
      </c>
      <c r="K13" s="84">
        <v>1.24223136612608E-2</v>
      </c>
      <c r="L13" s="85">
        <f t="shared" si="1"/>
        <v>1.9719725780575386E-2</v>
      </c>
      <c r="M13" s="94">
        <f t="shared" si="2"/>
        <v>0.86735320318921083</v>
      </c>
      <c r="N13" s="86" t="str">
        <f>IF(AND(ISTEXT(M12),ISNUMBER(M13)),"x",IF(AND(M12&lt;'Calculation sheet_trend'!$N$1,M13&gt;0),"x",""))</f>
        <v/>
      </c>
      <c r="O13" s="130"/>
    </row>
    <row r="14" spans="2:15" x14ac:dyDescent="0.25">
      <c r="B14" s="83" t="s">
        <v>122</v>
      </c>
      <c r="C14" s="84">
        <v>1.71426353118988</v>
      </c>
      <c r="D14" s="84">
        <v>1.5610802951110199E-2</v>
      </c>
      <c r="E14" s="85">
        <f t="shared" si="0"/>
        <v>0.82270158915628222</v>
      </c>
      <c r="F14" s="100" t="str">
        <f>IF(AND(E13&lt;'Calculation sheet_level'!$K$1,E14&gt;0),"x","")</f>
        <v/>
      </c>
      <c r="G14" s="136"/>
      <c r="H14" s="83" t="s">
        <v>84</v>
      </c>
      <c r="I14" s="84">
        <v>1.59101936892729</v>
      </c>
      <c r="J14" s="84">
        <v>2.7287620000000001</v>
      </c>
      <c r="K14" s="84">
        <v>1.0572524817364801E-2</v>
      </c>
      <c r="L14" s="85">
        <f t="shared" si="1"/>
        <v>1.6783289803487492E-2</v>
      </c>
      <c r="M14" s="94">
        <f t="shared" si="2"/>
        <v>0.88413649299269836</v>
      </c>
      <c r="N14" s="86" t="str">
        <f>IF(AND(ISTEXT(M13),ISNUMBER(M14)),"x",IF(AND(M13&lt;'Calculation sheet_trend'!$N$1,M14&gt;0),"x",""))</f>
        <v/>
      </c>
      <c r="O14" s="130"/>
    </row>
    <row r="15" spans="2:15" x14ac:dyDescent="0.25">
      <c r="B15" s="83" t="s">
        <v>118</v>
      </c>
      <c r="C15" s="84">
        <v>1.7069800042680401</v>
      </c>
      <c r="D15" s="84">
        <v>1.55444760990847E-2</v>
      </c>
      <c r="E15" s="85">
        <f t="shared" si="0"/>
        <v>0.83824606525536693</v>
      </c>
      <c r="F15" s="100" t="str">
        <f>IF(AND(E14&lt;'Calculation sheet_level'!$K$1,E15&gt;0),"x","")</f>
        <v/>
      </c>
      <c r="G15" s="136"/>
      <c r="H15" s="83" t="s">
        <v>122</v>
      </c>
      <c r="I15" s="84">
        <v>0.70122647421916895</v>
      </c>
      <c r="J15" s="84">
        <v>1.71426353118988</v>
      </c>
      <c r="K15" s="84">
        <v>8.3038690399757902E-3</v>
      </c>
      <c r="L15" s="85">
        <f t="shared" si="1"/>
        <v>1.3181926076845865E-2</v>
      </c>
      <c r="M15" s="94">
        <f t="shared" si="2"/>
        <v>0.89731841906954424</v>
      </c>
      <c r="N15" s="86" t="str">
        <f>IF(AND(ISTEXT(M14),ISNUMBER(M15)),"x",IF(AND(M14&lt;'Calculation sheet_trend'!$N$1,M15&gt;0),"x",""))</f>
        <v/>
      </c>
      <c r="O15" s="130"/>
    </row>
    <row r="16" spans="2:15" x14ac:dyDescent="0.25">
      <c r="B16" s="83" t="s">
        <v>59</v>
      </c>
      <c r="C16" s="84">
        <v>1.6619672174626801</v>
      </c>
      <c r="D16" s="84">
        <v>1.5134570776878501E-2</v>
      </c>
      <c r="E16" s="85">
        <f t="shared" si="0"/>
        <v>0.85338063603224545</v>
      </c>
      <c r="F16" s="100" t="str">
        <f>IF(AND(E15&lt;'Calculation sheet_level'!$K$1,E16&gt;0),"x","")</f>
        <v/>
      </c>
      <c r="G16" s="136"/>
      <c r="H16" s="83" t="s">
        <v>120</v>
      </c>
      <c r="I16" s="84">
        <v>3.0231237200000001</v>
      </c>
      <c r="J16" s="84">
        <v>1.2304755856</v>
      </c>
      <c r="K16" s="84">
        <v>8.0795052989926699E-3</v>
      </c>
      <c r="L16" s="85">
        <f t="shared" si="1"/>
        <v>1.2825761229625116E-2</v>
      </c>
      <c r="M16" s="94">
        <f t="shared" si="2"/>
        <v>0.91014418029916933</v>
      </c>
      <c r="N16" s="86" t="str">
        <f>IF(AND(ISTEXT(M15),ISNUMBER(M16)),"x",IF(AND(M15&lt;'Calculation sheet_trend'!$N$1,M16&gt;0),"x",""))</f>
        <v/>
      </c>
      <c r="O16" s="130"/>
    </row>
    <row r="17" spans="2:15" x14ac:dyDescent="0.25">
      <c r="B17" s="83" t="s">
        <v>63</v>
      </c>
      <c r="C17" s="84">
        <v>1.5422522824009399</v>
      </c>
      <c r="D17" s="84">
        <v>1.4044396350629901E-2</v>
      </c>
      <c r="E17" s="85">
        <f t="shared" si="0"/>
        <v>0.86742503238287538</v>
      </c>
      <c r="F17" s="100" t="str">
        <f>IF(AND(E16&lt;'Calculation sheet_level'!$K$1,E17&gt;0),"x","")</f>
        <v/>
      </c>
      <c r="G17" s="136"/>
      <c r="H17" s="83" t="s">
        <v>121</v>
      </c>
      <c r="I17" s="84">
        <v>2.9119999999999999</v>
      </c>
      <c r="J17" s="84">
        <v>1.36797785714286</v>
      </c>
      <c r="K17" s="84">
        <v>6.4808876099438301E-3</v>
      </c>
      <c r="L17" s="85">
        <f t="shared" si="1"/>
        <v>1.0288045364799601E-2</v>
      </c>
      <c r="M17" s="94">
        <f t="shared" si="2"/>
        <v>0.92043222566396887</v>
      </c>
      <c r="N17" s="86" t="str">
        <f>IF(AND(ISTEXT(M16),ISNUMBER(M17)),"x",IF(AND(M16&lt;'Calculation sheet_trend'!$N$1,M17&gt;0),"x",""))</f>
        <v/>
      </c>
      <c r="O17" s="130"/>
    </row>
    <row r="18" spans="2:15" x14ac:dyDescent="0.25">
      <c r="B18" s="83" t="s">
        <v>121</v>
      </c>
      <c r="C18" s="84">
        <v>1.36797785714286</v>
      </c>
      <c r="D18" s="84">
        <v>1.24573803156836E-2</v>
      </c>
      <c r="E18" s="85">
        <f t="shared" si="0"/>
        <v>0.87988241269855894</v>
      </c>
      <c r="F18" s="100" t="str">
        <f>IF(AND(E17&lt;'Calculation sheet_level'!$K$1,E18&gt;0),"x","")</f>
        <v/>
      </c>
      <c r="G18" s="136"/>
      <c r="H18" s="83" t="s">
        <v>76</v>
      </c>
      <c r="I18" s="84">
        <v>1.2897565574400001</v>
      </c>
      <c r="J18" s="84">
        <v>0.21856699730523699</v>
      </c>
      <c r="K18" s="84">
        <v>5.6294418272695296E-3</v>
      </c>
      <c r="L18" s="85">
        <f t="shared" si="1"/>
        <v>8.9364229690678497E-3</v>
      </c>
      <c r="M18" s="94">
        <f t="shared" si="2"/>
        <v>0.9293686486330367</v>
      </c>
      <c r="N18" s="86" t="str">
        <f>IF(AND(ISTEXT(M17),ISNUMBER(M18)),"x",IF(AND(M17&lt;'Calculation sheet_trend'!$N$1,M18&gt;0),"x",""))</f>
        <v/>
      </c>
      <c r="O18" s="130"/>
    </row>
    <row r="19" spans="2:15" x14ac:dyDescent="0.25">
      <c r="B19" s="83" t="s">
        <v>85</v>
      </c>
      <c r="C19" s="84">
        <v>1.3664578817726301</v>
      </c>
      <c r="D19" s="84">
        <v>1.2443538782241701E-2</v>
      </c>
      <c r="E19" s="85">
        <f t="shared" si="0"/>
        <v>0.89232595148080063</v>
      </c>
      <c r="F19" s="100" t="str">
        <f>IF(AND(E18&lt;'Calculation sheet_level'!$K$1,E19&gt;0),"x","")</f>
        <v/>
      </c>
      <c r="G19" s="136"/>
      <c r="H19" s="83" t="s">
        <v>140</v>
      </c>
      <c r="I19" s="84">
        <v>0.86779405963636402</v>
      </c>
      <c r="J19" s="84">
        <v>1.2967200000000001</v>
      </c>
      <c r="K19" s="84">
        <v>4.4015434104178602E-3</v>
      </c>
      <c r="L19" s="85">
        <f t="shared" si="1"/>
        <v>6.9872031435993642E-3</v>
      </c>
      <c r="M19" s="94">
        <f t="shared" si="2"/>
        <v>0.93635585177663605</v>
      </c>
      <c r="N19" s="86" t="str">
        <f>IF(AND(ISTEXT(M18),ISNUMBER(M19)),"x",IF(AND(M18&lt;'Calculation sheet_trend'!$N$1,M19&gt;0),"x",""))</f>
        <v/>
      </c>
      <c r="O19" s="130"/>
    </row>
    <row r="20" spans="2:15" x14ac:dyDescent="0.25">
      <c r="B20" s="83" t="s">
        <v>140</v>
      </c>
      <c r="C20" s="84">
        <v>1.2967200000000001</v>
      </c>
      <c r="D20" s="84">
        <v>1.18084763716072E-2</v>
      </c>
      <c r="E20" s="85">
        <f t="shared" si="0"/>
        <v>0.90413442785240783</v>
      </c>
      <c r="F20" s="100" t="str">
        <f>IF(AND(E19&lt;'Calculation sheet_level'!$K$1,E20&gt;0),"x","")</f>
        <v/>
      </c>
      <c r="G20" s="136"/>
      <c r="H20" s="83" t="s">
        <v>60</v>
      </c>
      <c r="I20" s="84">
        <v>1.05111059618226</v>
      </c>
      <c r="J20" s="84">
        <v>0.20452950834651701</v>
      </c>
      <c r="K20" s="84">
        <v>4.3997333124467502E-3</v>
      </c>
      <c r="L20" s="85">
        <f t="shared" si="1"/>
        <v>6.9843297146553194E-3</v>
      </c>
      <c r="M20" s="94">
        <f t="shared" si="2"/>
        <v>0.9433401814912914</v>
      </c>
      <c r="N20" s="86" t="str">
        <f>IF(AND(ISTEXT(M19),ISNUMBER(M20)),"x",IF(AND(M19&lt;'Calculation sheet_trend'!$N$1,M20&gt;0),"x",""))</f>
        <v/>
      </c>
      <c r="O20" s="130"/>
    </row>
    <row r="21" spans="2:15" x14ac:dyDescent="0.25">
      <c r="B21" s="83" t="s">
        <v>120</v>
      </c>
      <c r="C21" s="84">
        <v>1.2304755856</v>
      </c>
      <c r="D21" s="84">
        <v>1.1205226940586401E-2</v>
      </c>
      <c r="E21" s="85">
        <f t="shared" si="0"/>
        <v>0.91533965479299428</v>
      </c>
      <c r="F21" s="100" t="str">
        <f>IF(AND(E20&lt;'Calculation sheet_level'!$K$1,E21&gt;0),"x","")</f>
        <v/>
      </c>
      <c r="G21" s="136"/>
      <c r="H21" s="83" t="s">
        <v>54</v>
      </c>
      <c r="I21" s="84">
        <v>0.44837165975141802</v>
      </c>
      <c r="J21" s="84">
        <v>0.96120607344346798</v>
      </c>
      <c r="K21" s="84">
        <v>4.3485785608674702E-3</v>
      </c>
      <c r="L21" s="85">
        <f t="shared" si="1"/>
        <v>6.9031244173955435E-3</v>
      </c>
      <c r="M21" s="94">
        <f t="shared" si="2"/>
        <v>0.95024330590868689</v>
      </c>
      <c r="N21" s="86" t="str">
        <f>IF(AND(ISTEXT(M20),ISNUMBER(M21)),"x",IF(AND(M20&lt;'Calculation sheet_trend'!$N$1,M21&gt;0),"x",""))</f>
        <v/>
      </c>
      <c r="O21" s="130"/>
    </row>
    <row r="22" spans="2:15" x14ac:dyDescent="0.25">
      <c r="B22" s="83" t="s">
        <v>54</v>
      </c>
      <c r="C22" s="84">
        <v>0.96120607344346798</v>
      </c>
      <c r="D22" s="84">
        <v>8.7531457882214607E-3</v>
      </c>
      <c r="E22" s="85">
        <f t="shared" si="0"/>
        <v>0.92409280058121579</v>
      </c>
      <c r="F22" s="100" t="str">
        <f>IF(AND(E21&lt;'Calculation sheet_level'!$K$1,E22&gt;0),"x","")</f>
        <v/>
      </c>
      <c r="G22" s="136"/>
      <c r="H22" s="83" t="s">
        <v>56</v>
      </c>
      <c r="I22" s="84">
        <v>0.33117765400079002</v>
      </c>
      <c r="J22" s="84">
        <v>0.85137503264099401</v>
      </c>
      <c r="K22" s="84">
        <v>4.2192204983287603E-3</v>
      </c>
      <c r="L22" s="85">
        <f t="shared" si="1"/>
        <v>6.697775752860939E-3</v>
      </c>
      <c r="M22" s="94">
        <f t="shared" si="2"/>
        <v>0.95694108166154779</v>
      </c>
      <c r="N22" s="86" t="str">
        <f>IF(AND(ISTEXT(M21),ISNUMBER(M22)),"x",IF(AND(M21&lt;'Calculation sheet_trend'!$N$1,M22&gt;0),"x",""))</f>
        <v/>
      </c>
      <c r="O22" s="130"/>
    </row>
    <row r="23" spans="2:15" x14ac:dyDescent="0.25">
      <c r="B23" s="83" t="s">
        <v>56</v>
      </c>
      <c r="C23" s="84">
        <v>0.85137503264099401</v>
      </c>
      <c r="D23" s="84">
        <v>7.7529782499826403E-3</v>
      </c>
      <c r="E23" s="85">
        <f t="shared" si="0"/>
        <v>0.93184577883119846</v>
      </c>
      <c r="F23" s="100" t="str">
        <f>IF(AND(E22&lt;'Calculation sheet_level'!$K$1,E23&gt;0),"x","")</f>
        <v/>
      </c>
      <c r="G23" s="136"/>
      <c r="H23" s="83" t="s">
        <v>61</v>
      </c>
      <c r="I23" s="84">
        <v>1.0506869362917099</v>
      </c>
      <c r="J23" s="84">
        <v>0.32561683392520202</v>
      </c>
      <c r="K23" s="84">
        <v>3.5348465225144201E-3</v>
      </c>
      <c r="L23" s="85">
        <f t="shared" si="1"/>
        <v>5.6113704742285541E-3</v>
      </c>
      <c r="M23" s="94">
        <f t="shared" si="2"/>
        <v>0.96255245213577634</v>
      </c>
      <c r="N23" s="86" t="str">
        <f>IF(AND(ISTEXT(M22),ISNUMBER(M23)),"x",IF(AND(M22&lt;'Calculation sheet_trend'!$N$1,M23&gt;0),"x",""))</f>
        <v/>
      </c>
      <c r="O23" s="130"/>
    </row>
    <row r="24" spans="2:15" x14ac:dyDescent="0.25">
      <c r="B24" s="83" t="s">
        <v>153</v>
      </c>
      <c r="C24" s="84">
        <v>0.69929103721421204</v>
      </c>
      <c r="D24" s="84">
        <v>6.3680375792929201E-3</v>
      </c>
      <c r="E24" s="85">
        <f t="shared" si="0"/>
        <v>0.9382138164104914</v>
      </c>
      <c r="F24" s="100" t="str">
        <f>IF(AND(E23&lt;'Calculation sheet_level'!$K$1,E24&gt;0),"x","")</f>
        <v/>
      </c>
      <c r="G24" s="136"/>
      <c r="H24" s="83" t="s">
        <v>50</v>
      </c>
      <c r="I24" s="84">
        <v>0.123856506410695</v>
      </c>
      <c r="J24" s="84">
        <v>0.57556632977653999</v>
      </c>
      <c r="K24" s="84">
        <v>3.4097495968569702E-3</v>
      </c>
      <c r="L24" s="85">
        <f t="shared" si="1"/>
        <v>5.4127861253523112E-3</v>
      </c>
      <c r="M24" s="94">
        <f t="shared" si="2"/>
        <v>0.96796523826112868</v>
      </c>
      <c r="N24" s="86" t="str">
        <f>IF(AND(ISTEXT(M23),ISNUMBER(M24)),"x",IF(AND(M23&lt;'Calculation sheet_trend'!$N$1,M24&gt;0),"x",""))</f>
        <v/>
      </c>
      <c r="O24" s="130"/>
    </row>
    <row r="25" spans="2:15" x14ac:dyDescent="0.25">
      <c r="B25" s="83" t="s">
        <v>141</v>
      </c>
      <c r="C25" s="84">
        <v>0.67481999999999998</v>
      </c>
      <c r="D25" s="84">
        <v>6.1451940473563902E-3</v>
      </c>
      <c r="E25" s="85">
        <f t="shared" si="0"/>
        <v>0.94435901045784776</v>
      </c>
      <c r="F25" s="100" t="str">
        <f>IF(AND(E24&lt;'Calculation sheet_level'!$K$1,E25&gt;0),"x","")</f>
        <v/>
      </c>
      <c r="G25" s="136"/>
      <c r="H25" s="83" t="s">
        <v>139</v>
      </c>
      <c r="I25" s="84">
        <v>0.30826124999999999</v>
      </c>
      <c r="J25" s="84">
        <v>0.59429914500000003</v>
      </c>
      <c r="K25" s="84">
        <v>2.5157107569790298E-3</v>
      </c>
      <c r="L25" s="85">
        <f t="shared" si="1"/>
        <v>3.9935496416884974E-3</v>
      </c>
      <c r="M25" s="94">
        <f t="shared" si="2"/>
        <v>0.9719587879028172</v>
      </c>
      <c r="N25" s="86" t="str">
        <f>IF(AND(ISTEXT(M24),ISNUMBER(M25)),"x",IF(AND(M24&lt;'Calculation sheet_trend'!$N$1,M25&gt;0),"x",""))</f>
        <v/>
      </c>
      <c r="O25" s="130"/>
    </row>
    <row r="26" spans="2:15" x14ac:dyDescent="0.25">
      <c r="B26" s="83" t="s">
        <v>71</v>
      </c>
      <c r="C26" s="84">
        <v>0.66628003640394595</v>
      </c>
      <c r="D26" s="84">
        <v>6.0674255558251502E-3</v>
      </c>
      <c r="E26" s="85">
        <f t="shared" si="0"/>
        <v>0.95042643601367294</v>
      </c>
      <c r="F26" s="100" t="str">
        <f>IF(AND(E25&lt;'Calculation sheet_level'!$K$1,E26&gt;0),"x","")</f>
        <v/>
      </c>
      <c r="G26" s="136"/>
      <c r="H26" s="83" t="s">
        <v>118</v>
      </c>
      <c r="I26" s="84">
        <v>1.7434660603807</v>
      </c>
      <c r="J26" s="84">
        <v>1.7069800042680401</v>
      </c>
      <c r="K26" s="84">
        <v>2.4447823498104401E-3</v>
      </c>
      <c r="L26" s="85">
        <f t="shared" si="1"/>
        <v>3.8809547759044026E-3</v>
      </c>
      <c r="M26" s="94">
        <f t="shared" si="2"/>
        <v>0.97583974267872164</v>
      </c>
      <c r="N26" s="86" t="str">
        <f>IF(AND(ISTEXT(M25),ISNUMBER(M26)),"x",IF(AND(M25&lt;'Calculation sheet_trend'!$N$1,M26&gt;0),"x",""))</f>
        <v/>
      </c>
      <c r="O26" s="130"/>
    </row>
    <row r="27" spans="2:15" x14ac:dyDescent="0.25">
      <c r="B27" s="83" t="s">
        <v>53</v>
      </c>
      <c r="C27" s="84">
        <v>0.62217702333939495</v>
      </c>
      <c r="D27" s="84">
        <v>5.6658050150072102E-3</v>
      </c>
      <c r="E27" s="85">
        <f t="shared" si="0"/>
        <v>0.95609224102868018</v>
      </c>
      <c r="F27" s="100" t="str">
        <f>IF(AND(E26&lt;'Calculation sheet_level'!$K$1,E27&gt;0),"x","")</f>
        <v/>
      </c>
      <c r="G27" s="136"/>
      <c r="H27" s="83" t="s">
        <v>71</v>
      </c>
      <c r="I27" s="84">
        <v>0.47362890161397703</v>
      </c>
      <c r="J27" s="84">
        <v>0.66628003640394595</v>
      </c>
      <c r="K27" s="84">
        <v>2.1070391476073098E-3</v>
      </c>
      <c r="L27" s="85">
        <f t="shared" si="1"/>
        <v>3.3448063970022411E-3</v>
      </c>
      <c r="M27" s="94">
        <f t="shared" si="2"/>
        <v>0.97918454907572383</v>
      </c>
      <c r="N27" s="86" t="str">
        <f>IF(AND(ISTEXT(M26),ISNUMBER(M27)),"x",IF(AND(M26&lt;'Calculation sheet_trend'!$N$1,M27&gt;0),"x",""))</f>
        <v/>
      </c>
      <c r="O27" s="130"/>
    </row>
    <row r="28" spans="2:15" x14ac:dyDescent="0.25">
      <c r="B28" s="83" t="s">
        <v>139</v>
      </c>
      <c r="C28" s="84">
        <v>0.59429914500000003</v>
      </c>
      <c r="D28" s="84">
        <v>5.4119373584111197E-3</v>
      </c>
      <c r="E28" s="85">
        <f t="shared" si="0"/>
        <v>0.96150417838709135</v>
      </c>
      <c r="F28" s="100" t="str">
        <f>IF(AND(E27&lt;'Calculation sheet_level'!$K$1,E28&gt;0),"x","")</f>
        <v/>
      </c>
      <c r="G28" s="136"/>
      <c r="H28" s="83" t="s">
        <v>53</v>
      </c>
      <c r="I28" s="84">
        <v>0.45775567771116799</v>
      </c>
      <c r="J28" s="84">
        <v>0.62217702333939495</v>
      </c>
      <c r="K28" s="84">
        <v>1.88132892046743E-3</v>
      </c>
      <c r="L28" s="85">
        <f t="shared" si="1"/>
        <v>2.9865040785742205E-3</v>
      </c>
      <c r="M28" s="94">
        <f t="shared" si="2"/>
        <v>0.98217105315429809</v>
      </c>
      <c r="N28" s="86" t="str">
        <f>IF(AND(ISTEXT(M27),ISNUMBER(M28)),"x",IF(AND(M27&lt;'Calculation sheet_trend'!$N$1,M28&gt;0),"x",""))</f>
        <v/>
      </c>
      <c r="O28" s="130"/>
    </row>
    <row r="29" spans="2:15" x14ac:dyDescent="0.25">
      <c r="B29" s="83" t="s">
        <v>50</v>
      </c>
      <c r="C29" s="84">
        <v>0.57556632977653999</v>
      </c>
      <c r="D29" s="84">
        <v>5.2413484834497402E-3</v>
      </c>
      <c r="E29" s="85">
        <f t="shared" si="0"/>
        <v>0.96674552687054105</v>
      </c>
      <c r="F29" s="100" t="str">
        <f>IF(AND(E28&lt;'Calculation sheet_level'!$K$1,E29&gt;0),"x","")</f>
        <v/>
      </c>
      <c r="G29" s="136"/>
      <c r="H29" s="83" t="s">
        <v>157</v>
      </c>
      <c r="I29" s="84">
        <v>0.83407786293986197</v>
      </c>
      <c r="J29" s="84">
        <v>0.43834637308137597</v>
      </c>
      <c r="K29" s="84">
        <v>1.5249405531742801E-3</v>
      </c>
      <c r="L29" s="85">
        <f t="shared" si="1"/>
        <v>2.4207575464829834E-3</v>
      </c>
      <c r="M29" s="94">
        <f t="shared" si="2"/>
        <v>0.98459181070078106</v>
      </c>
      <c r="N29" s="86" t="str">
        <f>IF(AND(ISTEXT(M28),ISNUMBER(M29)),"x",IF(AND(M28&lt;'Calculation sheet_trend'!$N$1,M29&gt;0),"x",""))</f>
        <v/>
      </c>
      <c r="O29" s="130"/>
    </row>
    <row r="30" spans="2:15" x14ac:dyDescent="0.25">
      <c r="B30" s="83" t="s">
        <v>157</v>
      </c>
      <c r="C30" s="84">
        <v>0.43834637308137597</v>
      </c>
      <c r="D30" s="84">
        <v>3.9917659858035304E-3</v>
      </c>
      <c r="E30" s="85">
        <f t="shared" si="0"/>
        <v>0.97073729285634458</v>
      </c>
      <c r="F30" s="100" t="str">
        <f>IF(AND(E29&lt;'Calculation sheet_level'!$K$1,E30&gt;0),"x","")</f>
        <v/>
      </c>
      <c r="G30" s="136"/>
      <c r="H30" s="83" t="s">
        <v>68</v>
      </c>
      <c r="I30" s="84">
        <v>7.3599999999999999E-2</v>
      </c>
      <c r="J30" s="84">
        <v>0.227144651993715</v>
      </c>
      <c r="K30" s="84">
        <v>1.20790280750936E-3</v>
      </c>
      <c r="L30" s="85">
        <f t="shared" si="1"/>
        <v>1.9174779178176185E-3</v>
      </c>
      <c r="M30" s="94">
        <f t="shared" si="2"/>
        <v>0.98650928861859866</v>
      </c>
      <c r="N30" s="86" t="str">
        <f>IF(AND(ISTEXT(M29),ISNUMBER(M30)),"x",IF(AND(M29&lt;'Calculation sheet_trend'!$N$1,M30&gt;0),"x",""))</f>
        <v/>
      </c>
      <c r="O30" s="130"/>
    </row>
    <row r="31" spans="2:15" x14ac:dyDescent="0.25">
      <c r="B31" s="83" t="s">
        <v>143</v>
      </c>
      <c r="C31" s="84">
        <v>0.38372499999999998</v>
      </c>
      <c r="D31" s="84">
        <v>3.4943608455911602E-3</v>
      </c>
      <c r="E31" s="85">
        <f t="shared" si="0"/>
        <v>0.97423165370193576</v>
      </c>
      <c r="F31" s="100" t="str">
        <f>IF(AND(E30&lt;'Calculation sheet_level'!$K$1,E31&gt;0),"x","")</f>
        <v/>
      </c>
      <c r="G31" s="136"/>
      <c r="H31" s="83" t="s">
        <v>119</v>
      </c>
      <c r="I31" s="84">
        <v>0.28175948300671799</v>
      </c>
      <c r="J31" s="84">
        <v>7.1299846976172906E-2</v>
      </c>
      <c r="K31" s="84">
        <v>1.06204088112304E-3</v>
      </c>
      <c r="L31" s="85">
        <f t="shared" si="1"/>
        <v>1.6859302956436046E-3</v>
      </c>
      <c r="M31" s="94">
        <f t="shared" si="2"/>
        <v>0.98819521891424222</v>
      </c>
      <c r="N31" s="86" t="str">
        <f>IF(AND(ISTEXT(M30),ISNUMBER(M31)),"x",IF(AND(M30&lt;'Calculation sheet_trend'!$N$1,M31&gt;0),"x",""))</f>
        <v/>
      </c>
      <c r="O31" s="130"/>
    </row>
    <row r="32" spans="2:15" x14ac:dyDescent="0.25">
      <c r="B32" s="83" t="s">
        <v>133</v>
      </c>
      <c r="C32" s="84">
        <v>0.37854498965699301</v>
      </c>
      <c r="D32" s="84">
        <v>3.4471894980835499E-3</v>
      </c>
      <c r="E32" s="85">
        <f t="shared" si="0"/>
        <v>0.9776788432000193</v>
      </c>
      <c r="F32" s="100" t="str">
        <f>IF(AND(E31&lt;'Calculation sheet_level'!$K$1,E32&gt;0),"x","")</f>
        <v/>
      </c>
      <c r="G32" s="136"/>
      <c r="H32" s="83" t="s">
        <v>46</v>
      </c>
      <c r="I32" s="84">
        <v>0.19351130851489501</v>
      </c>
      <c r="J32" s="84">
        <v>0.29453361903851599</v>
      </c>
      <c r="K32" s="84">
        <v>1.01979813887146E-3</v>
      </c>
      <c r="L32" s="85">
        <f t="shared" si="1"/>
        <v>1.6188723130377996E-3</v>
      </c>
      <c r="M32" s="94">
        <f t="shared" si="2"/>
        <v>0.98981409122728004</v>
      </c>
      <c r="N32" s="86" t="str">
        <f>IF(AND(ISTEXT(M31),ISNUMBER(M32)),"x",IF(AND(M31&lt;'Calculation sheet_trend'!$N$1,M32&gt;0),"x",""))</f>
        <v/>
      </c>
      <c r="O32" s="130"/>
    </row>
    <row r="33" spans="2:15" x14ac:dyDescent="0.25">
      <c r="B33" s="83" t="s">
        <v>61</v>
      </c>
      <c r="C33" s="84">
        <v>0.32561683392520202</v>
      </c>
      <c r="D33" s="84">
        <v>2.9652035054624701E-3</v>
      </c>
      <c r="E33" s="85">
        <f t="shared" si="0"/>
        <v>0.98064404670548178</v>
      </c>
      <c r="F33" s="100" t="str">
        <f>IF(AND(E32&lt;'Calculation sheet_level'!$K$1,E33&gt;0),"x","")</f>
        <v/>
      </c>
      <c r="G33" s="136"/>
      <c r="H33" s="83" t="s">
        <v>153</v>
      </c>
      <c r="I33" s="84">
        <v>0.73347772478207296</v>
      </c>
      <c r="J33" s="84">
        <v>0.69929103721421204</v>
      </c>
      <c r="K33" s="84">
        <v>8.9434306833622895E-4</v>
      </c>
      <c r="L33" s="85">
        <f t="shared" si="1"/>
        <v>1.419719429267643E-3</v>
      </c>
      <c r="M33" s="94">
        <f t="shared" si="2"/>
        <v>0.9912338106565477</v>
      </c>
      <c r="N33" s="86" t="str">
        <f>IF(AND(ISTEXT(M32),ISNUMBER(M33)),"x",IF(AND(M32&lt;'Calculation sheet_trend'!$N$1,M33&gt;0),"x",""))</f>
        <v/>
      </c>
      <c r="O33" s="130"/>
    </row>
    <row r="34" spans="2:15" x14ac:dyDescent="0.25">
      <c r="B34" s="83" t="s">
        <v>46</v>
      </c>
      <c r="C34" s="84">
        <v>0.29453361903851599</v>
      </c>
      <c r="D34" s="84">
        <v>2.6821467094363298E-3</v>
      </c>
      <c r="E34" s="85">
        <f t="shared" si="0"/>
        <v>0.98332619341491811</v>
      </c>
      <c r="F34" s="100" t="str">
        <f>IF(AND(E33&lt;'Calculation sheet_level'!$K$1,E34&gt;0),"x","")</f>
        <v/>
      </c>
      <c r="G34" s="136"/>
      <c r="H34" s="83" t="s">
        <v>49</v>
      </c>
      <c r="I34" s="84">
        <v>0.1313482896</v>
      </c>
      <c r="J34" s="84">
        <v>9.6296399999999996E-4</v>
      </c>
      <c r="K34" s="84">
        <v>7.2499388533455204E-4</v>
      </c>
      <c r="L34" s="85">
        <f t="shared" si="1"/>
        <v>1.1508871053526628E-3</v>
      </c>
      <c r="M34" s="94">
        <f t="shared" si="2"/>
        <v>0.99238469776190041</v>
      </c>
      <c r="N34" s="86" t="str">
        <f>IF(AND(ISTEXT(M33),ISNUMBER(M34)),"x",IF(AND(M33&lt;'Calculation sheet_trend'!$N$1,M34&gt;0),"x",""))</f>
        <v/>
      </c>
      <c r="O34" s="130"/>
    </row>
    <row r="35" spans="2:15" x14ac:dyDescent="0.25">
      <c r="B35" s="83" t="s">
        <v>68</v>
      </c>
      <c r="C35" s="84">
        <v>0.227144651993715</v>
      </c>
      <c r="D35" s="84">
        <v>2.0684745018236198E-3</v>
      </c>
      <c r="E35" s="85">
        <f t="shared" si="0"/>
        <v>0.98539466791674168</v>
      </c>
      <c r="F35" s="100" t="str">
        <f>IF(AND(E34&lt;'Calculation sheet_level'!$K$1,E35&gt;0),"x","")</f>
        <v/>
      </c>
      <c r="G35" s="136"/>
      <c r="H35" s="83" t="s">
        <v>141</v>
      </c>
      <c r="I35" s="84">
        <v>0.73811968080000001</v>
      </c>
      <c r="J35" s="84">
        <v>0.67481999999999998</v>
      </c>
      <c r="K35" s="84">
        <v>6.9416729344820701E-4</v>
      </c>
      <c r="L35" s="85">
        <f t="shared" si="1"/>
        <v>1.1019516207622071E-3</v>
      </c>
      <c r="M35" s="94">
        <f t="shared" si="2"/>
        <v>0.99348664938266262</v>
      </c>
      <c r="N35" s="86" t="str">
        <f>IF(AND(ISTEXT(M34),ISNUMBER(M35)),"x",IF(AND(M34&lt;'Calculation sheet_trend'!$N$1,M35&gt;0),"x",""))</f>
        <v/>
      </c>
      <c r="O35" s="130"/>
    </row>
    <row r="36" spans="2:15" x14ac:dyDescent="0.25">
      <c r="B36" s="83" t="s">
        <v>76</v>
      </c>
      <c r="C36" s="84">
        <v>0.21856699730523699</v>
      </c>
      <c r="D36" s="84">
        <v>1.9903627793911001E-3</v>
      </c>
      <c r="E36" s="85">
        <f t="shared" si="0"/>
        <v>0.98738503069613281</v>
      </c>
      <c r="F36" s="100" t="str">
        <f>IF(AND(E35&lt;'Calculation sheet_level'!$K$1,E36&gt;0),"x","")</f>
        <v/>
      </c>
      <c r="G36" s="136"/>
      <c r="H36" s="83" t="s">
        <v>161</v>
      </c>
      <c r="I36" s="84">
        <v>0.20042160000000001</v>
      </c>
      <c r="J36" s="84">
        <v>6.0977110000000001E-2</v>
      </c>
      <c r="K36" s="84">
        <v>6.8236888761615303E-4</v>
      </c>
      <c r="L36" s="85">
        <f t="shared" si="1"/>
        <v>1.0832223136459649E-3</v>
      </c>
      <c r="M36" s="94">
        <f t="shared" si="2"/>
        <v>0.99456987169630862</v>
      </c>
      <c r="N36" s="86" t="str">
        <f>IF(AND(ISTEXT(M35),ISNUMBER(M36)),"x",IF(AND(M35&lt;'Calculation sheet_trend'!$N$1,M36&gt;0),"x",""))</f>
        <v/>
      </c>
    </row>
    <row r="37" spans="2:15" x14ac:dyDescent="0.25">
      <c r="B37" s="83" t="s">
        <v>60</v>
      </c>
      <c r="C37" s="84">
        <v>0.20452950834651701</v>
      </c>
      <c r="D37" s="84">
        <v>1.8625315153666801E-3</v>
      </c>
      <c r="E37" s="85">
        <f t="shared" si="0"/>
        <v>0.98924756221149945</v>
      </c>
      <c r="F37" s="100" t="str">
        <f>IF(AND(E36&lt;'Calculation sheet_level'!$K$1,E37&gt;0),"x","")</f>
        <v/>
      </c>
      <c r="G37" s="136"/>
      <c r="H37" s="83" t="s">
        <v>57</v>
      </c>
      <c r="I37" s="84">
        <v>0.10670767311545</v>
      </c>
      <c r="J37" s="84">
        <v>0.16864094735768001</v>
      </c>
      <c r="K37" s="84">
        <v>6.0669961795294905E-4</v>
      </c>
      <c r="L37" s="85">
        <f t="shared" si="1"/>
        <v>9.6310159471514492E-4</v>
      </c>
      <c r="M37" s="94">
        <f t="shared" si="2"/>
        <v>0.99553297329102375</v>
      </c>
      <c r="N37" s="86" t="str">
        <f>IF(AND(ISTEXT(M36),ISNUMBER(M37)),"x",IF(AND(M36&lt;'Calculation sheet_trend'!$N$1,M37&gt;0),"x",""))</f>
        <v/>
      </c>
    </row>
    <row r="38" spans="2:15" x14ac:dyDescent="0.25">
      <c r="B38" s="83" t="s">
        <v>66</v>
      </c>
      <c r="C38" s="84">
        <v>0.17101796335587499</v>
      </c>
      <c r="D38" s="84">
        <v>1.55736132658418E-3</v>
      </c>
      <c r="E38" s="85">
        <f t="shared" si="0"/>
        <v>0.99080492353808358</v>
      </c>
      <c r="F38" s="100" t="str">
        <f>IF(AND(E37&lt;'Calculation sheet_level'!$K$1,E38&gt;0),"x","")</f>
        <v/>
      </c>
      <c r="G38" s="136"/>
      <c r="H38" s="83" t="s">
        <v>133</v>
      </c>
      <c r="I38" s="84">
        <v>0.59246445164689798</v>
      </c>
      <c r="J38" s="84">
        <v>0.37854498965699301</v>
      </c>
      <c r="K38" s="84">
        <v>6.0468207803978096E-4</v>
      </c>
      <c r="L38" s="85">
        <f t="shared" si="1"/>
        <v>9.5989886332999944E-4</v>
      </c>
      <c r="M38" s="94">
        <f t="shared" si="2"/>
        <v>0.99649287215435378</v>
      </c>
      <c r="N38" s="86" t="str">
        <f>IF(AND(ISTEXT(M37),ISNUMBER(M38)),"x",IF(AND(M37&lt;'Calculation sheet_trend'!$N$1,M38&gt;0),"x",""))</f>
        <v/>
      </c>
    </row>
    <row r="39" spans="2:15" x14ac:dyDescent="0.25">
      <c r="B39" s="83" t="s">
        <v>57</v>
      </c>
      <c r="C39" s="84">
        <v>0.16864094735768001</v>
      </c>
      <c r="D39" s="84">
        <v>1.53571522160422E-3</v>
      </c>
      <c r="E39" s="85">
        <f t="shared" si="0"/>
        <v>0.99234063875968781</v>
      </c>
      <c r="F39" s="100" t="str">
        <f>IF(AND(E38&lt;'Calculation sheet_level'!$K$1,E39&gt;0),"x","")</f>
        <v/>
      </c>
      <c r="G39" s="136"/>
      <c r="H39" s="83" t="s">
        <v>137</v>
      </c>
      <c r="I39" s="84">
        <v>0.11355620124617399</v>
      </c>
      <c r="J39" s="84">
        <v>0.15540239878331899</v>
      </c>
      <c r="K39" s="84">
        <v>4.74240132678806E-4</v>
      </c>
      <c r="L39" s="85">
        <f t="shared" si="1"/>
        <v>7.5282959564398693E-4</v>
      </c>
      <c r="M39" s="94">
        <f t="shared" si="2"/>
        <v>0.99724570174999771</v>
      </c>
      <c r="N39" s="86" t="str">
        <f>IF(AND(ISTEXT(M38),ISNUMBER(M39)),"x",IF(AND(M38&lt;'Calculation sheet_trend'!$N$1,M39&gt;0),"x",""))</f>
        <v/>
      </c>
    </row>
    <row r="40" spans="2:15" x14ac:dyDescent="0.25">
      <c r="B40" s="83" t="s">
        <v>142</v>
      </c>
      <c r="C40" s="84">
        <v>0.15917341199999999</v>
      </c>
      <c r="D40" s="84">
        <v>1.4494998724397701E-3</v>
      </c>
      <c r="E40" s="85">
        <f t="shared" si="0"/>
        <v>0.99379013863212762</v>
      </c>
      <c r="F40" s="100" t="str">
        <f>IF(AND(E39&lt;'Calculation sheet_level'!$K$1,E40&gt;0),"x","")</f>
        <v/>
      </c>
      <c r="G40" s="136"/>
      <c r="H40" s="83" t="s">
        <v>143</v>
      </c>
      <c r="I40" s="84">
        <v>0.410082</v>
      </c>
      <c r="J40" s="84">
        <v>0.38372499999999998</v>
      </c>
      <c r="K40" s="84">
        <v>4.4842409327130903E-4</v>
      </c>
      <c r="L40" s="85">
        <f t="shared" si="1"/>
        <v>7.1184808191486904E-4</v>
      </c>
      <c r="M40" s="94">
        <f t="shared" si="2"/>
        <v>0.99795754983191254</v>
      </c>
      <c r="N40" s="86" t="str">
        <f>IF(AND(ISTEXT(M39),ISNUMBER(M40)),"x",IF(AND(M39&lt;'Calculation sheet_trend'!$N$1,M40&gt;0),"x",""))</f>
        <v/>
      </c>
    </row>
    <row r="41" spans="2:15" x14ac:dyDescent="0.25">
      <c r="B41" s="83" t="s">
        <v>137</v>
      </c>
      <c r="C41" s="84">
        <v>0.15540239878331899</v>
      </c>
      <c r="D41" s="84">
        <v>1.41515944392305E-3</v>
      </c>
      <c r="E41" s="85">
        <f t="shared" si="0"/>
        <v>0.99520529807605063</v>
      </c>
      <c r="F41" s="100" t="str">
        <f>IF(AND(E40&lt;'Calculation sheet_level'!$K$1,E41&gt;0),"x","")</f>
        <v/>
      </c>
      <c r="G41" s="136"/>
      <c r="H41" s="83" t="s">
        <v>51</v>
      </c>
      <c r="I41" s="84">
        <v>0.17402306139882201</v>
      </c>
      <c r="J41" s="84">
        <v>9.9032394053079204E-2</v>
      </c>
      <c r="K41" s="84">
        <v>2.6420568331395701E-4</v>
      </c>
      <c r="L41" s="85">
        <f t="shared" si="1"/>
        <v>4.1941169468844177E-4</v>
      </c>
      <c r="M41" s="94">
        <f t="shared" si="2"/>
        <v>0.99837696152660094</v>
      </c>
      <c r="N41" s="86" t="str">
        <f>IF(AND(ISTEXT(M40),ISNUMBER(M41)),"x",IF(AND(M40&lt;'Calculation sheet_trend'!$N$1,M41&gt;0),"x",""))</f>
        <v/>
      </c>
    </row>
    <row r="42" spans="2:15" x14ac:dyDescent="0.25">
      <c r="B42" s="83" t="s">
        <v>62</v>
      </c>
      <c r="C42" s="84">
        <v>0.124825374919193</v>
      </c>
      <c r="D42" s="84">
        <v>1.1367122357257601E-3</v>
      </c>
      <c r="E42" s="85">
        <f t="shared" si="0"/>
        <v>0.99634201031177638</v>
      </c>
      <c r="F42" s="100" t="str">
        <f>IF(AND(E43&lt;'Calculation sheet_level'!$K$1,E42&gt;0),"x","")</f>
        <v/>
      </c>
      <c r="G42" s="136"/>
      <c r="H42" s="83" t="s">
        <v>85</v>
      </c>
      <c r="I42" s="84">
        <v>1.7850461301270799</v>
      </c>
      <c r="J42" s="84">
        <v>1.3664578817726301</v>
      </c>
      <c r="K42" s="84">
        <v>2.1249434619351201E-4</v>
      </c>
      <c r="L42" s="85">
        <f t="shared" si="1"/>
        <v>3.3732284911838344E-4</v>
      </c>
      <c r="M42" s="94">
        <f t="shared" si="2"/>
        <v>0.9987142843757193</v>
      </c>
      <c r="N42" s="86" t="str">
        <f>IF(AND(ISTEXT(M41),ISNUMBER(M42)),"x",IF(AND(M41&lt;'Calculation sheet_trend'!$N$1,M42&gt;0),"x",""))</f>
        <v/>
      </c>
    </row>
    <row r="43" spans="2:15" x14ac:dyDescent="0.25">
      <c r="B43" s="83" t="s">
        <v>51</v>
      </c>
      <c r="C43" s="84">
        <v>9.9032394053079204E-2</v>
      </c>
      <c r="D43" s="84">
        <v>9.0183053026056501E-4</v>
      </c>
      <c r="E43" s="85">
        <f t="shared" si="0"/>
        <v>0.99724384084203699</v>
      </c>
      <c r="F43" s="100" t="str">
        <f>IF(AND(E41&lt;'Calculation sheet_level'!$K$1,E43&gt;0),"x","")</f>
        <v/>
      </c>
      <c r="G43" s="136"/>
      <c r="H43" s="83" t="s">
        <v>142</v>
      </c>
      <c r="I43" s="84">
        <v>0.17571334799999999</v>
      </c>
      <c r="J43" s="84">
        <v>0.15917341199999999</v>
      </c>
      <c r="K43" s="84">
        <v>1.5477128982490499E-4</v>
      </c>
      <c r="L43" s="85">
        <f t="shared" si="1"/>
        <v>2.4569073662750494E-4</v>
      </c>
      <c r="M43" s="94">
        <f t="shared" si="2"/>
        <v>0.9989599751123468</v>
      </c>
      <c r="N43" s="86" t="str">
        <f>IF(AND(ISTEXT(M42),ISNUMBER(M43)),"x",IF(AND(M42&lt;'Calculation sheet_trend'!$N$1,M43&gt;0),"x",""))</f>
        <v/>
      </c>
    </row>
    <row r="44" spans="2:15" x14ac:dyDescent="0.25">
      <c r="B44" s="83" t="s">
        <v>77</v>
      </c>
      <c r="C44" s="84">
        <v>7.3762204228790706E-2</v>
      </c>
      <c r="D44" s="84">
        <v>6.7170957936435005E-4</v>
      </c>
      <c r="E44" s="85">
        <f t="shared" si="0"/>
        <v>0.99791555042140134</v>
      </c>
      <c r="F44" s="100" t="str">
        <f>IF(AND(E42&lt;'Calculation sheet_level'!$K$1,E44&gt;0),"x","")</f>
        <v/>
      </c>
      <c r="G44" s="136"/>
      <c r="H44" s="83" t="s">
        <v>66</v>
      </c>
      <c r="I44" s="84">
        <v>0.19509860788863101</v>
      </c>
      <c r="J44" s="84">
        <v>0.17101796335587499</v>
      </c>
      <c r="K44" s="84">
        <v>1.3113030133757799E-4</v>
      </c>
      <c r="L44" s="85">
        <f t="shared" si="1"/>
        <v>2.0816199416742189E-4</v>
      </c>
      <c r="M44" s="94">
        <f t="shared" si="2"/>
        <v>0.9991681371065142</v>
      </c>
      <c r="N44" s="86" t="str">
        <f>IF(AND(ISTEXT(M43),ISNUMBER(M44)),"x",IF(AND(M43&lt;'Calculation sheet_trend'!$N$1,M44&gt;0),"x",""))</f>
        <v/>
      </c>
    </row>
    <row r="45" spans="2:15" x14ac:dyDescent="0.25">
      <c r="B45" s="83" t="s">
        <v>119</v>
      </c>
      <c r="C45" s="84">
        <v>7.1299846976172906E-2</v>
      </c>
      <c r="D45" s="84">
        <v>6.4928632111585201E-4</v>
      </c>
      <c r="E45" s="85">
        <f t="shared" si="0"/>
        <v>0.99856483674251717</v>
      </c>
      <c r="F45" s="100" t="str">
        <f>IF(AND(E44&lt;'Calculation sheet_level'!$K$1,E45&gt;0),"x","")</f>
        <v/>
      </c>
      <c r="G45" s="136"/>
      <c r="H45" s="83" t="s">
        <v>62</v>
      </c>
      <c r="I45" s="84">
        <v>0.138921941679858</v>
      </c>
      <c r="J45" s="84">
        <v>0.124825374919193</v>
      </c>
      <c r="K45" s="84">
        <v>1.15100483635991E-4</v>
      </c>
      <c r="L45" s="85">
        <f t="shared" si="1"/>
        <v>1.8271555818072778E-4</v>
      </c>
      <c r="M45" s="94">
        <f t="shared" si="2"/>
        <v>0.99935085266469492</v>
      </c>
      <c r="N45" s="86" t="str">
        <f>IF(AND(ISTEXT(M44),ISNUMBER(M45)),"x",IF(AND(M44&lt;'Calculation sheet_trend'!$N$1,M45&gt;0),"x",""))</f>
        <v/>
      </c>
    </row>
    <row r="46" spans="2:15" x14ac:dyDescent="0.25">
      <c r="B46" s="83" t="s">
        <v>161</v>
      </c>
      <c r="C46" s="84">
        <v>6.0977110000000001E-2</v>
      </c>
      <c r="D46" s="84">
        <v>5.55283147205174E-4</v>
      </c>
      <c r="E46" s="85">
        <f t="shared" si="0"/>
        <v>0.99912011988972238</v>
      </c>
      <c r="F46" s="100" t="str">
        <f>IF(AND(E45&lt;'Calculation sheet_level'!$K$1,E46&gt;0),"x","")</f>
        <v/>
      </c>
      <c r="H46" s="83" t="s">
        <v>411</v>
      </c>
      <c r="I46" s="84">
        <v>3.3876815764E-2</v>
      </c>
      <c r="J46" s="84">
        <v>1.1156837331200001E-2</v>
      </c>
      <c r="K46" s="84">
        <v>1.09284502283928E-4</v>
      </c>
      <c r="L46" s="85">
        <f t="shared" si="1"/>
        <v>1.7348301418489519E-4</v>
      </c>
      <c r="M46" s="94">
        <f t="shared" si="2"/>
        <v>0.99952433567887977</v>
      </c>
      <c r="N46" s="86" t="str">
        <f>IF(AND(ISTEXT(M45),ISNUMBER(M46)),"x",IF(AND(M45&lt;'Calculation sheet_trend'!$N$1,M46&gt;0),"x",""))</f>
        <v/>
      </c>
    </row>
    <row r="47" spans="2:15" x14ac:dyDescent="0.25">
      <c r="B47" s="83" t="s">
        <v>115</v>
      </c>
      <c r="C47" s="84">
        <v>3.2800000000000003E-2</v>
      </c>
      <c r="D47" s="84">
        <v>2.9869056156203098E-4</v>
      </c>
      <c r="E47" s="85">
        <f t="shared" si="0"/>
        <v>0.99941881045128445</v>
      </c>
      <c r="F47" s="100" t="str">
        <f>IF(AND(E46&lt;'Calculation sheet_level'!$K$1,E47&gt;0),"x","")</f>
        <v/>
      </c>
      <c r="H47" s="83" t="s">
        <v>77</v>
      </c>
      <c r="I47" s="84">
        <v>7.6676563735109504E-2</v>
      </c>
      <c r="J47" s="84">
        <v>7.3762204228790706E-2</v>
      </c>
      <c r="K47" s="84">
        <v>9.8190620196499998E-5</v>
      </c>
      <c r="L47" s="85">
        <f t="shared" si="1"/>
        <v>1.5587209897444207E-4</v>
      </c>
      <c r="M47" s="94">
        <f t="shared" si="2"/>
        <v>0.99968020777785427</v>
      </c>
      <c r="N47" s="86" t="str">
        <f>IF(AND(ISTEXT(M46),ISNUMBER(M47)),"x",IF(AND(M46&lt;'Calculation sheet_trend'!$N$1,M47&gt;0),"x",""))</f>
        <v/>
      </c>
    </row>
    <row r="48" spans="2:15" x14ac:dyDescent="0.25">
      <c r="B48" s="83" t="s">
        <v>47</v>
      </c>
      <c r="C48" s="84">
        <v>1.42693721008769E-2</v>
      </c>
      <c r="D48" s="84">
        <v>1.2994288920574601E-4</v>
      </c>
      <c r="E48" s="85">
        <f t="shared" si="0"/>
        <v>0.9995487533404902</v>
      </c>
      <c r="F48" s="100" t="str">
        <f>IF(AND(E47&lt;'Calculation sheet_level'!$K$1,E48&gt;0),"x","")</f>
        <v/>
      </c>
      <c r="H48" s="83" t="s">
        <v>47</v>
      </c>
      <c r="I48" s="84">
        <v>6.4553680920239999E-3</v>
      </c>
      <c r="J48" s="84">
        <v>1.42693721008769E-2</v>
      </c>
      <c r="K48" s="84">
        <v>6.5674879289638599E-5</v>
      </c>
      <c r="L48" s="85">
        <f t="shared" si="1"/>
        <v>1.0425518511119433E-4</v>
      </c>
      <c r="M48" s="94">
        <f t="shared" si="2"/>
        <v>0.99978446296296541</v>
      </c>
      <c r="N48" s="86" t="str">
        <f>IF(AND(ISTEXT(M47),ISNUMBER(M48)),"x",IF(AND(M47&lt;'Calculation sheet_trend'!$N$1,M48&gt;0),"x",""))</f>
        <v/>
      </c>
    </row>
    <row r="49" spans="2:14" x14ac:dyDescent="0.25">
      <c r="B49" s="83" t="s">
        <v>411</v>
      </c>
      <c r="C49" s="84">
        <v>1.1156837331200001E-2</v>
      </c>
      <c r="D49" s="84">
        <v>1.01598841698547E-4</v>
      </c>
      <c r="E49" s="85">
        <f t="shared" si="0"/>
        <v>0.99965035218218878</v>
      </c>
      <c r="F49" s="100" t="str">
        <f>IF(AND(E48&lt;'Calculation sheet_level'!$K$1,E49&gt;0),"x","")</f>
        <v/>
      </c>
      <c r="H49" s="83" t="s">
        <v>115</v>
      </c>
      <c r="I49" s="84">
        <v>3.5200000000000002E-2</v>
      </c>
      <c r="J49" s="84">
        <v>3.2800000000000003E-2</v>
      </c>
      <c r="K49" s="84">
        <v>3.7510947723381399E-5</v>
      </c>
      <c r="L49" s="85">
        <f t="shared" si="1"/>
        <v>5.9546524346858544E-5</v>
      </c>
      <c r="M49" s="94">
        <f t="shared" si="2"/>
        <v>0.99984400948731222</v>
      </c>
      <c r="N49" s="86" t="str">
        <f>IF(AND(ISTEXT(M48),ISNUMBER(M49)),"x",IF(AND(M48&lt;'Calculation sheet_trend'!$N$1,M49&gt;0),"x",""))</f>
        <v/>
      </c>
    </row>
    <row r="50" spans="2:14" x14ac:dyDescent="0.25">
      <c r="B50" s="83" t="s">
        <v>138</v>
      </c>
      <c r="C50" s="84">
        <v>9.2481544094302794E-3</v>
      </c>
      <c r="D50" s="84">
        <v>8.4217574206253004E-5</v>
      </c>
      <c r="E50" s="85">
        <f t="shared" si="0"/>
        <v>0.99973456975639508</v>
      </c>
      <c r="F50" s="100" t="str">
        <f>IF(AND(E49&lt;'Calculation sheet_level'!$K$1,E50&gt;0),"x","")</f>
        <v/>
      </c>
      <c r="H50" s="83" t="s">
        <v>138</v>
      </c>
      <c r="I50" s="84">
        <v>8.3434436519860093E-3</v>
      </c>
      <c r="J50" s="84">
        <v>9.2481544094302794E-3</v>
      </c>
      <c r="K50" s="84">
        <v>1.9387788754454199E-5</v>
      </c>
      <c r="L50" s="85">
        <f t="shared" si="1"/>
        <v>3.0777026579343056E-5</v>
      </c>
      <c r="M50" s="94">
        <f t="shared" si="2"/>
        <v>0.99987478651389161</v>
      </c>
      <c r="N50" s="86" t="str">
        <f>IF(AND(ISTEXT(M49),ISNUMBER(M50)),"x",IF(AND(M49&lt;'Calculation sheet_trend'!$N$1,M50&gt;0),"x",""))</f>
        <v/>
      </c>
    </row>
    <row r="51" spans="2:14" x14ac:dyDescent="0.25">
      <c r="B51" s="83" t="s">
        <v>75</v>
      </c>
      <c r="C51" s="84">
        <v>7.3463892017197503E-3</v>
      </c>
      <c r="D51" s="84">
        <v>6.6899302320576502E-5</v>
      </c>
      <c r="E51" s="85">
        <f t="shared" si="0"/>
        <v>0.9998014690587157</v>
      </c>
      <c r="F51" s="100" t="str">
        <f>IF(AND(E50&lt;'Calculation sheet_level'!$K$1,E51&gt;0),"x","")</f>
        <v/>
      </c>
      <c r="H51" s="83" t="s">
        <v>69</v>
      </c>
      <c r="I51" s="84">
        <v>2.1563471220435301E-3</v>
      </c>
      <c r="J51" s="84">
        <v>4.00272659115201E-3</v>
      </c>
      <c r="K51" s="84">
        <v>1.6497274999286101E-5</v>
      </c>
      <c r="L51" s="85">
        <f t="shared" si="1"/>
        <v>2.61884982124695E-5</v>
      </c>
      <c r="M51" s="94">
        <f t="shared" si="2"/>
        <v>0.99990097501210407</v>
      </c>
      <c r="N51" s="86" t="str">
        <f>IF(AND(ISTEXT(M50),ISNUMBER(M51)),"x",IF(AND(M50&lt;'Calculation sheet_trend'!$N$1,M51&gt;0),"x",""))</f>
        <v/>
      </c>
    </row>
    <row r="52" spans="2:14" x14ac:dyDescent="0.25">
      <c r="B52" s="83" t="s">
        <v>168</v>
      </c>
      <c r="C52" s="84">
        <v>5.260141728E-3</v>
      </c>
      <c r="D52" s="84">
        <v>4.7901057519274101E-5</v>
      </c>
      <c r="E52" s="85">
        <f t="shared" si="0"/>
        <v>0.99984937011623498</v>
      </c>
      <c r="F52" s="100" t="str">
        <f>IF(AND(E51&lt;'Calculation sheet_level'!$K$1,E52&gt;0),"x","")</f>
        <v/>
      </c>
      <c r="H52" s="83" t="s">
        <v>168</v>
      </c>
      <c r="I52" s="84">
        <v>3.84686784921459E-3</v>
      </c>
      <c r="J52" s="84">
        <v>5.260141728E-3</v>
      </c>
      <c r="K52" s="84">
        <v>1.6034731657456198E-5</v>
      </c>
      <c r="L52" s="85">
        <f t="shared" si="1"/>
        <v>2.545423661585877E-5</v>
      </c>
      <c r="M52" s="94">
        <f t="shared" si="2"/>
        <v>0.99992642924871988</v>
      </c>
      <c r="N52" s="86" t="str">
        <f>IF(AND(ISTEXT(M51),ISNUMBER(M52)),"x",IF(AND(M51&lt;'Calculation sheet_trend'!$N$1,M52&gt;0),"x",""))</f>
        <v/>
      </c>
    </row>
    <row r="53" spans="2:14" x14ac:dyDescent="0.25">
      <c r="B53" s="83" t="s">
        <v>52</v>
      </c>
      <c r="C53" s="84">
        <v>4.8167837095142796E-3</v>
      </c>
      <c r="D53" s="84">
        <v>4.3863653387733597E-5</v>
      </c>
      <c r="E53" s="85">
        <f t="shared" si="0"/>
        <v>0.99989323376962269</v>
      </c>
      <c r="F53" s="100" t="str">
        <f>IF(AND(E52&lt;'Calculation sheet_level'!$K$1,E53&gt;0),"x","")</f>
        <v/>
      </c>
      <c r="H53" s="83" t="s">
        <v>48</v>
      </c>
      <c r="I53" s="84">
        <v>6.4791567359999999E-4</v>
      </c>
      <c r="J53" s="84">
        <v>2.44679223718608E-3</v>
      </c>
      <c r="K53" s="84">
        <v>1.3818839159229199E-5</v>
      </c>
      <c r="L53" s="85">
        <f t="shared" si="1"/>
        <v>2.1936631633741812E-5</v>
      </c>
      <c r="M53" s="94">
        <f t="shared" si="2"/>
        <v>0.99994836588035363</v>
      </c>
      <c r="N53" s="86" t="str">
        <f>IF(AND(ISTEXT(M52),ISNUMBER(M53)),"x",IF(AND(M52&lt;'Calculation sheet_trend'!$N$1,M53&gt;0),"x",""))</f>
        <v/>
      </c>
    </row>
    <row r="54" spans="2:14" x14ac:dyDescent="0.25">
      <c r="B54" s="83" t="s">
        <v>69</v>
      </c>
      <c r="C54" s="84">
        <v>4.00272659115201E-3</v>
      </c>
      <c r="D54" s="84">
        <v>3.64505077222704E-5</v>
      </c>
      <c r="E54" s="85">
        <f t="shared" ref="E54" si="3">IF(D54=1,0,IF(ISNUMBER(D54+E53),D54+E53,0))</f>
        <v>0.99992968427734497</v>
      </c>
      <c r="F54" s="100" t="str">
        <f>IF(AND(E53&lt;'Calculation sheet_level'!$K$1,E54&gt;0),"x","")</f>
        <v/>
      </c>
      <c r="H54" s="83" t="s">
        <v>58</v>
      </c>
      <c r="I54" s="84">
        <v>5.9014367740999798E-3</v>
      </c>
      <c r="J54" s="84">
        <v>2.750319038675E-3</v>
      </c>
      <c r="K54" s="84">
        <v>1.32909289998869E-5</v>
      </c>
      <c r="L54" s="85">
        <f t="shared" si="1"/>
        <v>2.1098603882802427E-5</v>
      </c>
      <c r="M54" s="94">
        <f t="shared" si="2"/>
        <v>0.9999694644842364</v>
      </c>
      <c r="N54" s="86" t="str">
        <f>IF(AND(ISTEXT(M53),ISNUMBER(M54)),"x",IF(AND(M53&lt;'Calculation sheet_trend'!$N$1,M54&gt;0),"x",""))</f>
        <v/>
      </c>
    </row>
    <row r="55" spans="2:14" x14ac:dyDescent="0.25">
      <c r="B55" s="83" t="s">
        <v>58</v>
      </c>
      <c r="C55" s="84">
        <v>2.750319038675E-3</v>
      </c>
      <c r="D55" s="84">
        <v>2.5045559089529899E-5</v>
      </c>
      <c r="E55" s="85">
        <f t="shared" ref="E55:E57" si="4">IF(D55=1,0,IF(ISNUMBER(D55+E54),D55+E54,0))</f>
        <v>0.99995472983643452</v>
      </c>
      <c r="F55" s="100"/>
      <c r="H55" s="83" t="s">
        <v>52</v>
      </c>
      <c r="I55" s="84">
        <v>4.0527621584083903E-3</v>
      </c>
      <c r="J55" s="84">
        <v>4.8167837095142796E-3</v>
      </c>
      <c r="K55" s="84">
        <v>1.17294022259368E-5</v>
      </c>
      <c r="L55" s="85">
        <f t="shared" si="1"/>
        <v>1.8619767764104936E-5</v>
      </c>
      <c r="M55" s="94">
        <f t="shared" si="2"/>
        <v>0.99998808425200048</v>
      </c>
      <c r="N55" s="86"/>
    </row>
    <row r="56" spans="2:14" x14ac:dyDescent="0.25">
      <c r="B56" s="83" t="s">
        <v>48</v>
      </c>
      <c r="C56" s="84">
        <v>2.44679223718608E-3</v>
      </c>
      <c r="D56" s="84">
        <v>2.22815166875222E-5</v>
      </c>
      <c r="E56" s="85">
        <f t="shared" si="4"/>
        <v>0.999977011353122</v>
      </c>
      <c r="F56" s="100"/>
      <c r="H56" s="83" t="s">
        <v>136</v>
      </c>
      <c r="I56" s="84">
        <v>2.7639171675544099E-3</v>
      </c>
      <c r="J56" s="84">
        <v>1.4772660723135699E-3</v>
      </c>
      <c r="K56" s="84">
        <v>4.8773128748473902E-6</v>
      </c>
      <c r="L56" s="85">
        <f t="shared" si="1"/>
        <v>7.7424604675695033E-6</v>
      </c>
      <c r="M56" s="94">
        <f t="shared" si="2"/>
        <v>0.99999582671246801</v>
      </c>
      <c r="N56" s="86"/>
    </row>
    <row r="57" spans="2:14" x14ac:dyDescent="0.25">
      <c r="B57" s="83" t="s">
        <v>136</v>
      </c>
      <c r="C57" s="84">
        <v>1.4772660723135699E-3</v>
      </c>
      <c r="D57" s="84">
        <v>1.3452604655971799E-5</v>
      </c>
      <c r="E57" s="85">
        <f t="shared" si="4"/>
        <v>0.99999046395777802</v>
      </c>
      <c r="F57" s="100"/>
      <c r="H57" s="83" t="s">
        <v>75</v>
      </c>
      <c r="I57" s="84">
        <v>9.0081179136000007E-3</v>
      </c>
      <c r="J57" s="84">
        <v>7.3463892017197503E-3</v>
      </c>
      <c r="K57" s="84">
        <v>2.1377155281954798E-6</v>
      </c>
      <c r="L57" s="85">
        <f t="shared" si="1"/>
        <v>3.3935034295869005E-6</v>
      </c>
      <c r="M57" s="94">
        <f t="shared" si="2"/>
        <v>0.9999992202158976</v>
      </c>
      <c r="N57" s="86"/>
    </row>
    <row r="58" spans="2:14" ht="15.75" thickBot="1" x14ac:dyDescent="0.3">
      <c r="B58" s="88" t="s">
        <v>49</v>
      </c>
      <c r="C58" s="89">
        <v>9.6296399999999996E-4</v>
      </c>
      <c r="D58" s="89">
        <v>8.7691542050005892E-6</v>
      </c>
      <c r="E58" s="90">
        <f t="shared" ref="E58" si="5">IF(D58=1,0,IF(ISNUMBER(D58+E57),D58+E57,0))</f>
        <v>0.99999923311198302</v>
      </c>
      <c r="F58" s="101"/>
      <c r="H58" s="88" t="s">
        <v>165</v>
      </c>
      <c r="I58" s="89">
        <v>1.95E-5</v>
      </c>
      <c r="J58" s="89">
        <v>8.4214000000000004E-5</v>
      </c>
      <c r="K58" s="89">
        <v>4.9121994947847896E-7</v>
      </c>
      <c r="L58" s="90">
        <f t="shared" si="1"/>
        <v>7.7978410188368635E-7</v>
      </c>
      <c r="M58" s="122">
        <f t="shared" si="2"/>
        <v>0.99999999999999944</v>
      </c>
      <c r="N58" s="91"/>
    </row>
    <row r="59" spans="2:14" x14ac:dyDescent="0.25">
      <c r="B59" s="112" t="s">
        <v>165</v>
      </c>
      <c r="C59" s="113">
        <v>8.4214000000000004E-5</v>
      </c>
      <c r="D59" s="85">
        <v>7.6688801681051403E-7</v>
      </c>
      <c r="E59" s="85"/>
      <c r="F59" s="98"/>
      <c r="H59" s="112"/>
      <c r="I59" s="115"/>
      <c r="J59" s="115"/>
      <c r="K59" s="119"/>
      <c r="L59" s="85"/>
      <c r="M59" s="94"/>
      <c r="N59" s="95"/>
    </row>
    <row r="60" spans="2:14" x14ac:dyDescent="0.25">
      <c r="C60" s="109"/>
    </row>
    <row r="61" spans="2:14" x14ac:dyDescent="0.25">
      <c r="B61" s="137"/>
      <c r="C61" s="138"/>
      <c r="D61" s="139" t="b">
        <f t="shared" ref="D61:D92" si="6">C5=C61</f>
        <v>1</v>
      </c>
    </row>
    <row r="62" spans="2:14" x14ac:dyDescent="0.25">
      <c r="B62" s="137"/>
      <c r="C62" s="138"/>
      <c r="D62" s="139" t="b">
        <f t="shared" si="6"/>
        <v>0</v>
      </c>
      <c r="H62" s="140"/>
      <c r="I62" s="28"/>
      <c r="J62" s="28"/>
      <c r="K62" s="139" t="b">
        <f>I62=I5</f>
        <v>0</v>
      </c>
      <c r="L62" s="139" t="b">
        <f>J62=J5</f>
        <v>0</v>
      </c>
    </row>
    <row r="63" spans="2:14" x14ac:dyDescent="0.25">
      <c r="B63" s="137"/>
      <c r="C63" s="138"/>
      <c r="D63" s="139" t="b">
        <f t="shared" si="6"/>
        <v>0</v>
      </c>
      <c r="H63" s="140"/>
      <c r="I63" s="28"/>
      <c r="J63" s="28"/>
      <c r="K63" s="139" t="b">
        <f t="shared" ref="K63:L63" si="7">I63=I6</f>
        <v>0</v>
      </c>
      <c r="L63" s="139" t="b">
        <f t="shared" si="7"/>
        <v>0</v>
      </c>
    </row>
    <row r="64" spans="2:14" x14ac:dyDescent="0.25">
      <c r="B64" s="137"/>
      <c r="C64" s="138"/>
      <c r="D64" s="139" t="b">
        <f t="shared" si="6"/>
        <v>0</v>
      </c>
      <c r="H64" s="140"/>
      <c r="I64" s="28"/>
      <c r="J64" s="28"/>
      <c r="K64" s="139" t="b">
        <f t="shared" ref="K64:L64" si="8">I64=I7</f>
        <v>0</v>
      </c>
      <c r="L64" s="139" t="b">
        <f t="shared" si="8"/>
        <v>0</v>
      </c>
    </row>
    <row r="65" spans="2:12" x14ac:dyDescent="0.25">
      <c r="B65" s="137"/>
      <c r="C65" s="138"/>
      <c r="D65" s="139" t="b">
        <f t="shared" si="6"/>
        <v>0</v>
      </c>
      <c r="H65" s="140"/>
      <c r="I65" s="28"/>
      <c r="J65" s="28"/>
      <c r="K65" s="139" t="b">
        <f t="shared" ref="K65:L65" si="9">I65=I8</f>
        <v>0</v>
      </c>
      <c r="L65" s="139" t="b">
        <f t="shared" si="9"/>
        <v>0</v>
      </c>
    </row>
    <row r="66" spans="2:12" x14ac:dyDescent="0.25">
      <c r="B66" s="137"/>
      <c r="C66" s="138"/>
      <c r="D66" s="139" t="b">
        <f t="shared" si="6"/>
        <v>0</v>
      </c>
      <c r="H66" s="140"/>
      <c r="I66" s="28"/>
      <c r="J66" s="28"/>
      <c r="K66" s="139" t="b">
        <f t="shared" ref="K66:L66" si="10">I66=I9</f>
        <v>0</v>
      </c>
      <c r="L66" s="139" t="b">
        <f t="shared" si="10"/>
        <v>0</v>
      </c>
    </row>
    <row r="67" spans="2:12" x14ac:dyDescent="0.25">
      <c r="B67" s="137"/>
      <c r="C67" s="138"/>
      <c r="D67" s="139" t="b">
        <f t="shared" si="6"/>
        <v>0</v>
      </c>
      <c r="H67" s="140"/>
      <c r="I67" s="28"/>
      <c r="J67" s="28"/>
      <c r="K67" s="139" t="b">
        <f t="shared" ref="K67:L67" si="11">I67=I10</f>
        <v>0</v>
      </c>
      <c r="L67" s="139" t="b">
        <f t="shared" si="11"/>
        <v>0</v>
      </c>
    </row>
    <row r="68" spans="2:12" x14ac:dyDescent="0.25">
      <c r="B68" s="137"/>
      <c r="C68" s="138"/>
      <c r="D68" s="139" t="b">
        <f t="shared" si="6"/>
        <v>0</v>
      </c>
      <c r="H68" s="140"/>
      <c r="I68" s="28"/>
      <c r="J68" s="28"/>
      <c r="K68" s="139" t="b">
        <f t="shared" ref="K68:L68" si="12">I68=I11</f>
        <v>0</v>
      </c>
      <c r="L68" s="139" t="b">
        <f t="shared" si="12"/>
        <v>0</v>
      </c>
    </row>
    <row r="69" spans="2:12" x14ac:dyDescent="0.25">
      <c r="B69" s="137"/>
      <c r="C69" s="138"/>
      <c r="D69" s="139" t="b">
        <f t="shared" si="6"/>
        <v>0</v>
      </c>
      <c r="H69" s="140"/>
      <c r="I69" s="28"/>
      <c r="J69" s="28"/>
      <c r="K69" s="139" t="b">
        <f t="shared" ref="K69:L69" si="13">I69=I12</f>
        <v>0</v>
      </c>
      <c r="L69" s="139" t="b">
        <f t="shared" si="13"/>
        <v>0</v>
      </c>
    </row>
    <row r="70" spans="2:12" x14ac:dyDescent="0.25">
      <c r="B70" s="137"/>
      <c r="C70" s="138"/>
      <c r="D70" s="139" t="b">
        <f t="shared" si="6"/>
        <v>0</v>
      </c>
      <c r="H70" s="140"/>
      <c r="I70" s="28"/>
      <c r="J70" s="28"/>
      <c r="K70" s="139" t="b">
        <f t="shared" ref="K70:L70" si="14">I70=I13</f>
        <v>0</v>
      </c>
      <c r="L70" s="139" t="b">
        <f t="shared" si="14"/>
        <v>0</v>
      </c>
    </row>
    <row r="71" spans="2:12" x14ac:dyDescent="0.25">
      <c r="B71" s="137"/>
      <c r="C71" s="138"/>
      <c r="D71" s="139" t="b">
        <f t="shared" si="6"/>
        <v>0</v>
      </c>
      <c r="H71" s="140"/>
      <c r="I71" s="28"/>
      <c r="J71" s="28"/>
      <c r="K71" s="139" t="b">
        <f t="shared" ref="K71:L71" si="15">I71=I14</f>
        <v>0</v>
      </c>
      <c r="L71" s="139" t="b">
        <f t="shared" si="15"/>
        <v>0</v>
      </c>
    </row>
    <row r="72" spans="2:12" x14ac:dyDescent="0.25">
      <c r="B72" s="137"/>
      <c r="C72" s="138"/>
      <c r="D72" s="139" t="b">
        <f t="shared" si="6"/>
        <v>0</v>
      </c>
      <c r="H72" s="140"/>
      <c r="I72" s="28"/>
      <c r="J72" s="28"/>
      <c r="K72" s="139" t="b">
        <f t="shared" ref="K72:L72" si="16">I72=I15</f>
        <v>0</v>
      </c>
      <c r="L72" s="139" t="b">
        <f t="shared" si="16"/>
        <v>0</v>
      </c>
    </row>
    <row r="73" spans="2:12" x14ac:dyDescent="0.25">
      <c r="B73" s="137"/>
      <c r="C73" s="138"/>
      <c r="D73" s="139" t="b">
        <f t="shared" si="6"/>
        <v>0</v>
      </c>
      <c r="H73" s="140"/>
      <c r="I73" s="28"/>
      <c r="J73" s="28"/>
      <c r="K73" s="139" t="b">
        <f t="shared" ref="K73:L73" si="17">I73=I16</f>
        <v>0</v>
      </c>
      <c r="L73" s="139" t="b">
        <f t="shared" si="17"/>
        <v>0</v>
      </c>
    </row>
    <row r="74" spans="2:12" x14ac:dyDescent="0.25">
      <c r="B74" s="137"/>
      <c r="C74" s="138"/>
      <c r="D74" s="139" t="b">
        <f t="shared" si="6"/>
        <v>0</v>
      </c>
      <c r="H74" s="140"/>
      <c r="I74" s="28"/>
      <c r="J74" s="28"/>
      <c r="K74" s="139" t="b">
        <f t="shared" ref="K74:L74" si="18">I74=I17</f>
        <v>0</v>
      </c>
      <c r="L74" s="139" t="b">
        <f t="shared" si="18"/>
        <v>0</v>
      </c>
    </row>
    <row r="75" spans="2:12" x14ac:dyDescent="0.25">
      <c r="B75" s="137"/>
      <c r="C75" s="138"/>
      <c r="D75" s="139" t="b">
        <f t="shared" si="6"/>
        <v>0</v>
      </c>
      <c r="E75" s="123"/>
      <c r="H75" s="140"/>
      <c r="I75" s="28"/>
      <c r="J75" s="28"/>
      <c r="K75" s="139" t="b">
        <f t="shared" ref="K75:L75" si="19">I75=I18</f>
        <v>0</v>
      </c>
      <c r="L75" s="139" t="b">
        <f t="shared" si="19"/>
        <v>0</v>
      </c>
    </row>
    <row r="76" spans="2:12" x14ac:dyDescent="0.25">
      <c r="B76" s="137"/>
      <c r="C76" s="138"/>
      <c r="D76" s="139" t="b">
        <f t="shared" si="6"/>
        <v>0</v>
      </c>
      <c r="H76" s="140"/>
      <c r="I76" s="28"/>
      <c r="J76" s="28"/>
      <c r="K76" s="139" t="b">
        <f t="shared" ref="K76:L76" si="20">I76=I19</f>
        <v>0</v>
      </c>
      <c r="L76" s="139" t="b">
        <f t="shared" si="20"/>
        <v>0</v>
      </c>
    </row>
    <row r="77" spans="2:12" x14ac:dyDescent="0.25">
      <c r="B77" s="137"/>
      <c r="C77" s="138"/>
      <c r="D77" s="139" t="b">
        <f t="shared" si="6"/>
        <v>0</v>
      </c>
      <c r="H77" s="140"/>
      <c r="I77" s="28"/>
      <c r="J77" s="28"/>
      <c r="K77" s="139" t="b">
        <f t="shared" ref="K77:L77" si="21">I77=I20</f>
        <v>0</v>
      </c>
      <c r="L77" s="139" t="b">
        <f t="shared" si="21"/>
        <v>0</v>
      </c>
    </row>
    <row r="78" spans="2:12" x14ac:dyDescent="0.25">
      <c r="B78" s="137"/>
      <c r="C78" s="138"/>
      <c r="D78" s="139" t="b">
        <f t="shared" si="6"/>
        <v>0</v>
      </c>
      <c r="H78" s="140"/>
      <c r="I78" s="28"/>
      <c r="J78" s="28"/>
      <c r="K78" s="139" t="b">
        <f t="shared" ref="K78:L78" si="22">I78=I21</f>
        <v>0</v>
      </c>
      <c r="L78" s="139" t="b">
        <f t="shared" si="22"/>
        <v>0</v>
      </c>
    </row>
    <row r="79" spans="2:12" x14ac:dyDescent="0.25">
      <c r="B79" s="137"/>
      <c r="C79" s="138"/>
      <c r="D79" s="139" t="b">
        <f t="shared" si="6"/>
        <v>0</v>
      </c>
      <c r="H79" s="140"/>
      <c r="I79" s="28"/>
      <c r="J79" s="28"/>
      <c r="K79" s="139" t="b">
        <f t="shared" ref="K79:L79" si="23">I79=I22</f>
        <v>0</v>
      </c>
      <c r="L79" s="139" t="b">
        <f t="shared" si="23"/>
        <v>0</v>
      </c>
    </row>
    <row r="80" spans="2:12" x14ac:dyDescent="0.25">
      <c r="B80" s="137"/>
      <c r="C80" s="138"/>
      <c r="D80" s="139" t="b">
        <f t="shared" si="6"/>
        <v>0</v>
      </c>
      <c r="H80" s="140"/>
      <c r="I80" s="28"/>
      <c r="J80" s="28"/>
      <c r="K80" s="139" t="b">
        <f t="shared" ref="K80:L80" si="24">I80=I23</f>
        <v>0</v>
      </c>
      <c r="L80" s="139" t="b">
        <f t="shared" si="24"/>
        <v>0</v>
      </c>
    </row>
    <row r="81" spans="2:12" x14ac:dyDescent="0.25">
      <c r="B81" s="137"/>
      <c r="C81" s="138"/>
      <c r="D81" s="139" t="b">
        <f t="shared" si="6"/>
        <v>0</v>
      </c>
      <c r="H81" s="140"/>
      <c r="I81" s="28"/>
      <c r="J81" s="28"/>
      <c r="K81" s="139" t="b">
        <f t="shared" ref="K81:L81" si="25">I81=I24</f>
        <v>0</v>
      </c>
      <c r="L81" s="139" t="b">
        <f t="shared" si="25"/>
        <v>0</v>
      </c>
    </row>
    <row r="82" spans="2:12" x14ac:dyDescent="0.25">
      <c r="B82" s="137"/>
      <c r="C82" s="138"/>
      <c r="D82" s="139" t="b">
        <f t="shared" si="6"/>
        <v>0</v>
      </c>
      <c r="H82" s="140"/>
      <c r="I82" s="28"/>
      <c r="J82" s="28"/>
      <c r="K82" s="139" t="b">
        <f t="shared" ref="K82:L82" si="26">I82=I25</f>
        <v>0</v>
      </c>
      <c r="L82" s="139" t="b">
        <f t="shared" si="26"/>
        <v>0</v>
      </c>
    </row>
    <row r="83" spans="2:12" x14ac:dyDescent="0.25">
      <c r="B83" s="137"/>
      <c r="C83" s="138"/>
      <c r="D83" s="139" t="b">
        <f t="shared" si="6"/>
        <v>0</v>
      </c>
      <c r="H83" s="140"/>
      <c r="I83" s="28"/>
      <c r="J83" s="28"/>
      <c r="K83" s="139" t="b">
        <f t="shared" ref="K83:L83" si="27">I83=I26</f>
        <v>0</v>
      </c>
      <c r="L83" s="139" t="b">
        <f t="shared" si="27"/>
        <v>0</v>
      </c>
    </row>
    <row r="84" spans="2:12" x14ac:dyDescent="0.25">
      <c r="B84" s="137"/>
      <c r="C84" s="138"/>
      <c r="D84" s="139" t="b">
        <f t="shared" si="6"/>
        <v>0</v>
      </c>
      <c r="H84" s="140"/>
      <c r="I84" s="28"/>
      <c r="J84" s="28"/>
      <c r="K84" s="139" t="b">
        <f t="shared" ref="K84:L84" si="28">I84=I27</f>
        <v>0</v>
      </c>
      <c r="L84" s="139" t="b">
        <f t="shared" si="28"/>
        <v>0</v>
      </c>
    </row>
    <row r="85" spans="2:12" x14ac:dyDescent="0.25">
      <c r="B85" s="137"/>
      <c r="C85" s="138"/>
      <c r="D85" s="139" t="b">
        <f t="shared" si="6"/>
        <v>0</v>
      </c>
      <c r="H85" s="140"/>
      <c r="I85" s="28"/>
      <c r="J85" s="28"/>
      <c r="K85" s="139" t="b">
        <f t="shared" ref="K85:L85" si="29">I85=I28</f>
        <v>0</v>
      </c>
      <c r="L85" s="139" t="b">
        <f t="shared" si="29"/>
        <v>0</v>
      </c>
    </row>
    <row r="86" spans="2:12" x14ac:dyDescent="0.25">
      <c r="B86" s="137"/>
      <c r="C86" s="138"/>
      <c r="D86" s="139" t="b">
        <f t="shared" si="6"/>
        <v>0</v>
      </c>
      <c r="H86" s="140"/>
      <c r="I86" s="28"/>
      <c r="J86" s="28"/>
      <c r="K86" s="139" t="b">
        <f t="shared" ref="K86:L86" si="30">I86=I29</f>
        <v>0</v>
      </c>
      <c r="L86" s="139" t="b">
        <f t="shared" si="30"/>
        <v>0</v>
      </c>
    </row>
    <row r="87" spans="2:12" x14ac:dyDescent="0.25">
      <c r="B87" s="137"/>
      <c r="C87" s="138"/>
      <c r="D87" s="139" t="b">
        <f t="shared" si="6"/>
        <v>0</v>
      </c>
      <c r="H87" s="140"/>
      <c r="I87" s="28"/>
      <c r="J87" s="28"/>
      <c r="K87" s="139" t="b">
        <f t="shared" ref="K87:L87" si="31">I87=I30</f>
        <v>0</v>
      </c>
      <c r="L87" s="139" t="b">
        <f t="shared" si="31"/>
        <v>0</v>
      </c>
    </row>
    <row r="88" spans="2:12" x14ac:dyDescent="0.25">
      <c r="B88" s="137"/>
      <c r="C88" s="138"/>
      <c r="D88" s="139" t="b">
        <f t="shared" si="6"/>
        <v>0</v>
      </c>
      <c r="H88" s="140"/>
      <c r="I88" s="28"/>
      <c r="J88" s="28"/>
      <c r="K88" s="139" t="b">
        <f t="shared" ref="K88:L88" si="32">I88=I31</f>
        <v>0</v>
      </c>
      <c r="L88" s="139" t="b">
        <f t="shared" si="32"/>
        <v>0</v>
      </c>
    </row>
    <row r="89" spans="2:12" x14ac:dyDescent="0.25">
      <c r="B89" s="137"/>
      <c r="C89" s="138"/>
      <c r="D89" s="139" t="b">
        <f t="shared" si="6"/>
        <v>0</v>
      </c>
      <c r="H89" s="140"/>
      <c r="I89" s="28"/>
      <c r="J89" s="28"/>
      <c r="K89" s="139" t="b">
        <f t="shared" ref="K89:L89" si="33">I89=I32</f>
        <v>0</v>
      </c>
      <c r="L89" s="139" t="b">
        <f t="shared" si="33"/>
        <v>0</v>
      </c>
    </row>
    <row r="90" spans="2:12" x14ac:dyDescent="0.25">
      <c r="B90" s="137"/>
      <c r="C90" s="138"/>
      <c r="D90" s="139" t="b">
        <f t="shared" si="6"/>
        <v>0</v>
      </c>
      <c r="H90" s="140"/>
      <c r="I90" s="28"/>
      <c r="J90" s="28"/>
      <c r="K90" s="139" t="b">
        <f t="shared" ref="K90:L90" si="34">I90=I33</f>
        <v>0</v>
      </c>
      <c r="L90" s="139" t="b">
        <f t="shared" si="34"/>
        <v>0</v>
      </c>
    </row>
    <row r="91" spans="2:12" x14ac:dyDescent="0.25">
      <c r="B91" s="137"/>
      <c r="C91" s="138"/>
      <c r="D91" s="139" t="b">
        <f t="shared" si="6"/>
        <v>0</v>
      </c>
      <c r="H91" s="140"/>
      <c r="I91" s="28"/>
      <c r="J91" s="28"/>
      <c r="K91" s="139" t="b">
        <f t="shared" ref="K91:L91" si="35">I91=I34</f>
        <v>0</v>
      </c>
      <c r="L91" s="139" t="b">
        <f t="shared" si="35"/>
        <v>0</v>
      </c>
    </row>
    <row r="92" spans="2:12" x14ac:dyDescent="0.25">
      <c r="B92" s="137"/>
      <c r="C92" s="138"/>
      <c r="D92" s="139" t="b">
        <f t="shared" si="6"/>
        <v>0</v>
      </c>
      <c r="H92" s="140"/>
      <c r="I92" s="28"/>
      <c r="J92" s="28"/>
      <c r="K92" s="139" t="b">
        <f t="shared" ref="K92:L92" si="36">I92=I35</f>
        <v>0</v>
      </c>
      <c r="L92" s="139" t="b">
        <f t="shared" si="36"/>
        <v>0</v>
      </c>
    </row>
    <row r="93" spans="2:12" x14ac:dyDescent="0.25">
      <c r="B93" s="137"/>
      <c r="C93" s="138"/>
      <c r="D93" s="139" t="b">
        <f t="shared" ref="D93:D114" si="37">C37=C93</f>
        <v>0</v>
      </c>
      <c r="H93" s="140"/>
      <c r="I93" s="28"/>
      <c r="J93" s="28"/>
      <c r="K93" s="139" t="b">
        <f t="shared" ref="K93:L93" si="38">I93=I36</f>
        <v>0</v>
      </c>
      <c r="L93" s="139" t="b">
        <f t="shared" si="38"/>
        <v>0</v>
      </c>
    </row>
    <row r="94" spans="2:12" x14ac:dyDescent="0.25">
      <c r="B94" s="137"/>
      <c r="C94" s="138"/>
      <c r="D94" s="139" t="b">
        <f t="shared" si="37"/>
        <v>0</v>
      </c>
      <c r="H94" s="140"/>
      <c r="I94" s="28"/>
      <c r="J94" s="28"/>
      <c r="K94" s="139" t="b">
        <f t="shared" ref="K94:L94" si="39">I94=I37</f>
        <v>0</v>
      </c>
      <c r="L94" s="139" t="b">
        <f t="shared" si="39"/>
        <v>0</v>
      </c>
    </row>
    <row r="95" spans="2:12" x14ac:dyDescent="0.25">
      <c r="B95" s="137"/>
      <c r="C95" s="138"/>
      <c r="D95" s="139" t="b">
        <f t="shared" si="37"/>
        <v>0</v>
      </c>
      <c r="H95" s="140"/>
      <c r="I95" s="28"/>
      <c r="J95" s="28"/>
      <c r="K95" s="139" t="b">
        <f t="shared" ref="K95:L95" si="40">I95=I38</f>
        <v>0</v>
      </c>
      <c r="L95" s="139" t="b">
        <f t="shared" si="40"/>
        <v>0</v>
      </c>
    </row>
    <row r="96" spans="2:12" x14ac:dyDescent="0.25">
      <c r="B96" s="137"/>
      <c r="C96" s="138"/>
      <c r="D96" s="139" t="b">
        <f t="shared" si="37"/>
        <v>0</v>
      </c>
      <c r="H96" s="140"/>
      <c r="I96" s="28"/>
      <c r="J96" s="28"/>
      <c r="K96" s="139" t="b">
        <f t="shared" ref="K96:L96" si="41">I96=I39</f>
        <v>0</v>
      </c>
      <c r="L96" s="139" t="b">
        <f t="shared" si="41"/>
        <v>0</v>
      </c>
    </row>
    <row r="97" spans="2:12" x14ac:dyDescent="0.25">
      <c r="B97" s="137"/>
      <c r="C97" s="138"/>
      <c r="D97" s="139" t="b">
        <f t="shared" si="37"/>
        <v>0</v>
      </c>
      <c r="H97" s="140"/>
      <c r="I97" s="28"/>
      <c r="J97" s="28"/>
      <c r="K97" s="139" t="b">
        <f t="shared" ref="K97:L97" si="42">I97=I40</f>
        <v>0</v>
      </c>
      <c r="L97" s="139" t="b">
        <f t="shared" si="42"/>
        <v>0</v>
      </c>
    </row>
    <row r="98" spans="2:12" x14ac:dyDescent="0.25">
      <c r="B98" s="137"/>
      <c r="C98" s="138"/>
      <c r="D98" s="139" t="b">
        <f t="shared" si="37"/>
        <v>0</v>
      </c>
      <c r="H98" s="140"/>
      <c r="I98" s="28"/>
      <c r="J98" s="28"/>
      <c r="K98" s="139" t="b">
        <f t="shared" ref="K98:L98" si="43">I98=I41</f>
        <v>0</v>
      </c>
      <c r="L98" s="139" t="b">
        <f t="shared" si="43"/>
        <v>0</v>
      </c>
    </row>
    <row r="99" spans="2:12" x14ac:dyDescent="0.25">
      <c r="B99" s="137"/>
      <c r="C99" s="138"/>
      <c r="D99" s="139" t="b">
        <f t="shared" si="37"/>
        <v>0</v>
      </c>
      <c r="H99" s="140"/>
      <c r="I99" s="28"/>
      <c r="J99" s="28"/>
      <c r="K99" s="139" t="b">
        <f t="shared" ref="K99:L99" si="44">I99=I42</f>
        <v>0</v>
      </c>
      <c r="L99" s="139" t="b">
        <f t="shared" si="44"/>
        <v>0</v>
      </c>
    </row>
    <row r="100" spans="2:12" x14ac:dyDescent="0.25">
      <c r="B100" s="137"/>
      <c r="C100" s="138"/>
      <c r="D100" s="139" t="b">
        <f t="shared" si="37"/>
        <v>0</v>
      </c>
      <c r="H100" s="140"/>
      <c r="I100" s="28"/>
      <c r="J100" s="28"/>
      <c r="K100" s="139" t="b">
        <f t="shared" ref="K100:L100" si="45">I100=I43</f>
        <v>0</v>
      </c>
      <c r="L100" s="139" t="b">
        <f t="shared" si="45"/>
        <v>0</v>
      </c>
    </row>
    <row r="101" spans="2:12" x14ac:dyDescent="0.25">
      <c r="B101" s="137"/>
      <c r="C101" s="138"/>
      <c r="D101" s="139" t="b">
        <f t="shared" si="37"/>
        <v>0</v>
      </c>
      <c r="H101" s="140"/>
      <c r="I101" s="28"/>
      <c r="J101" s="28"/>
      <c r="K101" s="139" t="b">
        <f t="shared" ref="K101:L101" si="46">I101=I44</f>
        <v>0</v>
      </c>
      <c r="L101" s="139" t="b">
        <f t="shared" si="46"/>
        <v>0</v>
      </c>
    </row>
    <row r="102" spans="2:12" x14ac:dyDescent="0.25">
      <c r="B102" s="137"/>
      <c r="C102" s="138"/>
      <c r="D102" s="139" t="b">
        <f t="shared" si="37"/>
        <v>0</v>
      </c>
      <c r="H102" s="140"/>
      <c r="I102" s="28"/>
      <c r="J102" s="28"/>
      <c r="K102" s="139" t="b">
        <f t="shared" ref="K102:L102" si="47">I102=I45</f>
        <v>0</v>
      </c>
      <c r="L102" s="139" t="b">
        <f t="shared" si="47"/>
        <v>0</v>
      </c>
    </row>
    <row r="103" spans="2:12" x14ac:dyDescent="0.25">
      <c r="B103" s="137"/>
      <c r="C103" s="138"/>
      <c r="D103" s="139" t="b">
        <f t="shared" si="37"/>
        <v>0</v>
      </c>
      <c r="H103" s="140"/>
      <c r="I103" s="28"/>
      <c r="J103" s="28"/>
      <c r="K103" s="139" t="b">
        <f t="shared" ref="K103:L103" si="48">I103=I46</f>
        <v>0</v>
      </c>
      <c r="L103" s="139" t="b">
        <f t="shared" si="48"/>
        <v>0</v>
      </c>
    </row>
    <row r="104" spans="2:12" x14ac:dyDescent="0.25">
      <c r="B104" s="137"/>
      <c r="C104" s="138"/>
      <c r="D104" s="139" t="b">
        <f t="shared" si="37"/>
        <v>0</v>
      </c>
      <c r="H104" s="140"/>
      <c r="I104" s="28"/>
      <c r="J104" s="28"/>
      <c r="K104" s="139" t="b">
        <f t="shared" ref="K104:L104" si="49">I104=I47</f>
        <v>0</v>
      </c>
      <c r="L104" s="139" t="b">
        <f t="shared" si="49"/>
        <v>0</v>
      </c>
    </row>
    <row r="105" spans="2:12" x14ac:dyDescent="0.25">
      <c r="B105" s="137"/>
      <c r="C105" s="138"/>
      <c r="D105" s="139" t="b">
        <f t="shared" si="37"/>
        <v>0</v>
      </c>
      <c r="H105" s="140"/>
      <c r="I105" s="28"/>
      <c r="J105" s="28"/>
      <c r="K105" s="139" t="b">
        <f t="shared" ref="K105:L105" si="50">I105=I48</f>
        <v>0</v>
      </c>
      <c r="L105" s="139" t="b">
        <f t="shared" si="50"/>
        <v>0</v>
      </c>
    </row>
    <row r="106" spans="2:12" x14ac:dyDescent="0.25">
      <c r="B106" s="137"/>
      <c r="C106" s="138"/>
      <c r="D106" s="139" t="b">
        <f t="shared" si="37"/>
        <v>0</v>
      </c>
      <c r="H106" s="140"/>
      <c r="I106" s="28"/>
      <c r="J106" s="28"/>
      <c r="K106" s="139" t="b">
        <f t="shared" ref="K106:L106" si="51">I106=I49</f>
        <v>0</v>
      </c>
      <c r="L106" s="139" t="b">
        <f t="shared" si="51"/>
        <v>0</v>
      </c>
    </row>
    <row r="107" spans="2:12" x14ac:dyDescent="0.25">
      <c r="B107" s="137"/>
      <c r="C107" s="138"/>
      <c r="D107" s="139" t="b">
        <f t="shared" si="37"/>
        <v>0</v>
      </c>
      <c r="H107" s="140"/>
      <c r="I107" s="28"/>
      <c r="J107" s="28"/>
      <c r="K107" s="139" t="b">
        <f t="shared" ref="K107:L107" si="52">I107=I50</f>
        <v>0</v>
      </c>
      <c r="L107" s="139" t="b">
        <f t="shared" si="52"/>
        <v>0</v>
      </c>
    </row>
    <row r="108" spans="2:12" x14ac:dyDescent="0.25">
      <c r="B108" s="137"/>
      <c r="C108" s="138"/>
      <c r="D108" s="139" t="b">
        <f t="shared" si="37"/>
        <v>0</v>
      </c>
      <c r="H108" s="140"/>
      <c r="I108" s="28"/>
      <c r="J108" s="28"/>
      <c r="K108" s="139" t="b">
        <f t="shared" ref="K108:L108" si="53">I108=I51</f>
        <v>0</v>
      </c>
      <c r="L108" s="139" t="b">
        <f t="shared" si="53"/>
        <v>0</v>
      </c>
    </row>
    <row r="109" spans="2:12" x14ac:dyDescent="0.25">
      <c r="B109" s="137"/>
      <c r="C109" s="138"/>
      <c r="D109" s="139" t="b">
        <f t="shared" si="37"/>
        <v>0</v>
      </c>
      <c r="H109" s="140"/>
      <c r="I109" s="28"/>
      <c r="J109" s="28"/>
      <c r="K109" s="139" t="b">
        <f t="shared" ref="K109:L109" si="54">I109=I52</f>
        <v>0</v>
      </c>
      <c r="L109" s="139" t="b">
        <f t="shared" si="54"/>
        <v>0</v>
      </c>
    </row>
    <row r="110" spans="2:12" x14ac:dyDescent="0.25">
      <c r="B110" s="137"/>
      <c r="C110" s="138"/>
      <c r="D110" s="139" t="b">
        <f t="shared" si="37"/>
        <v>0</v>
      </c>
      <c r="H110" s="140"/>
      <c r="I110" s="28"/>
      <c r="J110" s="28"/>
      <c r="K110" s="139" t="b">
        <f t="shared" ref="K110:L110" si="55">I110=I53</f>
        <v>0</v>
      </c>
      <c r="L110" s="139" t="b">
        <f t="shared" si="55"/>
        <v>0</v>
      </c>
    </row>
    <row r="111" spans="2:12" x14ac:dyDescent="0.25">
      <c r="B111" s="137"/>
      <c r="C111" s="138"/>
      <c r="D111" s="139" t="b">
        <f t="shared" si="37"/>
        <v>0</v>
      </c>
      <c r="H111" s="140"/>
      <c r="I111" s="28"/>
      <c r="J111" s="28"/>
      <c r="K111" s="139" t="b">
        <f t="shared" ref="K111:L111" si="56">I111=I54</f>
        <v>0</v>
      </c>
      <c r="L111" s="139" t="b">
        <f t="shared" si="56"/>
        <v>0</v>
      </c>
    </row>
    <row r="112" spans="2:12" x14ac:dyDescent="0.25">
      <c r="B112" s="137"/>
      <c r="C112" s="138"/>
      <c r="D112" s="139" t="b">
        <f t="shared" si="37"/>
        <v>0</v>
      </c>
      <c r="H112" s="140"/>
      <c r="I112" s="28"/>
      <c r="J112" s="28"/>
      <c r="K112" s="139" t="b">
        <f t="shared" ref="K112:L112" si="57">I112=I55</f>
        <v>0</v>
      </c>
      <c r="L112" s="139" t="b">
        <f t="shared" si="57"/>
        <v>0</v>
      </c>
    </row>
    <row r="113" spans="2:12" x14ac:dyDescent="0.25">
      <c r="B113" s="137"/>
      <c r="C113" s="138"/>
      <c r="D113" s="139" t="b">
        <f t="shared" si="37"/>
        <v>0</v>
      </c>
      <c r="H113" s="140"/>
      <c r="I113" s="28"/>
      <c r="J113" s="28"/>
      <c r="K113" s="139" t="b">
        <f t="shared" ref="K113:L113" si="58">I113=I56</f>
        <v>0</v>
      </c>
      <c r="L113" s="139" t="b">
        <f t="shared" si="58"/>
        <v>0</v>
      </c>
    </row>
    <row r="114" spans="2:12" x14ac:dyDescent="0.25">
      <c r="B114" s="137"/>
      <c r="C114" s="138"/>
      <c r="D114" s="139" t="b">
        <f t="shared" si="37"/>
        <v>0</v>
      </c>
      <c r="H114" s="140"/>
      <c r="I114" s="28"/>
      <c r="J114" s="28"/>
      <c r="K114" s="139" t="b">
        <f t="shared" ref="K114:L114" si="59">I114=I57</f>
        <v>0</v>
      </c>
      <c r="L114" s="139" t="b">
        <f t="shared" si="59"/>
        <v>0</v>
      </c>
    </row>
    <row r="115" spans="2:12" x14ac:dyDescent="0.25">
      <c r="C115" s="123" t="b">
        <f>C61=SUM(C62:C114)</f>
        <v>1</v>
      </c>
      <c r="H115" s="140"/>
      <c r="I115" s="28"/>
      <c r="J115" s="28"/>
      <c r="K115" s="139" t="b">
        <f t="shared" ref="K115:L115" si="60">I115=I58</f>
        <v>0</v>
      </c>
      <c r="L115" s="139" t="b">
        <f t="shared" si="60"/>
        <v>0</v>
      </c>
    </row>
    <row r="116" spans="2:12" x14ac:dyDescent="0.25">
      <c r="I116" s="141" t="b">
        <f>I115=SUM(I62:I114)</f>
        <v>1</v>
      </c>
      <c r="J116" s="141" t="b">
        <f>J115=SUM(J62:J114)</f>
        <v>1</v>
      </c>
    </row>
    <row r="118" spans="2:12" x14ac:dyDescent="0.25">
      <c r="I118" s="123" t="s">
        <v>382</v>
      </c>
    </row>
  </sheetData>
  <sortState ref="O57:O107">
    <sortCondition ref="O57"/>
  </sortState>
  <phoneticPr fontId="0" type="noConversion"/>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4"/>
  </sheetPr>
  <dimension ref="B1:V72"/>
  <sheetViews>
    <sheetView showGridLines="0" zoomScale="75" zoomScaleNormal="75" workbookViewId="0">
      <selection activeCell="F8" sqref="F8"/>
    </sheetView>
  </sheetViews>
  <sheetFormatPr defaultRowHeight="15" x14ac:dyDescent="0.25"/>
  <cols>
    <col min="1" max="1" width="6.5703125" style="73" bestFit="1" customWidth="1"/>
    <col min="2" max="2" width="16.28515625" style="73" bestFit="1" customWidth="1"/>
    <col min="3" max="3" width="9.5703125" style="73" bestFit="1" customWidth="1"/>
    <col min="4" max="4" width="14.28515625" style="73" bestFit="1" customWidth="1"/>
    <col min="5" max="5" width="11.28515625" style="73" bestFit="1" customWidth="1"/>
    <col min="6" max="6" width="9.140625" style="74" bestFit="1" customWidth="1"/>
    <col min="7" max="7" width="2.42578125" style="73" customWidth="1"/>
    <col min="8" max="8" width="15.7109375" style="73" customWidth="1"/>
    <col min="9" max="9" width="9.5703125" style="73" customWidth="1"/>
    <col min="10" max="10" width="14.42578125" style="73" customWidth="1"/>
    <col min="11" max="11" width="11.42578125" style="73" customWidth="1"/>
    <col min="12" max="16" width="9.140625" style="73"/>
    <col min="17" max="17" width="11.42578125" style="73" customWidth="1"/>
    <col min="18" max="18" width="9.140625" style="73"/>
    <col min="19" max="20" width="10.5703125" style="73" customWidth="1"/>
    <col min="21" max="16384" width="9.140625" style="73"/>
  </cols>
  <sheetData>
    <row r="1" spans="2:20" x14ac:dyDescent="0.25">
      <c r="B1" s="72" t="s">
        <v>496</v>
      </c>
    </row>
    <row r="3" spans="2:20" ht="15.75" thickBot="1" x14ac:dyDescent="0.3">
      <c r="B3" s="73" t="s">
        <v>32</v>
      </c>
      <c r="H3" s="73" t="s">
        <v>32</v>
      </c>
      <c r="L3" s="74"/>
      <c r="N3" s="37" t="s">
        <v>33</v>
      </c>
      <c r="O3" s="37"/>
      <c r="P3" s="37"/>
      <c r="Q3" s="37"/>
      <c r="R3" s="37"/>
      <c r="S3" s="37"/>
      <c r="T3" s="37"/>
    </row>
    <row r="4" spans="2:20" s="57" customFormat="1" ht="45.75" thickBot="1" x14ac:dyDescent="0.3">
      <c r="B4" s="75" t="s">
        <v>0</v>
      </c>
      <c r="C4" s="76" t="s">
        <v>389</v>
      </c>
      <c r="D4" s="76" t="s">
        <v>1</v>
      </c>
      <c r="E4" s="76" t="s">
        <v>2</v>
      </c>
      <c r="F4" s="77" t="s">
        <v>3</v>
      </c>
      <c r="H4" s="75" t="s">
        <v>0</v>
      </c>
      <c r="I4" s="76" t="s">
        <v>390</v>
      </c>
      <c r="J4" s="76" t="s">
        <v>1</v>
      </c>
      <c r="K4" s="76" t="s">
        <v>2</v>
      </c>
      <c r="L4" s="77" t="s">
        <v>3</v>
      </c>
      <c r="N4" s="116" t="s">
        <v>0</v>
      </c>
      <c r="O4" s="117" t="s">
        <v>391</v>
      </c>
      <c r="P4" s="117" t="s">
        <v>415</v>
      </c>
      <c r="Q4" s="117" t="s">
        <v>28</v>
      </c>
      <c r="R4" s="117" t="s">
        <v>29</v>
      </c>
      <c r="S4" s="117" t="s">
        <v>2</v>
      </c>
      <c r="T4" s="118" t="s">
        <v>3</v>
      </c>
    </row>
    <row r="5" spans="2:20" x14ac:dyDescent="0.25">
      <c r="B5" s="78"/>
      <c r="C5" s="79"/>
      <c r="D5" s="79"/>
      <c r="E5" s="80"/>
      <c r="F5" s="81" t="str">
        <f>IF(AND('A.2 Table 4.NH3,CO'!K12&lt;'Calculation sheet_level'!$K$1,E5&gt;0),"x","")</f>
        <v/>
      </c>
      <c r="G5" s="130"/>
      <c r="H5" s="78"/>
      <c r="I5" s="79"/>
      <c r="J5" s="79"/>
      <c r="K5" s="80"/>
      <c r="L5" s="99" t="str">
        <f>IF(AND('A.2 Table 5.TSP,PM10'!E7&lt;'Calculation sheet_level'!$K$1,K5&gt;0),"x","")</f>
        <v/>
      </c>
      <c r="N5" s="83" t="s">
        <v>144</v>
      </c>
      <c r="O5" s="84">
        <v>13.6913807536069</v>
      </c>
      <c r="P5" s="84">
        <v>12.571376125</v>
      </c>
      <c r="Q5" s="84">
        <v>2.1055994669523501E-2</v>
      </c>
      <c r="R5" s="85">
        <f>IF(ISNUMBER(Q5/SUM(Q$5:Q$30)),(Q5/SUM(Q$5:Q$30)),"NA")</f>
        <v>0.28136311656667728</v>
      </c>
      <c r="S5" s="94">
        <f t="shared" ref="S5" si="0">IF(ISNUMBER(S4),S4+R5,R5)</f>
        <v>0.28136311656667728</v>
      </c>
      <c r="T5" s="86" t="str">
        <f>IF(AND(ISTEXT(S4),ISNUMBER(S5)),"x",IF(AND(S4&lt;'Calculation sheet_trend'!$N$1,S5&gt;0),"x",""))</f>
        <v>x</v>
      </c>
    </row>
    <row r="6" spans="2:20" x14ac:dyDescent="0.25">
      <c r="B6" s="83" t="s">
        <v>145</v>
      </c>
      <c r="C6" s="84">
        <v>35.269023346467897</v>
      </c>
      <c r="D6" s="84">
        <v>0.295506979155295</v>
      </c>
      <c r="E6" s="85">
        <f t="shared" ref="E6:E12" si="1">IF(D6=1,0,IF(ISNUMBER(D6+E5),D6+E5,0))</f>
        <v>0.295506979155295</v>
      </c>
      <c r="F6" s="86" t="str">
        <f>IF(AND(E5&lt;'Calculation sheet_level'!$K$1,E6&gt;0),"x","")</f>
        <v>x</v>
      </c>
      <c r="G6" s="130"/>
      <c r="H6" s="83" t="s">
        <v>59</v>
      </c>
      <c r="I6" s="84">
        <v>27.768451055959002</v>
      </c>
      <c r="J6" s="84">
        <v>0.35572822110739699</v>
      </c>
      <c r="K6" s="85">
        <f t="shared" ref="K6:K15" si="2">IF(J6=1,0,IF(ISNUMBER(J6+K5),J6+K5,0))</f>
        <v>0.35572822110739699</v>
      </c>
      <c r="L6" s="100" t="str">
        <f>IF(AND(K5&lt;'Calculation sheet_level'!$K$1,K6&gt;0),"x","")</f>
        <v>x</v>
      </c>
      <c r="N6" s="83" t="s">
        <v>132</v>
      </c>
      <c r="O6" s="84">
        <v>27.405537525609699</v>
      </c>
      <c r="P6" s="84">
        <v>30.678618896456399</v>
      </c>
      <c r="Q6" s="84">
        <v>8.0831870095953596E-3</v>
      </c>
      <c r="R6" s="85">
        <f t="shared" ref="R6:R29" si="3">IF(ISNUMBER(Q6/SUM(Q$5:Q$30)),(Q6/SUM(Q$5:Q$30)),"NA")</f>
        <v>0.1080125030665435</v>
      </c>
      <c r="S6" s="94">
        <f t="shared" ref="S6:S29" si="4">IF(ISNUMBER(S5),S5+R6,R6)</f>
        <v>0.38937561963322076</v>
      </c>
      <c r="T6" s="86" t="str">
        <f>IF(AND(ISTEXT(S5),ISNUMBER(S6)),"x",IF(AND(S5&lt;'Calculation sheet_trend'!$N$1,S6&gt;0),"x",""))</f>
        <v>x</v>
      </c>
    </row>
    <row r="7" spans="2:20" x14ac:dyDescent="0.25">
      <c r="B7" s="83" t="s">
        <v>132</v>
      </c>
      <c r="C7" s="84">
        <v>30.678618896456399</v>
      </c>
      <c r="D7" s="84">
        <v>0.25704556391285199</v>
      </c>
      <c r="E7" s="85">
        <f t="shared" si="1"/>
        <v>0.55255254306814705</v>
      </c>
      <c r="F7" s="86" t="str">
        <f>IF(AND(E6&lt;'Calculation sheet_level'!$K$1,E7&gt;0),"x","")</f>
        <v>x</v>
      </c>
      <c r="G7" s="130"/>
      <c r="H7" s="83" t="s">
        <v>73</v>
      </c>
      <c r="I7" s="84">
        <v>19.483315010583301</v>
      </c>
      <c r="J7" s="84">
        <v>0.249591342924493</v>
      </c>
      <c r="K7" s="85">
        <f t="shared" si="2"/>
        <v>0.60531956403189002</v>
      </c>
      <c r="L7" s="100" t="str">
        <f>IF(AND(K6&lt;'Calculation sheet_level'!$K$1,K7&gt;0),"x","")</f>
        <v>x</v>
      </c>
      <c r="N7" s="83" t="s">
        <v>131</v>
      </c>
      <c r="O7" s="84">
        <v>12.7005140132137</v>
      </c>
      <c r="P7" s="84">
        <v>14.543849978109</v>
      </c>
      <c r="Q7" s="84">
        <v>6.7197066796090303E-3</v>
      </c>
      <c r="R7" s="85">
        <f t="shared" si="3"/>
        <v>8.9792842535493564E-2</v>
      </c>
      <c r="S7" s="94">
        <f t="shared" si="4"/>
        <v>0.47916846216871434</v>
      </c>
      <c r="T7" s="86" t="str">
        <f>IF(AND(ISTEXT(S6),ISNUMBER(S7)),"x",IF(AND(S6&lt;'Calculation sheet_trend'!$N$1,S7&gt;0),"x",""))</f>
        <v>x</v>
      </c>
    </row>
    <row r="8" spans="2:20" x14ac:dyDescent="0.25">
      <c r="B8" s="83" t="s">
        <v>131</v>
      </c>
      <c r="C8" s="84">
        <v>14.543849978109</v>
      </c>
      <c r="D8" s="84">
        <v>0.12185790148195901</v>
      </c>
      <c r="E8" s="85">
        <f t="shared" si="1"/>
        <v>0.67441044455010601</v>
      </c>
      <c r="F8" s="86" t="str">
        <f>IF(AND(E7&lt;'Calculation sheet_level'!$K$1,E8&gt;0),"x","")</f>
        <v>x</v>
      </c>
      <c r="G8" s="130"/>
      <c r="H8" s="83" t="s">
        <v>46</v>
      </c>
      <c r="I8" s="84">
        <v>10.418006253852599</v>
      </c>
      <c r="J8" s="84">
        <v>0.133460048769031</v>
      </c>
      <c r="K8" s="85">
        <f t="shared" si="2"/>
        <v>0.73877961280092097</v>
      </c>
      <c r="L8" s="100" t="str">
        <f>IF(AND(K7&lt;'Calculation sheet_level'!$K$1,K8&gt;0),"x","")</f>
        <v>x</v>
      </c>
      <c r="N8" s="83" t="s">
        <v>133</v>
      </c>
      <c r="O8" s="84">
        <v>1.7224332613845901</v>
      </c>
      <c r="P8" s="84">
        <v>1.1783459296090499</v>
      </c>
      <c r="Q8" s="84">
        <v>6.3211514431759999E-3</v>
      </c>
      <c r="R8" s="85">
        <f t="shared" si="3"/>
        <v>8.4467102991634541E-2</v>
      </c>
      <c r="S8" s="94">
        <f t="shared" si="4"/>
        <v>0.56363556516034885</v>
      </c>
      <c r="T8" s="86" t="str">
        <f>IF(AND(ISTEXT(S7),ISNUMBER(S8)),"x",IF(AND(S7&lt;'Calculation sheet_trend'!$N$1,S8&gt;0),"x",""))</f>
        <v>x</v>
      </c>
    </row>
    <row r="9" spans="2:20" x14ac:dyDescent="0.25">
      <c r="B9" s="83" t="s">
        <v>148</v>
      </c>
      <c r="C9" s="84">
        <v>14.504951384739901</v>
      </c>
      <c r="D9" s="84">
        <v>0.121531983587749</v>
      </c>
      <c r="E9" s="85">
        <f t="shared" si="1"/>
        <v>0.79594242813785498</v>
      </c>
      <c r="F9" s="86" t="str">
        <f>IF(AND(E8&lt;'Calculation sheet_level'!$K$1,E9&gt;0),"x","")</f>
        <v>x</v>
      </c>
      <c r="G9" s="130"/>
      <c r="H9" s="83" t="s">
        <v>54</v>
      </c>
      <c r="I9" s="84">
        <v>4.7570630576117496</v>
      </c>
      <c r="J9" s="84">
        <v>6.0940438333048401E-2</v>
      </c>
      <c r="K9" s="85">
        <f t="shared" si="2"/>
        <v>0.79972005113396938</v>
      </c>
      <c r="L9" s="100" t="str">
        <f>IF(AND(K8&lt;'Calculation sheet_level'!$K$1,K9&gt;0),"x","")</f>
        <v>x</v>
      </c>
      <c r="N9" s="83" t="s">
        <v>134</v>
      </c>
      <c r="O9" s="84">
        <v>3.84605413218907</v>
      </c>
      <c r="P9" s="84">
        <v>4.8226212961820201</v>
      </c>
      <c r="Q9" s="84">
        <v>5.8452922072858996E-3</v>
      </c>
      <c r="R9" s="85">
        <f t="shared" si="3"/>
        <v>7.8108379988590285E-2</v>
      </c>
      <c r="S9" s="94">
        <f t="shared" si="4"/>
        <v>0.64174394514893918</v>
      </c>
      <c r="T9" s="86" t="str">
        <f>IF(AND(ISTEXT(S8),ISNUMBER(S9)),"x",IF(AND(S8&lt;'Calculation sheet_trend'!$N$1,S9&gt;0),"x",""))</f>
        <v>x</v>
      </c>
    </row>
    <row r="10" spans="2:20" x14ac:dyDescent="0.25">
      <c r="B10" s="83" t="s">
        <v>144</v>
      </c>
      <c r="C10" s="84">
        <v>12.571376125</v>
      </c>
      <c r="D10" s="84">
        <v>0.105331223550759</v>
      </c>
      <c r="E10" s="85">
        <f t="shared" si="1"/>
        <v>0.90127365168861395</v>
      </c>
      <c r="F10" s="86" t="str">
        <f>IF(AND(E9&lt;'Calculation sheet_level'!$K$1,E10&gt;0),"x","")</f>
        <v>x</v>
      </c>
      <c r="G10" s="130"/>
      <c r="H10" s="83" t="s">
        <v>61</v>
      </c>
      <c r="I10" s="84">
        <v>2.7561153008477302</v>
      </c>
      <c r="J10" s="84">
        <v>3.5307262589536703E-2</v>
      </c>
      <c r="K10" s="85">
        <f t="shared" si="2"/>
        <v>0.83502731372350603</v>
      </c>
      <c r="L10" s="100" t="str">
        <f>IF(AND(K9&lt;'Calculation sheet_level'!$K$1,K10&gt;0),"x","")</f>
        <v>x</v>
      </c>
      <c r="N10" s="83" t="s">
        <v>148</v>
      </c>
      <c r="O10" s="84">
        <v>13.924383955574299</v>
      </c>
      <c r="P10" s="84">
        <v>14.504951384739901</v>
      </c>
      <c r="Q10" s="84">
        <v>5.7519158273463197E-3</v>
      </c>
      <c r="R10" s="85">
        <f t="shared" si="3"/>
        <v>7.6860627522564937E-2</v>
      </c>
      <c r="S10" s="94">
        <f t="shared" si="4"/>
        <v>0.71860457267150413</v>
      </c>
      <c r="T10" s="86" t="str">
        <f>IF(AND(ISTEXT(S9),ISNUMBER(S10)),"x",IF(AND(S9&lt;'Calculation sheet_trend'!$N$1,S10&gt;0),"x",""))</f>
        <v>x</v>
      </c>
    </row>
    <row r="11" spans="2:20" x14ac:dyDescent="0.25">
      <c r="B11" s="83" t="s">
        <v>134</v>
      </c>
      <c r="C11" s="84">
        <v>4.8226212961820201</v>
      </c>
      <c r="D11" s="84">
        <v>4.04070800839871E-2</v>
      </c>
      <c r="E11" s="85">
        <f t="shared" si="1"/>
        <v>0.94168073177260103</v>
      </c>
      <c r="F11" s="86" t="str">
        <f>IF(AND(E10&lt;'Calculation sheet_level'!$K$1,E11&gt;0),"x","")</f>
        <v/>
      </c>
      <c r="G11" s="130"/>
      <c r="H11" s="83" t="s">
        <v>56</v>
      </c>
      <c r="I11" s="84">
        <v>2.52367184330262</v>
      </c>
      <c r="J11" s="84">
        <v>3.2329541668267202E-2</v>
      </c>
      <c r="K11" s="85">
        <f t="shared" si="2"/>
        <v>0.86735685539177321</v>
      </c>
      <c r="L11" s="100" t="str">
        <f>IF(AND(K10&lt;'Calculation sheet_level'!$K$1,K11&gt;0),"x","")</f>
        <v/>
      </c>
      <c r="N11" s="83" t="s">
        <v>59</v>
      </c>
      <c r="O11" s="84">
        <v>3.3503624440979499E-2</v>
      </c>
      <c r="P11" s="84">
        <v>0.54462912388868101</v>
      </c>
      <c r="Q11" s="84">
        <v>4.6287686558327797E-3</v>
      </c>
      <c r="R11" s="85">
        <f t="shared" si="3"/>
        <v>6.1852446075905718E-2</v>
      </c>
      <c r="S11" s="94">
        <f t="shared" si="4"/>
        <v>0.7804570187474098</v>
      </c>
      <c r="T11" s="86" t="str">
        <f>IF(AND(ISTEXT(S10),ISNUMBER(S11)),"x",IF(AND(S10&lt;'Calculation sheet_trend'!$N$1,S11&gt;0),"x",""))</f>
        <v>x</v>
      </c>
    </row>
    <row r="12" spans="2:20" x14ac:dyDescent="0.25">
      <c r="B12" s="83" t="s">
        <v>140</v>
      </c>
      <c r="C12" s="84">
        <v>1.4562571905599999</v>
      </c>
      <c r="D12" s="84">
        <v>1.2201476605352601E-2</v>
      </c>
      <c r="E12" s="85">
        <f t="shared" si="1"/>
        <v>0.95388220837795368</v>
      </c>
      <c r="F12" s="86" t="str">
        <f>IF(AND(E11&lt;'Calculation sheet_level'!$K$1,E12&gt;0),"x","")</f>
        <v/>
      </c>
      <c r="G12" s="130"/>
      <c r="H12" s="83" t="s">
        <v>53</v>
      </c>
      <c r="I12" s="84">
        <v>1.7538497488633</v>
      </c>
      <c r="J12" s="84">
        <v>2.2467722452200401E-2</v>
      </c>
      <c r="K12" s="85">
        <f t="shared" si="2"/>
        <v>0.88982457784397362</v>
      </c>
      <c r="L12" s="100" t="str">
        <f>IF(AND(K11&lt;'Calculation sheet_level'!$K$1,K12&gt;0),"x","")</f>
        <v/>
      </c>
      <c r="N12" s="83" t="s">
        <v>140</v>
      </c>
      <c r="O12" s="84">
        <v>0.97455991985217205</v>
      </c>
      <c r="P12" s="84">
        <v>1.4562571905599999</v>
      </c>
      <c r="Q12" s="84">
        <v>3.6146349368191399E-3</v>
      </c>
      <c r="R12" s="85">
        <f t="shared" si="3"/>
        <v>4.8300969250636844E-2</v>
      </c>
      <c r="S12" s="94">
        <f t="shared" si="4"/>
        <v>0.82875798799804667</v>
      </c>
      <c r="T12" s="86" t="str">
        <f>IF(AND(ISTEXT(S11),ISNUMBER(S12)),"x",IF(AND(S11&lt;'Calculation sheet_trend'!$N$1,S12&gt;0),"x",""))</f>
        <v>x</v>
      </c>
    </row>
    <row r="13" spans="2:20" x14ac:dyDescent="0.25">
      <c r="B13" s="83" t="s">
        <v>133</v>
      </c>
      <c r="C13" s="84">
        <v>1.1783459296090499</v>
      </c>
      <c r="D13" s="84">
        <v>9.8729540264851402E-3</v>
      </c>
      <c r="E13" s="85">
        <f t="shared" ref="E13:E34" si="5">IF(D13=1,0,IF(ISNUMBER(D13+E12),D13+E12,0))</f>
        <v>0.96375516240443881</v>
      </c>
      <c r="F13" s="86" t="str">
        <f>IF(AND(E12&lt;'Calculation sheet_level'!$K$1,E13&gt;0),"x","")</f>
        <v/>
      </c>
      <c r="G13" s="130"/>
      <c r="H13" s="83" t="s">
        <v>57</v>
      </c>
      <c r="I13" s="84">
        <v>1.4242838680975001</v>
      </c>
      <c r="J13" s="84">
        <v>1.8245813053427699E-2</v>
      </c>
      <c r="K13" s="85">
        <f t="shared" si="2"/>
        <v>0.90807039089740127</v>
      </c>
      <c r="L13" s="100" t="str">
        <f>IF(AND(K12&lt;'Calculation sheet_level'!$K$1,K13&gt;0),"x","")</f>
        <v/>
      </c>
      <c r="N13" s="83" t="s">
        <v>146</v>
      </c>
      <c r="O13" s="84">
        <v>2.1519914000000001E-2</v>
      </c>
      <c r="P13" s="84">
        <v>0.28601949999999998</v>
      </c>
      <c r="Q13" s="84">
        <v>2.3920007270219201E-3</v>
      </c>
      <c r="R13" s="85">
        <f t="shared" si="3"/>
        <v>3.1963380972867425E-2</v>
      </c>
      <c r="S13" s="94">
        <f t="shared" si="4"/>
        <v>0.86072136897091411</v>
      </c>
      <c r="T13" s="86" t="str">
        <f>IF(AND(ISTEXT(S12),ISNUMBER(S13)),"x",IF(AND(S12&lt;'Calculation sheet_trend'!$N$1,S13&gt;0),"x",""))</f>
        <v/>
      </c>
    </row>
    <row r="14" spans="2:20" x14ac:dyDescent="0.25">
      <c r="B14" s="83" t="s">
        <v>139</v>
      </c>
      <c r="C14" s="84">
        <v>0.91330795409988097</v>
      </c>
      <c r="D14" s="84">
        <v>7.652292265178E-3</v>
      </c>
      <c r="E14" s="85">
        <f t="shared" si="5"/>
        <v>0.97140745466961687</v>
      </c>
      <c r="F14" s="86" t="str">
        <f>IF(AND(E13&lt;'Calculation sheet_level'!$K$1,E14&gt;0),"x","")</f>
        <v/>
      </c>
      <c r="G14" s="130"/>
      <c r="H14" s="83" t="s">
        <v>71</v>
      </c>
      <c r="I14" s="84">
        <v>1.3517440238582299</v>
      </c>
      <c r="J14" s="84">
        <v>1.7316540127882099E-2</v>
      </c>
      <c r="K14" s="85">
        <f t="shared" si="2"/>
        <v>0.92538693102528335</v>
      </c>
      <c r="L14" s="100" t="str">
        <f>IF(AND(K13&lt;'Calculation sheet_level'!$K$1,K14&gt;0),"x","")</f>
        <v/>
      </c>
      <c r="N14" s="83" t="s">
        <v>143</v>
      </c>
      <c r="O14" s="84">
        <v>0.46338420853476903</v>
      </c>
      <c r="P14" s="84">
        <v>0.28561793872729102</v>
      </c>
      <c r="Q14" s="84">
        <v>1.9864820670201801E-3</v>
      </c>
      <c r="R14" s="85">
        <f t="shared" si="3"/>
        <v>2.6544591891904269E-2</v>
      </c>
      <c r="S14" s="94">
        <f t="shared" si="4"/>
        <v>0.88726596086281839</v>
      </c>
      <c r="T14" s="86" t="str">
        <f>IF(AND(ISTEXT(S13),ISNUMBER(S14)),"x",IF(AND(S13&lt;'Calculation sheet_trend'!$N$1,S14&gt;0),"x",""))</f>
        <v/>
      </c>
    </row>
    <row r="15" spans="2:20" x14ac:dyDescent="0.25">
      <c r="B15" s="83" t="s">
        <v>141</v>
      </c>
      <c r="C15" s="84">
        <v>0.91167436800000001</v>
      </c>
      <c r="D15" s="84">
        <v>7.6386050108181698E-3</v>
      </c>
      <c r="E15" s="85">
        <f t="shared" si="5"/>
        <v>0.97904605968043501</v>
      </c>
      <c r="F15" s="86" t="str">
        <f>IF(AND(E14&lt;'Calculation sheet_level'!$K$1,E15&gt;0),"x","")</f>
        <v/>
      </c>
      <c r="G15" s="130"/>
      <c r="H15" s="83" t="s">
        <v>60</v>
      </c>
      <c r="I15" s="84">
        <v>1.16778547581854</v>
      </c>
      <c r="J15" s="84">
        <v>1.49599359759333E-2</v>
      </c>
      <c r="K15" s="85">
        <f t="shared" si="2"/>
        <v>0.94034686700121661</v>
      </c>
      <c r="L15" s="100" t="str">
        <f>IF(AND(K14&lt;'Calculation sheet_level'!$K$1,K15&gt;0),"x","")</f>
        <v/>
      </c>
      <c r="N15" s="83" t="s">
        <v>139</v>
      </c>
      <c r="O15" s="84">
        <v>0.64145109712869397</v>
      </c>
      <c r="P15" s="84">
        <v>0.91330795409988097</v>
      </c>
      <c r="Q15" s="84">
        <v>1.9675082633120299E-3</v>
      </c>
      <c r="R15" s="85">
        <f t="shared" si="3"/>
        <v>2.6291052288183885E-2</v>
      </c>
      <c r="S15" s="94">
        <f t="shared" si="4"/>
        <v>0.91355701315100224</v>
      </c>
      <c r="T15" s="86" t="str">
        <f>IF(AND(ISTEXT(S14),ISNUMBER(S15)),"x",IF(AND(S14&lt;'Calculation sheet_trend'!$N$1,S15&gt;0),"x",""))</f>
        <v/>
      </c>
    </row>
    <row r="16" spans="2:20" x14ac:dyDescent="0.25">
      <c r="B16" s="83" t="s">
        <v>137</v>
      </c>
      <c r="C16" s="84">
        <v>0.72004119103027198</v>
      </c>
      <c r="D16" s="84">
        <v>6.0329767325424197E-3</v>
      </c>
      <c r="E16" s="85">
        <f t="shared" si="5"/>
        <v>0.98507903641297745</v>
      </c>
      <c r="F16" s="86" t="str">
        <f>IF(AND(E15&lt;'Calculation sheet_level'!$K$1,E16&gt;0),"x","")</f>
        <v/>
      </c>
      <c r="G16" s="130"/>
      <c r="H16" s="83" t="s">
        <v>76</v>
      </c>
      <c r="I16" s="84">
        <v>1.13295904609624</v>
      </c>
      <c r="J16" s="84">
        <v>1.4513791397409E-2</v>
      </c>
      <c r="K16" s="85">
        <f t="shared" ref="K16:K29" si="6">IF(J16=1,0,IF(ISNUMBER(J16+K15),J16+K15,0))</f>
        <v>0.95486065839862566</v>
      </c>
      <c r="L16" s="100" t="str">
        <f>IF(AND(K15&lt;'Calculation sheet_level'!$K$1,K16&gt;0),"x","")</f>
        <v/>
      </c>
      <c r="N16" s="83" t="s">
        <v>141</v>
      </c>
      <c r="O16" s="84">
        <v>0.99719153774591995</v>
      </c>
      <c r="P16" s="84">
        <v>0.91167436800000001</v>
      </c>
      <c r="Q16" s="84">
        <v>1.56949776594599E-3</v>
      </c>
      <c r="R16" s="85">
        <f t="shared" si="3"/>
        <v>2.0972591881882094E-2</v>
      </c>
      <c r="S16" s="94">
        <f t="shared" si="4"/>
        <v>0.93452960503288429</v>
      </c>
      <c r="T16" s="86" t="str">
        <f>IF(AND(ISTEXT(S15),ISNUMBER(S16)),"x",IF(AND(S15&lt;'Calculation sheet_trend'!$N$1,S16&gt;0),"x",""))</f>
        <v/>
      </c>
    </row>
    <row r="17" spans="2:20" x14ac:dyDescent="0.25">
      <c r="B17" s="83" t="s">
        <v>59</v>
      </c>
      <c r="C17" s="84">
        <v>0.54462912388868101</v>
      </c>
      <c r="D17" s="84">
        <v>4.5632595373939402E-3</v>
      </c>
      <c r="E17" s="85">
        <f t="shared" si="5"/>
        <v>0.98964229595037134</v>
      </c>
      <c r="F17" s="86" t="str">
        <f>IF(AND(E16&lt;'Calculation sheet_level'!$K$1,E17&gt;0),"x","")</f>
        <v/>
      </c>
      <c r="G17" s="130"/>
      <c r="H17" s="83" t="s">
        <v>62</v>
      </c>
      <c r="I17" s="84">
        <v>0.76786051717421999</v>
      </c>
      <c r="J17" s="84">
        <v>9.8366903966857801E-3</v>
      </c>
      <c r="K17" s="85">
        <f t="shared" si="6"/>
        <v>0.96469734879531144</v>
      </c>
      <c r="L17" s="100" t="str">
        <f>IF(AND(K16&lt;'Calculation sheet_level'!$K$1,K17&gt;0),"x","")</f>
        <v/>
      </c>
      <c r="N17" s="83" t="s">
        <v>137</v>
      </c>
      <c r="O17" s="84">
        <v>0.52615109569946295</v>
      </c>
      <c r="P17" s="84">
        <v>0.72004119103027198</v>
      </c>
      <c r="Q17" s="84">
        <v>1.34880069103734E-3</v>
      </c>
      <c r="R17" s="85">
        <f t="shared" si="3"/>
        <v>1.8023502190891379E-2</v>
      </c>
      <c r="S17" s="94">
        <f t="shared" si="4"/>
        <v>0.95255310722377562</v>
      </c>
      <c r="T17" s="86" t="str">
        <f>IF(AND(ISTEXT(S16),ISNUMBER(S17)),"x",IF(AND(S16&lt;'Calculation sheet_trend'!$N$1,S17&gt;0),"x",""))</f>
        <v/>
      </c>
    </row>
    <row r="18" spans="2:20" x14ac:dyDescent="0.25">
      <c r="B18" s="83" t="s">
        <v>146</v>
      </c>
      <c r="C18" s="84">
        <v>0.28601949999999998</v>
      </c>
      <c r="D18" s="84">
        <v>2.3964587165970501E-3</v>
      </c>
      <c r="E18" s="85">
        <f t="shared" si="5"/>
        <v>0.99203875466696845</v>
      </c>
      <c r="F18" s="86" t="str">
        <f>IF(AND(E17&lt;'Calculation sheet_level'!$K$1,E18&gt;0),"x","")</f>
        <v/>
      </c>
      <c r="G18" s="130"/>
      <c r="H18" s="83" t="s">
        <v>50</v>
      </c>
      <c r="I18" s="84">
        <v>0.72976117625525705</v>
      </c>
      <c r="J18" s="84">
        <v>9.3486181328366093E-3</v>
      </c>
      <c r="K18" s="85">
        <f t="shared" si="6"/>
        <v>0.97404596692814804</v>
      </c>
      <c r="L18" s="100" t="str">
        <f>IF(AND(K17&lt;'Calculation sheet_level'!$K$1,K18&gt;0),"x","")</f>
        <v/>
      </c>
      <c r="N18" s="83" t="s">
        <v>73</v>
      </c>
      <c r="O18" s="84">
        <v>0.147911024979832</v>
      </c>
      <c r="P18" s="84">
        <v>5.69264640721652E-2</v>
      </c>
      <c r="Q18" s="84">
        <v>9.4595633855859703E-4</v>
      </c>
      <c r="R18" s="85">
        <f t="shared" si="3"/>
        <v>1.2640448847476506E-2</v>
      </c>
      <c r="S18" s="94">
        <f t="shared" si="4"/>
        <v>0.96519355607125212</v>
      </c>
      <c r="T18" s="86" t="str">
        <f>IF(AND(ISTEXT(S17),ISNUMBER(S18)),"x",IF(AND(S17&lt;'Calculation sheet_trend'!$N$1,S18&gt;0),"x",""))</f>
        <v/>
      </c>
    </row>
    <row r="19" spans="2:20" s="131" customFormat="1" x14ac:dyDescent="0.25">
      <c r="B19" s="83" t="s">
        <v>143</v>
      </c>
      <c r="C19" s="84">
        <v>0.28561793872729102</v>
      </c>
      <c r="D19" s="84">
        <v>2.3930941732277001E-3</v>
      </c>
      <c r="E19" s="85">
        <f t="shared" si="5"/>
        <v>0.9944318488401962</v>
      </c>
      <c r="F19" s="86" t="str">
        <f>IF(AND(E18&lt;'Calculation sheet_level'!$K$1,E19&gt;0),"x","")</f>
        <v/>
      </c>
      <c r="H19" s="83" t="s">
        <v>68</v>
      </c>
      <c r="I19" s="84">
        <v>0.60031086598338901</v>
      </c>
      <c r="J19" s="84">
        <v>7.6902927007837397E-3</v>
      </c>
      <c r="K19" s="85">
        <f t="shared" si="6"/>
        <v>0.98173625962893174</v>
      </c>
      <c r="L19" s="100" t="str">
        <f>IF(AND(K18&lt;'Calculation sheet_level'!$K$1,K19&gt;0),"x","")</f>
        <v/>
      </c>
      <c r="N19" s="83" t="s">
        <v>56</v>
      </c>
      <c r="O19" s="84">
        <v>9.4146905253600005E-2</v>
      </c>
      <c r="P19" s="84">
        <v>0.20041101225219299</v>
      </c>
      <c r="Q19" s="84">
        <v>8.9321070991049798E-4</v>
      </c>
      <c r="R19" s="85">
        <f t="shared" si="3"/>
        <v>1.1935629403198332E-2</v>
      </c>
      <c r="S19" s="94">
        <f t="shared" si="4"/>
        <v>0.97712918547445049</v>
      </c>
      <c r="T19" s="86" t="str">
        <f>IF(AND(ISTEXT(S18),ISNUMBER(S19)),"x",IF(AND(S18&lt;'Calculation sheet_trend'!$N$1,S19&gt;0),"x",""))</f>
        <v/>
      </c>
    </row>
    <row r="20" spans="2:20" x14ac:dyDescent="0.25">
      <c r="B20" s="83" t="s">
        <v>56</v>
      </c>
      <c r="C20" s="84">
        <v>0.20041101225219299</v>
      </c>
      <c r="D20" s="84">
        <v>1.6791747318410401E-3</v>
      </c>
      <c r="E20" s="85">
        <f t="shared" si="5"/>
        <v>0.99611102357203729</v>
      </c>
      <c r="F20" s="86" t="str">
        <f>IF(AND(E19&lt;'Calculation sheet_level'!$K$1,E20&gt;0),"x","")</f>
        <v/>
      </c>
      <c r="H20" s="83" t="s">
        <v>66</v>
      </c>
      <c r="I20" s="84">
        <v>0.393525206001691</v>
      </c>
      <c r="J20" s="84">
        <v>5.0412614376581302E-3</v>
      </c>
      <c r="K20" s="85">
        <f t="shared" si="6"/>
        <v>0.98677752106658989</v>
      </c>
      <c r="L20" s="100" t="str">
        <f>IF(AND(K19&lt;'Calculation sheet_level'!$K$1,K20&gt;0),"x","")</f>
        <v/>
      </c>
      <c r="N20" s="83" t="s">
        <v>145</v>
      </c>
      <c r="O20" s="84">
        <v>32.376410960977402</v>
      </c>
      <c r="P20" s="84">
        <v>35.269023346467897</v>
      </c>
      <c r="Q20" s="84">
        <v>6.7679791830597199E-4</v>
      </c>
      <c r="R20" s="85">
        <f t="shared" si="3"/>
        <v>9.0437889337059325E-3</v>
      </c>
      <c r="S20" s="94">
        <f t="shared" si="4"/>
        <v>0.98617297440815643</v>
      </c>
      <c r="T20" s="86" t="str">
        <f>IF(AND(ISTEXT(S19),ISNUMBER(S20)),"x",IF(AND(S19&lt;'Calculation sheet_trend'!$N$1,S20&gt;0),"x",""))</f>
        <v/>
      </c>
    </row>
    <row r="21" spans="2:20" x14ac:dyDescent="0.25">
      <c r="B21" s="83" t="s">
        <v>142</v>
      </c>
      <c r="C21" s="84">
        <v>9.5637394128936001E-2</v>
      </c>
      <c r="D21" s="84">
        <v>8.0131273144983602E-4</v>
      </c>
      <c r="E21" s="85">
        <f t="shared" si="5"/>
        <v>0.99691233630348708</v>
      </c>
      <c r="F21" s="86" t="str">
        <f>IF(AND(E20&lt;'Calculation sheet_level'!$K$1,E21&gt;0),"x","")</f>
        <v/>
      </c>
      <c r="H21" s="83" t="s">
        <v>48</v>
      </c>
      <c r="I21" s="84">
        <v>0.234908692943054</v>
      </c>
      <c r="J21" s="84">
        <v>3.0093018618467002E-3</v>
      </c>
      <c r="K21" s="85">
        <f t="shared" si="6"/>
        <v>0.98978682292843656</v>
      </c>
      <c r="L21" s="100" t="str">
        <f>IF(AND(K20&lt;'Calculation sheet_level'!$K$1,K21&gt;0),"x","")</f>
        <v/>
      </c>
      <c r="N21" s="83" t="s">
        <v>60</v>
      </c>
      <c r="O21" s="84">
        <v>3.3059531816100902E-3</v>
      </c>
      <c r="P21" s="84">
        <v>3.3163886731121701E-2</v>
      </c>
      <c r="Q21" s="84">
        <v>2.6932501124275299E-4</v>
      </c>
      <c r="R21" s="85">
        <f t="shared" si="3"/>
        <v>3.5988860047679355E-3</v>
      </c>
      <c r="S21" s="94">
        <f t="shared" si="4"/>
        <v>0.98977186041292442</v>
      </c>
      <c r="T21" s="86" t="str">
        <f>IF(AND(ISTEXT(S20),ISNUMBER(S21)),"x",IF(AND(S20&lt;'Calculation sheet_trend'!$N$1,S21&gt;0),"x",""))</f>
        <v/>
      </c>
    </row>
    <row r="22" spans="2:20" x14ac:dyDescent="0.25">
      <c r="B22" s="83" t="s">
        <v>54</v>
      </c>
      <c r="C22" s="84">
        <v>6.6486011273453105E-2</v>
      </c>
      <c r="D22" s="84">
        <v>5.5706335144294896E-4</v>
      </c>
      <c r="E22" s="85">
        <f t="shared" ref="E22:E31" si="7">IF(D22=1,0,IF(ISNUMBER(D22+E21),D22+E21,0))</f>
        <v>0.99746939965492998</v>
      </c>
      <c r="F22" s="86" t="str">
        <f>IF(AND(E21&lt;'Calculation sheet_level'!$K$1,E22&gt;0),"x","")</f>
        <v/>
      </c>
      <c r="H22" s="83" t="s">
        <v>158</v>
      </c>
      <c r="I22" s="84">
        <v>0.23316696000000001</v>
      </c>
      <c r="J22" s="84">
        <v>2.9869893619442699E-3</v>
      </c>
      <c r="K22" s="85">
        <f t="shared" si="6"/>
        <v>0.99277381229038086</v>
      </c>
      <c r="L22" s="100" t="str">
        <f>IF(AND(K21&lt;'Calculation sheet_level'!$K$1,K22&gt;0),"x","")</f>
        <v/>
      </c>
      <c r="N22" s="120" t="s">
        <v>61</v>
      </c>
      <c r="O22" s="84">
        <v>4.9900621291499303E-3</v>
      </c>
      <c r="P22" s="84">
        <v>2.8071074245485699E-2</v>
      </c>
      <c r="Q22" s="84">
        <v>2.0626558652371099E-4</v>
      </c>
      <c r="R22" s="85">
        <f t="shared" si="3"/>
        <v>2.7562472908850858E-3</v>
      </c>
      <c r="S22" s="94">
        <f t="shared" si="4"/>
        <v>0.9925281077038095</v>
      </c>
      <c r="T22" s="86" t="str">
        <f>IF(AND(ISTEXT(S21),ISNUMBER(S22)),"x",IF(AND(S21&lt;'Calculation sheet_trend'!$N$1,S22&gt;0),"x",""))</f>
        <v/>
      </c>
    </row>
    <row r="23" spans="2:20" x14ac:dyDescent="0.25">
      <c r="B23" s="83" t="s">
        <v>73</v>
      </c>
      <c r="C23" s="84">
        <v>5.69264640721652E-2</v>
      </c>
      <c r="D23" s="84">
        <v>4.76967203392738E-4</v>
      </c>
      <c r="E23" s="85">
        <f t="shared" si="7"/>
        <v>0.99794636685832272</v>
      </c>
      <c r="F23" s="86" t="str">
        <f>IF(AND(E22&lt;'Calculation sheet_level'!$K$1,E23&gt;0),"x","")</f>
        <v/>
      </c>
      <c r="H23" s="83" t="s">
        <v>77</v>
      </c>
      <c r="I23" s="84">
        <v>0.194942968318947</v>
      </c>
      <c r="J23" s="84">
        <v>2.4973202573577899E-3</v>
      </c>
      <c r="K23" s="85">
        <f t="shared" si="6"/>
        <v>0.99527113254773869</v>
      </c>
      <c r="L23" s="100" t="str">
        <f>IF(AND(K22&lt;'Calculation sheet_level'!$K$1,K23&gt;0),"x","")</f>
        <v/>
      </c>
      <c r="N23" s="83" t="s">
        <v>411</v>
      </c>
      <c r="O23" s="84">
        <v>2.9047269715000001E-2</v>
      </c>
      <c r="P23" s="84">
        <v>9.566296472E-3</v>
      </c>
      <c r="Q23" s="84">
        <v>2.0046238205358299E-4</v>
      </c>
      <c r="R23" s="85">
        <f t="shared" si="3"/>
        <v>2.6787013130571079E-3</v>
      </c>
      <c r="S23" s="94">
        <f t="shared" si="4"/>
        <v>0.99520680901686664</v>
      </c>
      <c r="T23" s="86" t="str">
        <f>IF(AND(ISTEXT(S22),ISNUMBER(S23)),"x",IF(AND(S22&lt;'Calculation sheet_trend'!$N$1,S23&gt;0),"x",""))</f>
        <v/>
      </c>
    </row>
    <row r="24" spans="2:20" x14ac:dyDescent="0.25">
      <c r="B24" s="83" t="s">
        <v>138</v>
      </c>
      <c r="C24" s="84">
        <v>5.3577959863138902E-2</v>
      </c>
      <c r="D24" s="84">
        <v>4.4891124182619099E-4</v>
      </c>
      <c r="E24" s="85">
        <f t="shared" si="7"/>
        <v>0.99839527810014894</v>
      </c>
      <c r="F24" s="86" t="str">
        <f>IF(AND(E23&lt;'Calculation sheet_level'!$K$1,E24&gt;0),"x","")</f>
        <v/>
      </c>
      <c r="H24" s="83" t="s">
        <v>51</v>
      </c>
      <c r="I24" s="84">
        <v>0.15361366671944199</v>
      </c>
      <c r="J24" s="84">
        <v>1.96787052651124E-3</v>
      </c>
      <c r="K24" s="85">
        <f t="shared" si="6"/>
        <v>0.99723900307424995</v>
      </c>
      <c r="L24" s="100" t="str">
        <f>IF(AND(K23&lt;'Calculation sheet_level'!$K$1,K24&gt;0),"x","")</f>
        <v/>
      </c>
      <c r="N24" s="83" t="s">
        <v>142</v>
      </c>
      <c r="O24" s="84">
        <v>0.105589551905306</v>
      </c>
      <c r="P24" s="84">
        <v>9.5637394128936001E-2</v>
      </c>
      <c r="Q24" s="84">
        <v>1.74359243548788E-4</v>
      </c>
      <c r="R24" s="85">
        <f t="shared" si="3"/>
        <v>2.3298951646346286E-3</v>
      </c>
      <c r="S24" s="94">
        <f t="shared" si="4"/>
        <v>0.99753670418150131</v>
      </c>
      <c r="T24" s="86" t="str">
        <f>IF(AND(ISTEXT(S23),ISNUMBER(S24)),"x",IF(AND(S23&lt;'Calculation sheet_trend'!$N$1,S24&gt;0),"x",""))</f>
        <v/>
      </c>
    </row>
    <row r="25" spans="2:20" x14ac:dyDescent="0.25">
      <c r="B25" s="83" t="s">
        <v>53</v>
      </c>
      <c r="C25" s="84">
        <v>3.6912365473582301E-2</v>
      </c>
      <c r="D25" s="84">
        <v>3.0927597590158201E-4</v>
      </c>
      <c r="E25" s="85">
        <f t="shared" si="7"/>
        <v>0.99870455407605052</v>
      </c>
      <c r="F25" s="86" t="str">
        <f>IF(AND(E24&lt;'Calculation sheet_level'!$K$1,E25&gt;0),"x","")</f>
        <v/>
      </c>
      <c r="H25" s="83" t="s">
        <v>411</v>
      </c>
      <c r="I25" s="84">
        <v>0.12726437121799999</v>
      </c>
      <c r="J25" s="84">
        <v>1.6303224221077099E-3</v>
      </c>
      <c r="K25" s="85">
        <f t="shared" si="6"/>
        <v>0.99886932549635765</v>
      </c>
      <c r="L25" s="100" t="str">
        <f>IF(AND(K24&lt;'Calculation sheet_level'!$K$1,K25&gt;0),"x","")</f>
        <v/>
      </c>
      <c r="N25" s="83" t="s">
        <v>136</v>
      </c>
      <c r="O25" s="84">
        <v>3.4042722728228898E-2</v>
      </c>
      <c r="P25" s="84">
        <v>1.8195248354743E-2</v>
      </c>
      <c r="Q25" s="84">
        <v>1.7132903616374901E-4</v>
      </c>
      <c r="R25" s="85">
        <f t="shared" si="3"/>
        <v>2.2894036748199974E-3</v>
      </c>
      <c r="S25" s="94">
        <f t="shared" si="4"/>
        <v>0.99982610785632131</v>
      </c>
      <c r="T25" s="86" t="str">
        <f>IF(AND(ISTEXT(S24),ISNUMBER(S25)),"x",IF(AND(S24&lt;'Calculation sheet_trend'!$N$1,S25&gt;0),"x",""))</f>
        <v/>
      </c>
    </row>
    <row r="26" spans="2:20" x14ac:dyDescent="0.25">
      <c r="B26" s="83" t="s">
        <v>158</v>
      </c>
      <c r="C26" s="84">
        <v>3.5871840000000002E-2</v>
      </c>
      <c r="D26" s="84">
        <v>3.00557771929448E-4</v>
      </c>
      <c r="E26" s="85">
        <f t="shared" si="7"/>
        <v>0.99900511184798002</v>
      </c>
      <c r="F26" s="86" t="str">
        <f>IF(AND(E25&lt;'Calculation sheet_level'!$K$1,E26&gt;0),"x","")</f>
        <v/>
      </c>
      <c r="H26" s="83" t="s">
        <v>75</v>
      </c>
      <c r="I26" s="84">
        <v>2.9385556806879001E-2</v>
      </c>
      <c r="J26" s="84">
        <v>3.76444182215853E-4</v>
      </c>
      <c r="K26" s="85">
        <f t="shared" si="6"/>
        <v>0.99924576967857348</v>
      </c>
      <c r="L26" s="100" t="str">
        <f>IF(AND(K25&lt;'Calculation sheet_level'!$K$1,K26&gt;0),"x","")</f>
        <v/>
      </c>
      <c r="N26" s="83" t="s">
        <v>138</v>
      </c>
      <c r="O26" s="84">
        <v>4.8336637702614503E-2</v>
      </c>
      <c r="P26" s="84">
        <v>5.3577959863138902E-2</v>
      </c>
      <c r="Q26" s="84">
        <v>9.4150387289172396E-6</v>
      </c>
      <c r="R26" s="85">
        <f t="shared" si="3"/>
        <v>1.2580952270083712E-4</v>
      </c>
      <c r="S26" s="94">
        <f t="shared" si="4"/>
        <v>0.99995191737902211</v>
      </c>
      <c r="T26" s="86" t="str">
        <f>IF(AND(ISTEXT(S25),ISNUMBER(S26)),"x",IF(AND(S25&lt;'Calculation sheet_trend'!$N$1,S26&gt;0),"x",""))</f>
        <v/>
      </c>
    </row>
    <row r="27" spans="2:20" x14ac:dyDescent="0.25">
      <c r="B27" s="83" t="s">
        <v>60</v>
      </c>
      <c r="C27" s="84">
        <v>3.3163886731121701E-2</v>
      </c>
      <c r="D27" s="84">
        <v>2.7786876570665299E-4</v>
      </c>
      <c r="E27" s="85">
        <f t="shared" si="7"/>
        <v>0.9992829806136867</v>
      </c>
      <c r="F27" s="86" t="str">
        <f>IF(AND(E26&lt;'Calculation sheet_level'!$K$1,E27&gt;0),"x","")</f>
        <v/>
      </c>
      <c r="H27" s="83" t="s">
        <v>58</v>
      </c>
      <c r="I27" s="84">
        <v>2.475416297356E-2</v>
      </c>
      <c r="J27" s="84">
        <v>3.1711363164771899E-4</v>
      </c>
      <c r="K27" s="85">
        <f t="shared" si="6"/>
        <v>0.99956288331022125</v>
      </c>
      <c r="L27" s="100" t="str">
        <f>IF(AND(K26&lt;'Calculation sheet_level'!$K$1,K27&gt;0),"x","")</f>
        <v/>
      </c>
      <c r="N27" s="83" t="s">
        <v>76</v>
      </c>
      <c r="O27" s="84">
        <v>1.3104E-3</v>
      </c>
      <c r="P27" s="84">
        <v>1.21819258430462E-3</v>
      </c>
      <c r="Q27" s="84">
        <v>1.8787548363968599E-6</v>
      </c>
      <c r="R27" s="85">
        <f t="shared" si="3"/>
        <v>2.5105074556200055E-5</v>
      </c>
      <c r="S27" s="94">
        <f t="shared" si="4"/>
        <v>0.99997702245357833</v>
      </c>
      <c r="T27" s="86" t="str">
        <f>IF(AND(ISTEXT(S26),ISNUMBER(S27)),"x",IF(AND(S26&lt;'Calculation sheet_trend'!$N$1,S27&gt;0),"x",""))</f>
        <v/>
      </c>
    </row>
    <row r="28" spans="2:20" x14ac:dyDescent="0.25">
      <c r="B28" s="83" t="s">
        <v>61</v>
      </c>
      <c r="C28" s="84">
        <v>2.8071074245485699E-2</v>
      </c>
      <c r="D28" s="84">
        <v>2.3519784685952199E-4</v>
      </c>
      <c r="E28" s="85">
        <f t="shared" si="7"/>
        <v>0.99951817846054625</v>
      </c>
      <c r="F28" s="86" t="str">
        <f>IF(AND(E27&lt;'Calculation sheet_level'!$K$1,E28&gt;0),"x","")</f>
        <v/>
      </c>
      <c r="H28" s="83" t="s">
        <v>69</v>
      </c>
      <c r="I28" s="84">
        <v>1.2008179773456E-2</v>
      </c>
      <c r="J28" s="84">
        <v>1.53830994063771E-4</v>
      </c>
      <c r="K28" s="85">
        <f t="shared" si="6"/>
        <v>0.99971671430428499</v>
      </c>
      <c r="L28" s="100" t="str">
        <f>IF(AND(K27&lt;'Calculation sheet_level'!$K$1,K28&gt;0),"x","")</f>
        <v/>
      </c>
      <c r="N28" s="83" t="s">
        <v>62</v>
      </c>
      <c r="O28" s="84">
        <v>1.27970752806675E-4</v>
      </c>
      <c r="P28" s="84">
        <v>2.6608861832850297E-4</v>
      </c>
      <c r="Q28" s="84">
        <v>1.1565180736557499E-6</v>
      </c>
      <c r="R28" s="85">
        <f t="shared" si="3"/>
        <v>1.5454103910866715E-5</v>
      </c>
      <c r="S28" s="94">
        <f t="shared" si="4"/>
        <v>0.99999247655748924</v>
      </c>
      <c r="T28" s="86" t="str">
        <f>IF(AND(ISTEXT(S27),ISNUMBER(S28)),"x",IF(AND(S27&lt;'Calculation sheet_trend'!$N$1,S28&gt;0),"x",""))</f>
        <v/>
      </c>
    </row>
    <row r="29" spans="2:20" x14ac:dyDescent="0.25">
      <c r="B29" s="83" t="s">
        <v>71</v>
      </c>
      <c r="C29" s="84">
        <v>2.8002561014669101E-2</v>
      </c>
      <c r="D29" s="84">
        <v>2.3462379813489801E-4</v>
      </c>
      <c r="E29" s="85">
        <f t="shared" si="7"/>
        <v>0.99975280225868113</v>
      </c>
      <c r="F29" s="86" t="str">
        <f>IF(AND(E28&lt;'Calculation sheet_level'!$K$1,E29&gt;0),"x","")</f>
        <v/>
      </c>
      <c r="H29" s="83" t="s">
        <v>47</v>
      </c>
      <c r="I29" s="84">
        <v>1.0315670000000001E-2</v>
      </c>
      <c r="J29" s="84">
        <v>1.3214906842430699E-4</v>
      </c>
      <c r="K29" s="85">
        <f t="shared" si="6"/>
        <v>0.99984886337270928</v>
      </c>
      <c r="L29" s="100" t="str">
        <f>IF(AND(K28&lt;'Calculation sheet_level'!$K$1,K29&gt;0),"x","")</f>
        <v/>
      </c>
      <c r="N29" s="83" t="s">
        <v>66</v>
      </c>
      <c r="O29" s="84">
        <v>2.9369682907965999E-4</v>
      </c>
      <c r="P29" s="84">
        <v>2.57446396449704E-4</v>
      </c>
      <c r="Q29" s="84">
        <v>5.63021789553033E-7</v>
      </c>
      <c r="R29" s="85">
        <f t="shared" si="3"/>
        <v>7.5234425107866057E-6</v>
      </c>
      <c r="S29" s="94">
        <f t="shared" si="4"/>
        <v>1</v>
      </c>
      <c r="T29" s="86" t="str">
        <f>IF(AND(ISTEXT(S28),ISNUMBER(S29)),"x",IF(AND(S28&lt;'Calculation sheet_trend'!$N$1,S29&gt;0),"x",""))</f>
        <v/>
      </c>
    </row>
    <row r="30" spans="2:20" ht="15.75" thickBot="1" x14ac:dyDescent="0.3">
      <c r="B30" s="83" t="s">
        <v>136</v>
      </c>
      <c r="C30" s="84">
        <v>1.8195248354743E-2</v>
      </c>
      <c r="D30" s="84">
        <v>1.5245170878339499E-4</v>
      </c>
      <c r="E30" s="85">
        <f t="shared" si="7"/>
        <v>0.99990525396746455</v>
      </c>
      <c r="F30" s="86" t="str">
        <f>IF(AND(E29&lt;'Calculation sheet_level'!$K$1,E30&gt;0),"x","")</f>
        <v/>
      </c>
      <c r="H30" s="83" t="s">
        <v>52</v>
      </c>
      <c r="I30" s="84">
        <v>9.0999526846061093E-3</v>
      </c>
      <c r="J30" s="84">
        <v>1.16575100790929E-4</v>
      </c>
      <c r="K30" s="85">
        <f t="shared" ref="K30:K31" si="8">IF(J30=1,0,IF(ISNUMBER(J30+K29),J30+K29,0))</f>
        <v>0.99996543847350017</v>
      </c>
      <c r="L30" s="100" t="str">
        <f>IF(AND(K29&lt;'Calculation sheet_level'!$K$1,K30&gt;0),"x","")</f>
        <v/>
      </c>
      <c r="N30" s="88"/>
      <c r="O30" s="89"/>
      <c r="P30" s="89"/>
      <c r="Q30" s="89"/>
      <c r="R30" s="90"/>
      <c r="S30" s="122"/>
      <c r="T30" s="91" t="str">
        <f>IF(AND(ISTEXT(S29),ISNUMBER(S30)),"x",IF(AND(S29&lt;'Calculation sheet_trend'!$N$1,S30&gt;0),"x",""))</f>
        <v/>
      </c>
    </row>
    <row r="31" spans="2:20" x14ac:dyDescent="0.25">
      <c r="B31" s="83" t="s">
        <v>411</v>
      </c>
      <c r="C31" s="84">
        <v>9.566296472E-3</v>
      </c>
      <c r="D31" s="84">
        <v>8.0152697861075894E-5</v>
      </c>
      <c r="E31" s="85">
        <f t="shared" si="7"/>
        <v>0.99998540666532565</v>
      </c>
      <c r="F31" s="86" t="str">
        <f>IF(AND(E30&lt;'Calculation sheet_level'!$K$1,E31&gt;0),"x","")</f>
        <v/>
      </c>
      <c r="H31" s="83" t="s">
        <v>49</v>
      </c>
      <c r="I31" s="84">
        <v>1.2141719999999999E-3</v>
      </c>
      <c r="J31" s="84">
        <v>1.5554171343875602E-5</v>
      </c>
      <c r="K31" s="85">
        <f t="shared" si="8"/>
        <v>0.99998099264484408</v>
      </c>
      <c r="L31" s="100" t="str">
        <f>IF(AND(K30&lt;'Calculation sheet_level'!$K$1,K31&gt;0),"x","")</f>
        <v/>
      </c>
    </row>
    <row r="32" spans="2:20" x14ac:dyDescent="0.25">
      <c r="B32" s="83" t="s">
        <v>76</v>
      </c>
      <c r="C32" s="84">
        <v>1.21819258430462E-3</v>
      </c>
      <c r="D32" s="84">
        <v>1.0206815399476901E-5</v>
      </c>
      <c r="E32" s="85">
        <f t="shared" si="5"/>
        <v>0.99999561348072508</v>
      </c>
      <c r="F32" s="86" t="str">
        <f>IF(AND(E31&lt;'Calculation sheet_level'!$K$1,E32&gt;0),"x","")</f>
        <v/>
      </c>
      <c r="H32" s="83" t="s">
        <v>165</v>
      </c>
      <c r="I32" s="84">
        <v>9.0691999999999997E-4</v>
      </c>
      <c r="J32" s="84">
        <v>1.1618114299446601E-5</v>
      </c>
      <c r="K32" s="85">
        <f t="shared" ref="K32" si="9">IF(J32=1,0,IF(ISNUMBER(J32+K31),J32+K31,0))</f>
        <v>0.99999261075914347</v>
      </c>
      <c r="L32" s="100" t="str">
        <f>IF(AND(K31&lt;'Calculation sheet_level'!$K$1,K32&gt;0),"x","")</f>
        <v/>
      </c>
    </row>
    <row r="33" spans="2:22" ht="15.75" thickBot="1" x14ac:dyDescent="0.3">
      <c r="B33" s="83" t="s">
        <v>62</v>
      </c>
      <c r="C33" s="84">
        <v>2.6608861832850297E-4</v>
      </c>
      <c r="D33" s="84">
        <v>2.2294647350289301E-6</v>
      </c>
      <c r="E33" s="85">
        <f t="shared" si="5"/>
        <v>0.99999784294546012</v>
      </c>
      <c r="F33" s="86" t="str">
        <f>IF(AND(E32&lt;'Calculation sheet_level'!$K$1,E33&gt;0),"x","")</f>
        <v/>
      </c>
      <c r="H33" s="88" t="s">
        <v>161</v>
      </c>
      <c r="I33" s="89">
        <v>5.7681050000000004E-4</v>
      </c>
      <c r="J33" s="89">
        <v>7.3892408570997997E-6</v>
      </c>
      <c r="K33" s="90">
        <f t="shared" ref="K33" si="10">IF(J33=1,0,IF(ISNUMBER(J33+K32),J33+K32,0))</f>
        <v>1.0000000000000007</v>
      </c>
      <c r="L33" s="101"/>
    </row>
    <row r="34" spans="2:22" ht="15.75" thickBot="1" x14ac:dyDescent="0.3">
      <c r="B34" s="88" t="s">
        <v>66</v>
      </c>
      <c r="C34" s="89">
        <v>2.57446396449704E-4</v>
      </c>
      <c r="D34" s="89">
        <v>2.1570545393876798E-6</v>
      </c>
      <c r="E34" s="90">
        <f t="shared" si="5"/>
        <v>0.99999999999999956</v>
      </c>
      <c r="F34" s="91" t="str">
        <f>IF(AND(E33&lt;'Calculation sheet_level'!$K$1,E34&gt;0),"x","")</f>
        <v/>
      </c>
      <c r="H34" s="37"/>
      <c r="I34" s="37"/>
      <c r="J34" s="37"/>
      <c r="K34" s="37"/>
      <c r="L34" s="37"/>
      <c r="M34" s="37"/>
      <c r="N34" s="37"/>
      <c r="O34" s="37"/>
      <c r="P34" s="37"/>
      <c r="Q34" s="37"/>
      <c r="R34" s="37"/>
      <c r="S34" s="37"/>
      <c r="T34" s="82"/>
      <c r="U34" s="82"/>
      <c r="V34" s="82"/>
    </row>
    <row r="35" spans="2:22" s="37" customFormat="1" x14ac:dyDescent="0.25"/>
    <row r="36" spans="2:22" s="37" customFormat="1" x14ac:dyDescent="0.25"/>
    <row r="37" spans="2:22" s="37" customFormat="1" x14ac:dyDescent="0.25"/>
    <row r="38" spans="2:22" s="37" customFormat="1" x14ac:dyDescent="0.25"/>
    <row r="39" spans="2:22" s="37" customFormat="1" x14ac:dyDescent="0.25"/>
    <row r="40" spans="2:22" s="37" customFormat="1" x14ac:dyDescent="0.25"/>
    <row r="41" spans="2:22" s="37" customFormat="1" x14ac:dyDescent="0.25"/>
    <row r="42" spans="2:22" s="37" customFormat="1" x14ac:dyDescent="0.25"/>
    <row r="43" spans="2:22" s="37" customFormat="1" x14ac:dyDescent="0.25"/>
    <row r="44" spans="2:22" s="37" customFormat="1" x14ac:dyDescent="0.25"/>
    <row r="45" spans="2:22" s="37" customFormat="1" x14ac:dyDescent="0.25"/>
    <row r="46" spans="2:22" s="37" customFormat="1" x14ac:dyDescent="0.25"/>
    <row r="47" spans="2:22" s="37" customFormat="1" x14ac:dyDescent="0.25"/>
    <row r="48" spans="2:22" s="37" customFormat="1" x14ac:dyDescent="0.25"/>
    <row r="49" s="37" customFormat="1" x14ac:dyDescent="0.25"/>
    <row r="50" s="37" customFormat="1" x14ac:dyDescent="0.25"/>
    <row r="51" s="37" customFormat="1" x14ac:dyDescent="0.25"/>
    <row r="52" s="37" customFormat="1" x14ac:dyDescent="0.25"/>
    <row r="53" s="37" customFormat="1" x14ac:dyDescent="0.25"/>
    <row r="54" s="37" customFormat="1" x14ac:dyDescent="0.25"/>
    <row r="55" s="37" customFormat="1" x14ac:dyDescent="0.25"/>
    <row r="56" s="37" customFormat="1" x14ac:dyDescent="0.25"/>
    <row r="57" s="37" customFormat="1" x14ac:dyDescent="0.25"/>
    <row r="58" s="37" customFormat="1" x14ac:dyDescent="0.25"/>
    <row r="59" s="37" customFormat="1" x14ac:dyDescent="0.25"/>
    <row r="60" s="37" customFormat="1" x14ac:dyDescent="0.25"/>
    <row r="61" s="37" customFormat="1" x14ac:dyDescent="0.25"/>
    <row r="62" s="37" customFormat="1" x14ac:dyDescent="0.25"/>
    <row r="63" s="37" customFormat="1" x14ac:dyDescent="0.25"/>
    <row r="64" s="37" customFormat="1" x14ac:dyDescent="0.25"/>
    <row r="65" s="37" customFormat="1" x14ac:dyDescent="0.25"/>
    <row r="66" s="37" customFormat="1" x14ac:dyDescent="0.25"/>
    <row r="67" s="37" customFormat="1" x14ac:dyDescent="0.25"/>
    <row r="68" s="37" customFormat="1" x14ac:dyDescent="0.25"/>
    <row r="69" s="37" customFormat="1" x14ac:dyDescent="0.25"/>
    <row r="70" s="37" customFormat="1" x14ac:dyDescent="0.25"/>
    <row r="71" s="37" customFormat="1" x14ac:dyDescent="0.25"/>
    <row r="72" s="37" customFormat="1" x14ac:dyDescent="0.25"/>
  </sheetData>
  <sortState ref="U34:U59">
    <sortCondition ref="U34"/>
  </sortState>
  <phoneticPr fontId="0" type="noConversion"/>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4"/>
  </sheetPr>
  <dimension ref="B1:L115"/>
  <sheetViews>
    <sheetView showGridLines="0" zoomScale="75" zoomScaleNormal="75" workbookViewId="0">
      <selection activeCell="P40" sqref="P40"/>
    </sheetView>
  </sheetViews>
  <sheetFormatPr defaultRowHeight="15" x14ac:dyDescent="0.25"/>
  <cols>
    <col min="1" max="1" width="10.85546875" style="37" customWidth="1"/>
    <col min="2" max="2" width="12.28515625" style="37" bestFit="1" customWidth="1"/>
    <col min="3" max="3" width="15.5703125" style="37" customWidth="1"/>
    <col min="4" max="4" width="12.5703125" style="37" bestFit="1" customWidth="1"/>
    <col min="5" max="5" width="11.7109375" style="37" bestFit="1" customWidth="1"/>
    <col min="6" max="6" width="9.140625" style="103" bestFit="1" customWidth="1"/>
    <col min="7" max="7" width="2.140625" style="37" customWidth="1"/>
    <col min="8" max="8" width="16.28515625" style="37" customWidth="1"/>
    <col min="9" max="9" width="8.85546875" style="37" bestFit="1" customWidth="1"/>
    <col min="10" max="10" width="14.28515625" style="37" customWidth="1"/>
    <col min="11" max="11" width="11.28515625" style="37" customWidth="1"/>
    <col min="12" max="16384" width="9.140625" style="37"/>
  </cols>
  <sheetData>
    <row r="1" spans="2:12" ht="18" x14ac:dyDescent="0.35">
      <c r="B1" s="72" t="s">
        <v>526</v>
      </c>
    </row>
    <row r="3" spans="2:12" ht="15.75" thickBot="1" x14ac:dyDescent="0.3">
      <c r="B3" s="37" t="s">
        <v>32</v>
      </c>
      <c r="H3" s="37" t="s">
        <v>32</v>
      </c>
      <c r="I3" s="73"/>
      <c r="J3" s="73"/>
      <c r="K3" s="73"/>
      <c r="L3" s="74"/>
    </row>
    <row r="4" spans="2:12" s="124" customFormat="1" ht="45.75" thickBot="1" x14ac:dyDescent="0.3">
      <c r="B4" s="75" t="s">
        <v>0</v>
      </c>
      <c r="C4" s="76" t="s">
        <v>392</v>
      </c>
      <c r="D4" s="76" t="s">
        <v>1</v>
      </c>
      <c r="E4" s="76" t="s">
        <v>2</v>
      </c>
      <c r="F4" s="77" t="s">
        <v>3</v>
      </c>
      <c r="H4" s="116" t="s">
        <v>0</v>
      </c>
      <c r="I4" s="117" t="s">
        <v>393</v>
      </c>
      <c r="J4" s="117" t="s">
        <v>1</v>
      </c>
      <c r="K4" s="117" t="s">
        <v>2</v>
      </c>
      <c r="L4" s="118" t="s">
        <v>3</v>
      </c>
    </row>
    <row r="5" spans="2:12" x14ac:dyDescent="0.25">
      <c r="B5" s="125"/>
      <c r="C5" s="126"/>
      <c r="D5" s="126"/>
      <c r="E5" s="80"/>
      <c r="F5" s="99" t="str">
        <f>IF(AND('A.2 Table 5.TSP,PM10'!K5&lt;'Calculation sheet_level'!$K$1,E5&gt;0),"x","")</f>
        <v/>
      </c>
      <c r="H5" s="78"/>
      <c r="I5" s="127"/>
      <c r="J5" s="80"/>
      <c r="K5" s="80"/>
      <c r="L5" s="99" t="str">
        <f>IF(AND('A.2 Table 12.Dioxin,PCB,HCB'!E6&lt;'Calculation sheet_level'!$K$1,K5&gt;0),"x","")</f>
        <v/>
      </c>
    </row>
    <row r="6" spans="2:12" x14ac:dyDescent="0.25">
      <c r="B6" s="83" t="s">
        <v>115</v>
      </c>
      <c r="C6" s="84">
        <v>30.75</v>
      </c>
      <c r="D6" s="84">
        <v>0.49084142870060599</v>
      </c>
      <c r="E6" s="85">
        <f t="shared" ref="E6:E49" si="0">IF(D6=1,0,IF(ISNUMBER(D6+E5),D6+E5,0))</f>
        <v>0.49084142870060599</v>
      </c>
      <c r="F6" s="100" t="str">
        <f>IF(AND(E5&lt;'Calculation sheet_level'!$K$1,E6&gt;0),"x","")</f>
        <v>x</v>
      </c>
      <c r="H6" s="83" t="s">
        <v>144</v>
      </c>
      <c r="I6" s="128">
        <v>7.0454280000000002</v>
      </c>
      <c r="J6" s="85">
        <v>0.25488088950542498</v>
      </c>
      <c r="K6" s="85">
        <f t="shared" ref="K6:K21" si="1">IF(J6=1,0,IF(ISNUMBER(J6+K5),J6+K5,0))</f>
        <v>0.25488088950542498</v>
      </c>
      <c r="L6" s="100" t="str">
        <f>IF(AND(K5&lt;'Calculation sheet_level'!$K$1,K6&gt;0),"x","")</f>
        <v>x</v>
      </c>
    </row>
    <row r="7" spans="2:12" x14ac:dyDescent="0.25">
      <c r="B7" s="83" t="s">
        <v>73</v>
      </c>
      <c r="C7" s="84">
        <v>7.0966645756234801</v>
      </c>
      <c r="D7" s="84">
        <v>0.11327925135961001</v>
      </c>
      <c r="E7" s="85">
        <f t="shared" si="0"/>
        <v>0.60412068006021602</v>
      </c>
      <c r="F7" s="100" t="str">
        <f>IF(AND(E6&lt;'Calculation sheet_level'!$K$1,E7&gt;0),"x","")</f>
        <v>x</v>
      </c>
      <c r="H7" s="83" t="s">
        <v>73</v>
      </c>
      <c r="I7" s="128">
        <v>6.4847803019665502</v>
      </c>
      <c r="J7" s="85">
        <v>0.23459846181275201</v>
      </c>
      <c r="K7" s="85">
        <f t="shared" si="1"/>
        <v>0.48947935131817699</v>
      </c>
      <c r="L7" s="100" t="str">
        <f>IF(AND(K6&lt;'Calculation sheet_level'!$K$1,K7&gt;0),"x","")</f>
        <v>x</v>
      </c>
    </row>
    <row r="8" spans="2:12" x14ac:dyDescent="0.25">
      <c r="B8" s="83" t="s">
        <v>144</v>
      </c>
      <c r="C8" s="84">
        <v>7.0454280000000002</v>
      </c>
      <c r="D8" s="84">
        <v>0.112461396596008</v>
      </c>
      <c r="E8" s="85">
        <f t="shared" si="0"/>
        <v>0.71658207665622398</v>
      </c>
      <c r="F8" s="100" t="str">
        <f>IF(AND(E7&lt;'Calculation sheet_level'!$K$1,E8&gt;0),"x","")</f>
        <v>x</v>
      </c>
      <c r="H8" s="83" t="s">
        <v>115</v>
      </c>
      <c r="I8" s="128">
        <v>4.0999999999999996</v>
      </c>
      <c r="J8" s="85">
        <v>0.148324792613344</v>
      </c>
      <c r="K8" s="85">
        <f t="shared" si="1"/>
        <v>0.63780414393152096</v>
      </c>
      <c r="L8" s="100" t="str">
        <f>IF(AND(K7&lt;'Calculation sheet_level'!$K$1,K8&gt;0),"x","")</f>
        <v>x</v>
      </c>
    </row>
    <row r="9" spans="2:12" x14ac:dyDescent="0.25">
      <c r="B9" s="83" t="s">
        <v>92</v>
      </c>
      <c r="C9" s="84">
        <v>4.8352991279999999</v>
      </c>
      <c r="D9" s="84">
        <v>7.7182605924628098E-2</v>
      </c>
      <c r="E9" s="85">
        <f t="shared" si="0"/>
        <v>0.79376468258085209</v>
      </c>
      <c r="F9" s="100" t="str">
        <f>IF(AND(E8&lt;'Calculation sheet_level'!$K$1,E9&gt;0),"x","")</f>
        <v>x</v>
      </c>
      <c r="H9" s="83" t="s">
        <v>92</v>
      </c>
      <c r="I9" s="128">
        <v>2.3702446705882299</v>
      </c>
      <c r="J9" s="85">
        <v>8.5747816879971406E-2</v>
      </c>
      <c r="K9" s="85">
        <f t="shared" si="1"/>
        <v>0.72355196081149242</v>
      </c>
      <c r="L9" s="100" t="str">
        <f>IF(AND(K8&lt;'Calculation sheet_level'!$K$1,K9&gt;0),"x","")</f>
        <v>x</v>
      </c>
    </row>
    <row r="10" spans="2:12" x14ac:dyDescent="0.25">
      <c r="B10" s="83" t="s">
        <v>64</v>
      </c>
      <c r="C10" s="84">
        <v>1.4488123731992699</v>
      </c>
      <c r="D10" s="84">
        <v>2.3126410900170601E-2</v>
      </c>
      <c r="E10" s="85">
        <f t="shared" si="0"/>
        <v>0.81689109348102273</v>
      </c>
      <c r="F10" s="100" t="str">
        <f>IF(AND(E9&lt;'Calculation sheet_level'!$K$1,E10&gt;0),"x","")</f>
        <v>x</v>
      </c>
      <c r="H10" s="83" t="s">
        <v>64</v>
      </c>
      <c r="I10" s="128">
        <v>1.0914417428270999</v>
      </c>
      <c r="J10" s="85">
        <v>3.9484846379116E-2</v>
      </c>
      <c r="K10" s="85">
        <f t="shared" si="1"/>
        <v>0.7630368071906084</v>
      </c>
      <c r="L10" s="100" t="str">
        <f>IF(AND(K9&lt;'Calculation sheet_level'!$K$1,K10&gt;0),"x","")</f>
        <v>x</v>
      </c>
    </row>
    <row r="11" spans="2:12" x14ac:dyDescent="0.25">
      <c r="B11" s="83" t="s">
        <v>134</v>
      </c>
      <c r="C11" s="84">
        <v>1.2830349999999999</v>
      </c>
      <c r="D11" s="84">
        <v>2.0480218942207501E-2</v>
      </c>
      <c r="E11" s="85">
        <f t="shared" si="0"/>
        <v>0.83737131242323026</v>
      </c>
      <c r="F11" s="100" t="str">
        <f>IF(AND(E10&lt;'Calculation sheet_level'!$K$1,E11&gt;0),"x","")</f>
        <v/>
      </c>
      <c r="H11" s="83" t="s">
        <v>54</v>
      </c>
      <c r="I11" s="128">
        <v>0.85604977202172605</v>
      </c>
      <c r="J11" s="85">
        <v>3.0969123146786001E-2</v>
      </c>
      <c r="K11" s="85">
        <f t="shared" si="1"/>
        <v>0.79400593033739442</v>
      </c>
      <c r="L11" s="100" t="str">
        <f>IF(AND(K10&lt;'Calculation sheet_level'!$K$1,K11&gt;0),"x","")</f>
        <v>x</v>
      </c>
    </row>
    <row r="12" spans="2:12" x14ac:dyDescent="0.25">
      <c r="B12" s="83" t="s">
        <v>65</v>
      </c>
      <c r="C12" s="84">
        <v>1.1711097846499301</v>
      </c>
      <c r="D12" s="84">
        <v>1.8693632515864401E-2</v>
      </c>
      <c r="E12" s="85">
        <f t="shared" si="0"/>
        <v>0.85606494493909469</v>
      </c>
      <c r="F12" s="100" t="str">
        <f>IF(AND(E11&lt;'Calculation sheet_level'!$K$1,E12&gt;0),"x","")</f>
        <v/>
      </c>
      <c r="H12" s="83" t="s">
        <v>65</v>
      </c>
      <c r="I12" s="128">
        <v>0.58555489232496505</v>
      </c>
      <c r="J12" s="85">
        <v>2.1183489748250999E-2</v>
      </c>
      <c r="K12" s="85">
        <f t="shared" si="1"/>
        <v>0.81518942008564543</v>
      </c>
      <c r="L12" s="100" t="str">
        <f>IF(AND(K11&lt;'Calculation sheet_level'!$K$1,K12&gt;0),"x","")</f>
        <v>x</v>
      </c>
    </row>
    <row r="13" spans="2:12" x14ac:dyDescent="0.25">
      <c r="B13" s="83" t="s">
        <v>132</v>
      </c>
      <c r="C13" s="84">
        <v>1.01200898298816</v>
      </c>
      <c r="D13" s="84">
        <v>1.61540141485449E-2</v>
      </c>
      <c r="E13" s="85">
        <f t="shared" si="0"/>
        <v>0.87221895908763958</v>
      </c>
      <c r="F13" s="100" t="str">
        <f>IF(AND(E12&lt;'Calculation sheet_level'!$K$1,E13&gt;0),"x","")</f>
        <v/>
      </c>
      <c r="H13" s="83" t="s">
        <v>56</v>
      </c>
      <c r="I13" s="128">
        <v>0.46275814027949602</v>
      </c>
      <c r="J13" s="85">
        <v>1.6741098826120199E-2</v>
      </c>
      <c r="K13" s="85">
        <f t="shared" si="1"/>
        <v>0.83193051891176562</v>
      </c>
      <c r="L13" s="100" t="str">
        <f>IF(AND(K12&lt;'Calculation sheet_level'!$K$1,K13&gt;0),"x","")</f>
        <v/>
      </c>
    </row>
    <row r="14" spans="2:12" x14ac:dyDescent="0.25">
      <c r="B14" s="83" t="s">
        <v>93</v>
      </c>
      <c r="C14" s="84">
        <v>0.96780557321237903</v>
      </c>
      <c r="D14" s="84">
        <v>1.54484250491048E-2</v>
      </c>
      <c r="E14" s="85">
        <f t="shared" si="0"/>
        <v>0.8876673841367444</v>
      </c>
      <c r="F14" s="100" t="str">
        <f>IF(AND(E13&lt;'Calculation sheet_level'!$K$1,E14&gt;0),"x","")</f>
        <v/>
      </c>
      <c r="H14" s="83" t="s">
        <v>132</v>
      </c>
      <c r="I14" s="128">
        <v>0.46101059877888101</v>
      </c>
      <c r="J14" s="85">
        <v>1.6677878404007501E-2</v>
      </c>
      <c r="K14" s="85">
        <f t="shared" si="1"/>
        <v>0.84860839731577309</v>
      </c>
      <c r="L14" s="100" t="str">
        <f>IF(AND(K13&lt;'Calculation sheet_level'!$K$1,K14&gt;0),"x","")</f>
        <v/>
      </c>
    </row>
    <row r="15" spans="2:12" x14ac:dyDescent="0.25">
      <c r="B15" s="83" t="s">
        <v>54</v>
      </c>
      <c r="C15" s="84">
        <v>0.94229176995406105</v>
      </c>
      <c r="D15" s="84">
        <v>1.50411654834821E-2</v>
      </c>
      <c r="E15" s="85">
        <f t="shared" si="0"/>
        <v>0.90270854962022651</v>
      </c>
      <c r="F15" s="100" t="str">
        <f>IF(AND(E14&lt;'Calculation sheet_level'!$K$1,E15&gt;0),"x","")</f>
        <v/>
      </c>
      <c r="H15" s="83" t="s">
        <v>46</v>
      </c>
      <c r="I15" s="128">
        <v>0.43749869945425301</v>
      </c>
      <c r="J15" s="85">
        <v>1.5827293625648699E-2</v>
      </c>
      <c r="K15" s="85">
        <f t="shared" si="1"/>
        <v>0.86443569094142181</v>
      </c>
      <c r="L15" s="100" t="str">
        <f>IF(AND(K14&lt;'Calculation sheet_level'!$K$1,K15&gt;0),"x","")</f>
        <v/>
      </c>
    </row>
    <row r="16" spans="2:12" x14ac:dyDescent="0.25">
      <c r="B16" s="83" t="s">
        <v>139</v>
      </c>
      <c r="C16" s="84">
        <v>0.68434446999999998</v>
      </c>
      <c r="D16" s="84">
        <v>1.0923727394411701E-2</v>
      </c>
      <c r="E16" s="85">
        <f t="shared" si="0"/>
        <v>0.91363227701463823</v>
      </c>
      <c r="F16" s="100" t="str">
        <f>IF(AND(E15&lt;'Calculation sheet_level'!$K$1,E16&gt;0),"x","")</f>
        <v/>
      </c>
      <c r="H16" s="83" t="s">
        <v>53</v>
      </c>
      <c r="I16" s="128">
        <v>0.33469710264021801</v>
      </c>
      <c r="J16" s="85">
        <v>1.21082630091213E-2</v>
      </c>
      <c r="K16" s="85">
        <f t="shared" si="1"/>
        <v>0.87654395395054308</v>
      </c>
      <c r="L16" s="100" t="str">
        <f>IF(AND(K15&lt;'Calculation sheet_level'!$K$1,K16&gt;0),"x","")</f>
        <v/>
      </c>
    </row>
    <row r="17" spans="2:12" x14ac:dyDescent="0.25">
      <c r="B17" s="83" t="s">
        <v>131</v>
      </c>
      <c r="C17" s="84">
        <v>0.68290233645749399</v>
      </c>
      <c r="D17" s="84">
        <v>1.09007075931635E-2</v>
      </c>
      <c r="E17" s="85">
        <f t="shared" si="0"/>
        <v>0.92453298460780176</v>
      </c>
      <c r="F17" s="100" t="str">
        <f>IF(AND(E16&lt;'Calculation sheet_level'!$K$1,E17&gt;0),"x","")</f>
        <v/>
      </c>
      <c r="H17" s="83" t="s">
        <v>131</v>
      </c>
      <c r="I17" s="128">
        <v>0.31117899913727598</v>
      </c>
      <c r="J17" s="85">
        <v>1.1257453783576701E-2</v>
      </c>
      <c r="K17" s="85">
        <f t="shared" si="1"/>
        <v>0.88780140773411975</v>
      </c>
      <c r="L17" s="100" t="str">
        <f>IF(AND(K16&lt;'Calculation sheet_level'!$K$1,K17&gt;0),"x","")</f>
        <v/>
      </c>
    </row>
    <row r="18" spans="2:12" x14ac:dyDescent="0.25">
      <c r="B18" s="83" t="s">
        <v>46</v>
      </c>
      <c r="C18" s="84">
        <v>0.54332024996794603</v>
      </c>
      <c r="D18" s="84">
        <v>8.6726532597150192E-3</v>
      </c>
      <c r="E18" s="85">
        <f t="shared" si="0"/>
        <v>0.93320563786751676</v>
      </c>
      <c r="F18" s="100" t="str">
        <f>IF(AND(E17&lt;'Calculation sheet_level'!$K$1,E18&gt;0),"x","")</f>
        <v/>
      </c>
      <c r="H18" s="83" t="s">
        <v>59</v>
      </c>
      <c r="I18" s="128">
        <v>0.31063586525427</v>
      </c>
      <c r="J18" s="85">
        <v>1.1237804949294199E-2</v>
      </c>
      <c r="K18" s="85">
        <f t="shared" si="1"/>
        <v>0.89903921268341391</v>
      </c>
      <c r="L18" s="100" t="str">
        <f>IF(AND(K17&lt;'Calculation sheet_level'!$K$1,K18&gt;0),"x","")</f>
        <v/>
      </c>
    </row>
    <row r="19" spans="2:12" x14ac:dyDescent="0.25">
      <c r="B19" s="83" t="s">
        <v>56</v>
      </c>
      <c r="C19" s="84">
        <v>0.49913991984128597</v>
      </c>
      <c r="D19" s="84">
        <v>7.9674325650862694E-3</v>
      </c>
      <c r="E19" s="85">
        <f t="shared" si="0"/>
        <v>0.94117307043260301</v>
      </c>
      <c r="F19" s="100" t="str">
        <f>IF(AND(E18&lt;'Calculation sheet_level'!$K$1,E19&gt;0),"x","")</f>
        <v/>
      </c>
      <c r="H19" s="83" t="s">
        <v>93</v>
      </c>
      <c r="I19" s="128">
        <v>0.29179524962527498</v>
      </c>
      <c r="J19" s="85">
        <v>1.0556212167372601E-2</v>
      </c>
      <c r="K19" s="85">
        <f t="shared" si="1"/>
        <v>0.90959542485078648</v>
      </c>
      <c r="L19" s="100" t="str">
        <f>IF(AND(K18&lt;'Calculation sheet_level'!$K$1,K19&gt;0),"x","")</f>
        <v/>
      </c>
    </row>
    <row r="20" spans="2:12" x14ac:dyDescent="0.25">
      <c r="B20" s="83" t="s">
        <v>140</v>
      </c>
      <c r="C20" s="84">
        <v>0.48026666666666701</v>
      </c>
      <c r="D20" s="84">
        <v>7.6661716040307103E-3</v>
      </c>
      <c r="E20" s="85">
        <f t="shared" si="0"/>
        <v>0.94883924203663372</v>
      </c>
      <c r="F20" s="100" t="str">
        <f>IF(AND(E19&lt;'Calculation sheet_level'!$K$1,E20&gt;0),"x","")</f>
        <v/>
      </c>
      <c r="H20" s="83" t="s">
        <v>171</v>
      </c>
      <c r="I20" s="128">
        <v>0.28673771999999997</v>
      </c>
      <c r="J20" s="85">
        <v>1.0373247037420199E-2</v>
      </c>
      <c r="K20" s="85">
        <f t="shared" si="1"/>
        <v>0.91996867188820663</v>
      </c>
      <c r="L20" s="100" t="str">
        <f>IF(AND(K19&lt;'Calculation sheet_level'!$K$1,K20&gt;0),"x","")</f>
        <v/>
      </c>
    </row>
    <row r="21" spans="2:12" x14ac:dyDescent="0.25">
      <c r="B21" s="83" t="s">
        <v>53</v>
      </c>
      <c r="C21" s="84">
        <v>0.37254905172638803</v>
      </c>
      <c r="D21" s="84">
        <v>5.9467482539979199E-3</v>
      </c>
      <c r="E21" s="85">
        <f t="shared" si="0"/>
        <v>0.9547859902906316</v>
      </c>
      <c r="F21" s="100" t="str">
        <f>IF(AND(E20&lt;'Calculation sheet_level'!$K$1,E21&gt;0),"x","")</f>
        <v/>
      </c>
      <c r="H21" s="83" t="s">
        <v>71</v>
      </c>
      <c r="I21" s="128">
        <v>0.276733998596775</v>
      </c>
      <c r="J21" s="85">
        <v>1.00113446221776E-2</v>
      </c>
      <c r="K21" s="85">
        <f t="shared" si="1"/>
        <v>0.9299800165103842</v>
      </c>
      <c r="L21" s="100" t="str">
        <f>IF(AND(K20&lt;'Calculation sheet_level'!$K$1,K21&gt;0),"x","")</f>
        <v/>
      </c>
    </row>
    <row r="22" spans="2:12" x14ac:dyDescent="0.25">
      <c r="B22" s="83" t="s">
        <v>71</v>
      </c>
      <c r="C22" s="84">
        <v>0.34309781926264199</v>
      </c>
      <c r="D22" s="84">
        <v>5.4766381720630104E-3</v>
      </c>
      <c r="E22" s="85">
        <f t="shared" si="0"/>
        <v>0.96026262846269461</v>
      </c>
      <c r="F22" s="100" t="str">
        <f>IF(AND(E21&lt;'Calculation sheet_level'!$K$1,E22&gt;0),"x","")</f>
        <v/>
      </c>
      <c r="H22" s="83" t="s">
        <v>140</v>
      </c>
      <c r="I22" s="128">
        <v>0.240133333333333</v>
      </c>
      <c r="J22" s="85">
        <v>8.6872504551750197E-3</v>
      </c>
      <c r="K22" s="85">
        <f t="shared" ref="K22:K29" si="2">IF(J22=1,0,IF(ISNUMBER(J22+K21),J22+K21,0))</f>
        <v>0.93866726696555924</v>
      </c>
      <c r="L22" s="100" t="str">
        <f>IF(AND(K21&lt;'Calculation sheet_level'!$K$1,K22&gt;0),"x","")</f>
        <v/>
      </c>
    </row>
    <row r="23" spans="2:12" x14ac:dyDescent="0.25">
      <c r="B23" s="83" t="s">
        <v>80</v>
      </c>
      <c r="C23" s="84">
        <v>0.325323875906399</v>
      </c>
      <c r="D23" s="84">
        <v>5.1929247492785496E-3</v>
      </c>
      <c r="E23" s="85">
        <f t="shared" si="0"/>
        <v>0.96545555321197318</v>
      </c>
      <c r="F23" s="100" t="str">
        <f>IF(AND(E22&lt;'Calculation sheet_level'!$K$1,E23&gt;0),"x","")</f>
        <v/>
      </c>
      <c r="H23" s="83" t="s">
        <v>134</v>
      </c>
      <c r="I23" s="128">
        <v>0.18688650000000001</v>
      </c>
      <c r="J23" s="85">
        <v>6.7609515499350301E-3</v>
      </c>
      <c r="K23" s="85">
        <f t="shared" si="2"/>
        <v>0.9454282185154943</v>
      </c>
      <c r="L23" s="100" t="str">
        <f>IF(AND(K22&lt;'Calculation sheet_level'!$K$1,K23&gt;0),"x","")</f>
        <v/>
      </c>
    </row>
    <row r="24" spans="2:12" x14ac:dyDescent="0.25">
      <c r="B24" s="83" t="s">
        <v>59</v>
      </c>
      <c r="C24" s="84">
        <v>0.31063586525427</v>
      </c>
      <c r="D24" s="84">
        <v>4.9584699807172297E-3</v>
      </c>
      <c r="E24" s="85">
        <f t="shared" si="0"/>
        <v>0.97041402319269043</v>
      </c>
      <c r="F24" s="100" t="str">
        <f>IF(AND(E23&lt;'Calculation sheet_level'!$K$1,E24&gt;0),"x","")</f>
        <v/>
      </c>
      <c r="H24" s="83" t="s">
        <v>60</v>
      </c>
      <c r="I24" s="128">
        <v>0.17363307318805599</v>
      </c>
      <c r="J24" s="85">
        <v>6.2814852613258202E-3</v>
      </c>
      <c r="K24" s="85">
        <f t="shared" si="2"/>
        <v>0.95170970377682007</v>
      </c>
      <c r="L24" s="100" t="str">
        <f>IF(AND(K23&lt;'Calculation sheet_level'!$K$1,K24&gt;0),"x","")</f>
        <v/>
      </c>
    </row>
    <row r="25" spans="2:12" x14ac:dyDescent="0.25">
      <c r="B25" s="83" t="s">
        <v>171</v>
      </c>
      <c r="C25" s="84">
        <v>0.28673771999999997</v>
      </c>
      <c r="D25" s="84">
        <v>4.5770000698261504E-3</v>
      </c>
      <c r="E25" s="85">
        <f t="shared" si="0"/>
        <v>0.97499102326251663</v>
      </c>
      <c r="F25" s="100" t="str">
        <f>IF(AND(E24&lt;'Calculation sheet_level'!$K$1,E25&gt;0),"x","")</f>
        <v/>
      </c>
      <c r="H25" s="83" t="s">
        <v>61</v>
      </c>
      <c r="I25" s="128">
        <v>0.17066463329600501</v>
      </c>
      <c r="J25" s="85">
        <v>6.1740966683078704E-3</v>
      </c>
      <c r="K25" s="85">
        <f t="shared" si="2"/>
        <v>0.95788380044512789</v>
      </c>
      <c r="L25" s="100" t="str">
        <f>IF(AND(K24&lt;'Calculation sheet_level'!$K$1,K25&gt;0),"x","")</f>
        <v/>
      </c>
    </row>
    <row r="26" spans="2:12" x14ac:dyDescent="0.25">
      <c r="B26" s="83" t="s">
        <v>152</v>
      </c>
      <c r="C26" s="84">
        <v>0.18540000000000001</v>
      </c>
      <c r="D26" s="84">
        <v>2.95941466279975E-3</v>
      </c>
      <c r="E26" s="85">
        <f t="shared" si="0"/>
        <v>0.97795043792531633</v>
      </c>
      <c r="F26" s="100" t="str">
        <f>IF(AND(E25&lt;'Calculation sheet_level'!$K$1,E26&gt;0),"x","")</f>
        <v/>
      </c>
      <c r="H26" s="83" t="s">
        <v>141</v>
      </c>
      <c r="I26" s="128">
        <v>0.15179999999999999</v>
      </c>
      <c r="J26" s="85">
        <v>5.4916350045623296E-3</v>
      </c>
      <c r="K26" s="85">
        <f t="shared" si="2"/>
        <v>0.96337543544969018</v>
      </c>
      <c r="L26" s="100" t="str">
        <f>IF(AND(K25&lt;'Calculation sheet_level'!$K$1,K26&gt;0),"x","")</f>
        <v/>
      </c>
    </row>
    <row r="27" spans="2:12" x14ac:dyDescent="0.25">
      <c r="B27" s="83" t="s">
        <v>60</v>
      </c>
      <c r="C27" s="84">
        <v>0.17363307318805599</v>
      </c>
      <c r="D27" s="84">
        <v>2.7715871776683599E-3</v>
      </c>
      <c r="E27" s="85">
        <f t="shared" si="0"/>
        <v>0.98072202510298467</v>
      </c>
      <c r="F27" s="100" t="str">
        <f>IF(AND(E26&lt;'Calculation sheet_level'!$K$1,E27&gt;0),"x","")</f>
        <v/>
      </c>
      <c r="H27" s="83" t="s">
        <v>139</v>
      </c>
      <c r="I27" s="128">
        <v>0.14407252000000001</v>
      </c>
      <c r="J27" s="85">
        <v>5.21207967080044E-3</v>
      </c>
      <c r="K27" s="85">
        <f t="shared" si="2"/>
        <v>0.96858751512049057</v>
      </c>
      <c r="L27" s="100" t="str">
        <f>IF(AND(K26&lt;'Calculation sheet_level'!$K$1,K27&gt;0),"x","")</f>
        <v/>
      </c>
    </row>
    <row r="28" spans="2:12" x14ac:dyDescent="0.25">
      <c r="B28" s="83" t="s">
        <v>151</v>
      </c>
      <c r="C28" s="84">
        <v>0.17147290000000001</v>
      </c>
      <c r="D28" s="84">
        <v>2.7371057957540201E-3</v>
      </c>
      <c r="E28" s="85">
        <f t="shared" si="0"/>
        <v>0.98345913089873871</v>
      </c>
      <c r="F28" s="100" t="str">
        <f>IF(AND(E27&lt;'Calculation sheet_level'!$K$1,E28&gt;0),"x","")</f>
        <v/>
      </c>
      <c r="H28" s="83" t="s">
        <v>80</v>
      </c>
      <c r="I28" s="128">
        <v>0.13012955036255899</v>
      </c>
      <c r="J28" s="85">
        <v>4.7076679439986002E-3</v>
      </c>
      <c r="K28" s="85">
        <f t="shared" si="2"/>
        <v>0.97329518306448914</v>
      </c>
      <c r="L28" s="100" t="str">
        <f>IF(AND(K27&lt;'Calculation sheet_level'!$K$1,K28&gt;0),"x","")</f>
        <v/>
      </c>
    </row>
    <row r="29" spans="2:12" x14ac:dyDescent="0.25">
      <c r="B29" s="83" t="s">
        <v>61</v>
      </c>
      <c r="C29" s="84">
        <v>0.17066463329600501</v>
      </c>
      <c r="D29" s="84">
        <v>2.72420398164801E-3</v>
      </c>
      <c r="E29" s="85">
        <f t="shared" si="0"/>
        <v>0.98618333488038668</v>
      </c>
      <c r="F29" s="100" t="str">
        <f>IF(AND(E28&lt;'Calculation sheet_level'!$K$1,E29&gt;0),"x","")</f>
        <v/>
      </c>
      <c r="H29" s="83" t="s">
        <v>68</v>
      </c>
      <c r="I29" s="128">
        <v>0.121684634996633</v>
      </c>
      <c r="J29" s="85">
        <v>4.4021581097819498E-3</v>
      </c>
      <c r="K29" s="85">
        <f t="shared" si="2"/>
        <v>0.9776973411742711</v>
      </c>
      <c r="L29" s="100" t="str">
        <f>IF(AND(K28&lt;'Calculation sheet_level'!$K$1,K29&gt;0),"x","")</f>
        <v/>
      </c>
    </row>
    <row r="30" spans="2:12" x14ac:dyDescent="0.25">
      <c r="B30" s="83" t="s">
        <v>141</v>
      </c>
      <c r="C30" s="84">
        <v>0.15179999999999999</v>
      </c>
      <c r="D30" s="84">
        <v>2.42308061387811E-3</v>
      </c>
      <c r="E30" s="85">
        <f t="shared" si="0"/>
        <v>0.98860641549426476</v>
      </c>
      <c r="F30" s="100" t="str">
        <f>IF(AND(E29&lt;'Calculation sheet_level'!$K$1,E30&gt;0),"x","")</f>
        <v/>
      </c>
      <c r="H30" s="83" t="s">
        <v>76</v>
      </c>
      <c r="I30" s="128">
        <v>9.3404057859563405E-2</v>
      </c>
      <c r="J30" s="85">
        <v>3.3790579295766999E-3</v>
      </c>
      <c r="K30" s="85">
        <f t="shared" ref="K30:K47" si="3">IF(J30=1,0,IF(ISNUMBER(J30+K29),J30+K29,0))</f>
        <v>0.98107639910384781</v>
      </c>
      <c r="L30" s="100" t="str">
        <f>IF(AND(K29&lt;'Calculation sheet_level'!$K$1,K30&gt;0),"x","")</f>
        <v/>
      </c>
    </row>
    <row r="31" spans="2:12" x14ac:dyDescent="0.25">
      <c r="B31" s="83" t="s">
        <v>68</v>
      </c>
      <c r="C31" s="84">
        <v>0.121684634996633</v>
      </c>
      <c r="D31" s="84">
        <v>1.9423694339076099E-3</v>
      </c>
      <c r="E31" s="85">
        <f t="shared" si="0"/>
        <v>0.99054878492817233</v>
      </c>
      <c r="F31" s="100" t="str">
        <f>IF(AND(E30&lt;'Calculation sheet_level'!$K$1,E31&gt;0),"x","")</f>
        <v/>
      </c>
      <c r="H31" s="83" t="s">
        <v>411</v>
      </c>
      <c r="I31" s="128">
        <v>6.5754840080000002E-2</v>
      </c>
      <c r="J31" s="85">
        <v>2.3787982971194099E-3</v>
      </c>
      <c r="K31" s="85">
        <f t="shared" si="3"/>
        <v>0.98345519740096721</v>
      </c>
      <c r="L31" s="100" t="str">
        <f>IF(AND(K30&lt;'Calculation sheet_level'!$K$1,K31&gt;0),"x","")</f>
        <v/>
      </c>
    </row>
    <row r="32" spans="2:12" x14ac:dyDescent="0.25">
      <c r="B32" s="83" t="s">
        <v>76</v>
      </c>
      <c r="C32" s="84">
        <v>9.3418783211853498E-2</v>
      </c>
      <c r="D32" s="84">
        <v>1.4911807811114901E-3</v>
      </c>
      <c r="E32" s="85">
        <f t="shared" si="0"/>
        <v>0.99203996570928388</v>
      </c>
      <c r="F32" s="100" t="str">
        <f>IF(AND(E31&lt;'Calculation sheet_level'!$K$1,E32&gt;0),"x","")</f>
        <v/>
      </c>
      <c r="H32" s="83" t="s">
        <v>151</v>
      </c>
      <c r="I32" s="128">
        <v>5.4871327999999997E-2</v>
      </c>
      <c r="J32" s="85">
        <v>1.9850678892728698E-3</v>
      </c>
      <c r="K32" s="85">
        <f t="shared" si="3"/>
        <v>0.98544026529024009</v>
      </c>
      <c r="L32" s="100" t="str">
        <f>IF(AND(K31&lt;'Calculation sheet_level'!$K$1,K32&gt;0),"x","")</f>
        <v/>
      </c>
    </row>
    <row r="33" spans="2:12" x14ac:dyDescent="0.25">
      <c r="B33" s="83" t="s">
        <v>411</v>
      </c>
      <c r="C33" s="84">
        <v>6.6103582889999998E-2</v>
      </c>
      <c r="D33" s="84">
        <v>1.05516673391729E-3</v>
      </c>
      <c r="E33" s="85">
        <f t="shared" si="0"/>
        <v>0.99309513244320113</v>
      </c>
      <c r="F33" s="100" t="str">
        <f>IF(AND(E32&lt;'Calculation sheet_level'!$K$1,E33&gt;0),"x","")</f>
        <v/>
      </c>
      <c r="H33" s="83" t="s">
        <v>48</v>
      </c>
      <c r="I33" s="128">
        <v>5.4024897903090001E-2</v>
      </c>
      <c r="J33" s="85">
        <v>1.9544467749836301E-3</v>
      </c>
      <c r="K33" s="85">
        <f t="shared" si="3"/>
        <v>0.98739471206522367</v>
      </c>
      <c r="L33" s="100" t="str">
        <f>IF(AND(K32&lt;'Calculation sheet_level'!$K$1,K33&gt;0),"x","")</f>
        <v/>
      </c>
    </row>
    <row r="34" spans="2:12" x14ac:dyDescent="0.25">
      <c r="B34" s="83" t="s">
        <v>133</v>
      </c>
      <c r="C34" s="84">
        <v>6.4342859290772603E-2</v>
      </c>
      <c r="D34" s="84">
        <v>1.0270614953159301E-3</v>
      </c>
      <c r="E34" s="85">
        <f t="shared" si="0"/>
        <v>0.99412219393851708</v>
      </c>
      <c r="F34" s="100" t="str">
        <f>IF(AND(E33&lt;'Calculation sheet_level'!$K$1,E34&gt;0),"x","")</f>
        <v/>
      </c>
      <c r="H34" s="83" t="s">
        <v>66</v>
      </c>
      <c r="I34" s="128">
        <v>5.29604015553677E-2</v>
      </c>
      <c r="J34" s="85">
        <v>1.9159367261998299E-3</v>
      </c>
      <c r="K34" s="85">
        <f t="shared" si="3"/>
        <v>0.9893106487914235</v>
      </c>
      <c r="L34" s="100" t="str">
        <f>IF(AND(K33&lt;'Calculation sheet_level'!$K$1,K34&gt;0),"x","")</f>
        <v/>
      </c>
    </row>
    <row r="35" spans="2:12" x14ac:dyDescent="0.25">
      <c r="B35" s="83" t="s">
        <v>48</v>
      </c>
      <c r="C35" s="84">
        <v>5.6089835895143499E-2</v>
      </c>
      <c r="D35" s="84">
        <v>8.9532407110096699E-4</v>
      </c>
      <c r="E35" s="85">
        <f t="shared" si="0"/>
        <v>0.99501751800961802</v>
      </c>
      <c r="F35" s="100" t="str">
        <f>IF(AND(E34&lt;'Calculation sheet_level'!$K$1,E35&gt;0),"x","")</f>
        <v/>
      </c>
      <c r="H35" s="83" t="s">
        <v>142</v>
      </c>
      <c r="I35" s="128">
        <v>4.6408419999999999E-2</v>
      </c>
      <c r="J35" s="85">
        <v>1.6789071395153499E-3</v>
      </c>
      <c r="K35" s="85">
        <f t="shared" si="3"/>
        <v>0.99098955593093885</v>
      </c>
      <c r="L35" s="100" t="str">
        <f>IF(AND(K34&lt;'Calculation sheet_level'!$K$1,K35&gt;0),"x","")</f>
        <v/>
      </c>
    </row>
    <row r="36" spans="2:12" x14ac:dyDescent="0.25">
      <c r="B36" s="83" t="s">
        <v>66</v>
      </c>
      <c r="C36" s="84">
        <v>5.5902646086221502E-2</v>
      </c>
      <c r="D36" s="84">
        <v>8.9233608693025301E-4</v>
      </c>
      <c r="E36" s="85">
        <f t="shared" si="0"/>
        <v>0.99590985409654831</v>
      </c>
      <c r="F36" s="100" t="str">
        <f>IF(AND(E35&lt;'Calculation sheet_level'!$K$1,E36&gt;0),"x","")</f>
        <v/>
      </c>
      <c r="H36" s="83" t="s">
        <v>152</v>
      </c>
      <c r="I36" s="128">
        <v>4.6350000000000002E-2</v>
      </c>
      <c r="J36" s="85">
        <v>1.67679369210451E-3</v>
      </c>
      <c r="K36" s="85">
        <f t="shared" si="3"/>
        <v>0.99266634962304334</v>
      </c>
      <c r="L36" s="100" t="str">
        <f>IF(AND(K35&lt;'Calculation sheet_level'!$K$1,K36&gt;0),"x","")</f>
        <v/>
      </c>
    </row>
    <row r="37" spans="2:12" x14ac:dyDescent="0.25">
      <c r="B37" s="83" t="s">
        <v>142</v>
      </c>
      <c r="C37" s="84">
        <v>4.6408419999999999E-2</v>
      </c>
      <c r="D37" s="84">
        <v>7.4078618460285395E-4</v>
      </c>
      <c r="E37" s="85">
        <f t="shared" si="0"/>
        <v>0.99665064028115113</v>
      </c>
      <c r="F37" s="100" t="str">
        <f>IF(AND(E36&lt;'Calculation sheet_level'!$K$1,E37&gt;0),"x","")</f>
        <v/>
      </c>
      <c r="H37" s="83" t="s">
        <v>77</v>
      </c>
      <c r="I37" s="128">
        <v>3.9515466551137898E-2</v>
      </c>
      <c r="J37" s="85">
        <v>1.42954228810172E-3</v>
      </c>
      <c r="K37" s="85">
        <f t="shared" si="3"/>
        <v>0.99409589191114511</v>
      </c>
      <c r="L37" s="100" t="str">
        <f>IF(AND(K36&lt;'Calculation sheet_level'!$K$1,K37&gt;0),"x","")</f>
        <v/>
      </c>
    </row>
    <row r="38" spans="2:12" x14ac:dyDescent="0.25">
      <c r="B38" s="83" t="s">
        <v>122</v>
      </c>
      <c r="C38" s="84">
        <v>4.4990000000000002E-2</v>
      </c>
      <c r="D38" s="84">
        <v>7.1814490657691899E-4</v>
      </c>
      <c r="E38" s="85">
        <f t="shared" si="0"/>
        <v>0.99736878518772809</v>
      </c>
      <c r="F38" s="100" t="str">
        <f>IF(AND(E37&lt;'Calculation sheet_level'!$K$1,E38&gt;0),"x","")</f>
        <v/>
      </c>
      <c r="H38" s="83" t="s">
        <v>122</v>
      </c>
      <c r="I38" s="128">
        <v>3.6810000000000002E-2</v>
      </c>
      <c r="J38" s="85">
        <v>1.33166722343834E-3</v>
      </c>
      <c r="K38" s="85">
        <f t="shared" si="3"/>
        <v>0.99542755913458347</v>
      </c>
      <c r="L38" s="100" t="str">
        <f>IF(AND(K37&lt;'Calculation sheet_level'!$K$1,K38&gt;0),"x","")</f>
        <v/>
      </c>
    </row>
    <row r="39" spans="2:12" x14ac:dyDescent="0.25">
      <c r="B39" s="83" t="s">
        <v>77</v>
      </c>
      <c r="C39" s="84">
        <v>3.9515466551137898E-2</v>
      </c>
      <c r="D39" s="84">
        <v>6.3075863602378901E-4</v>
      </c>
      <c r="E39" s="85">
        <f t="shared" si="0"/>
        <v>0.99799954382375189</v>
      </c>
      <c r="F39" s="100" t="str">
        <f>IF(AND(E38&lt;'Calculation sheet_level'!$K$1,E39&gt;0),"x","")</f>
        <v/>
      </c>
      <c r="H39" s="83" t="s">
        <v>133</v>
      </c>
      <c r="I39" s="128">
        <v>2.75755111246168E-2</v>
      </c>
      <c r="J39" s="85">
        <v>9.9759316311359507E-4</v>
      </c>
      <c r="K39" s="85">
        <f t="shared" si="3"/>
        <v>0.99642515229769701</v>
      </c>
      <c r="L39" s="100" t="str">
        <f>IF(AND(K38&lt;'Calculation sheet_level'!$K$1,K39&gt;0),"x","")</f>
        <v/>
      </c>
    </row>
    <row r="40" spans="2:12" x14ac:dyDescent="0.25">
      <c r="B40" s="83" t="s">
        <v>51</v>
      </c>
      <c r="C40" s="84">
        <v>3.18633873599381E-2</v>
      </c>
      <c r="D40" s="84">
        <v>5.0861367723553999E-4</v>
      </c>
      <c r="E40" s="85">
        <f t="shared" si="0"/>
        <v>0.99850815750098743</v>
      </c>
      <c r="F40" s="100" t="str">
        <f>IF(AND(E39&lt;'Calculation sheet_level'!$K$1,E40&gt;0),"x","")</f>
        <v/>
      </c>
      <c r="H40" s="83" t="s">
        <v>51</v>
      </c>
      <c r="I40" s="128">
        <v>2.5566483483672599E-2</v>
      </c>
      <c r="J40" s="85">
        <v>9.2491301477273596E-4</v>
      </c>
      <c r="K40" s="85">
        <f t="shared" si="3"/>
        <v>0.99735006531246972</v>
      </c>
      <c r="L40" s="100" t="str">
        <f>IF(AND(K39&lt;'Calculation sheet_level'!$K$1,K40&gt;0),"x","")</f>
        <v/>
      </c>
    </row>
    <row r="41" spans="2:12" x14ac:dyDescent="0.25">
      <c r="B41" s="83" t="s">
        <v>50</v>
      </c>
      <c r="C41" s="84">
        <v>2.3532267141106001E-2</v>
      </c>
      <c r="D41" s="84">
        <v>3.7562964631235101E-4</v>
      </c>
      <c r="E41" s="85">
        <f t="shared" si="0"/>
        <v>0.99888378714729975</v>
      </c>
      <c r="F41" s="100" t="str">
        <f>IF(AND(E40&lt;'Calculation sheet_level'!$K$1,E41&gt;0),"x","")</f>
        <v/>
      </c>
      <c r="H41" s="83" t="s">
        <v>50</v>
      </c>
      <c r="I41" s="128">
        <v>2.2645757709189199E-2</v>
      </c>
      <c r="J41" s="85">
        <v>8.1925056482622398E-4</v>
      </c>
      <c r="K41" s="85">
        <f t="shared" si="3"/>
        <v>0.99816931587729596</v>
      </c>
      <c r="L41" s="100" t="str">
        <f>IF(AND(K40&lt;'Calculation sheet_level'!$K$1,K41&gt;0),"x","")</f>
        <v/>
      </c>
    </row>
    <row r="42" spans="2:12" x14ac:dyDescent="0.25">
      <c r="B42" s="83" t="s">
        <v>75</v>
      </c>
      <c r="C42" s="84">
        <v>2.02025703047293E-2</v>
      </c>
      <c r="D42" s="84">
        <v>3.2247995030236601E-4</v>
      </c>
      <c r="E42" s="85">
        <f t="shared" si="0"/>
        <v>0.99920626709760207</v>
      </c>
      <c r="F42" s="100" t="str">
        <f>IF(AND(E41&lt;'Calculation sheet_level'!$K$1,E42&gt;0),"x","")</f>
        <v/>
      </c>
      <c r="H42" s="83" t="s">
        <v>75</v>
      </c>
      <c r="I42" s="128">
        <v>1.5794736783697499E-2</v>
      </c>
      <c r="J42" s="85">
        <v>5.7140269703031101E-4</v>
      </c>
      <c r="K42" s="85">
        <f t="shared" si="3"/>
        <v>0.99874071857432623</v>
      </c>
      <c r="L42" s="100" t="str">
        <f>IF(AND(K41&lt;'Calculation sheet_level'!$K$1,K42&gt;0),"x","")</f>
        <v/>
      </c>
    </row>
    <row r="43" spans="2:12" x14ac:dyDescent="0.25">
      <c r="B43" s="83" t="s">
        <v>137</v>
      </c>
      <c r="C43" s="84">
        <v>1.9954849315068499E-2</v>
      </c>
      <c r="D43" s="84">
        <v>3.1852574788011499E-4</v>
      </c>
      <c r="E43" s="85">
        <f t="shared" si="0"/>
        <v>0.99952479284548224</v>
      </c>
      <c r="F43" s="100" t="str">
        <f>IF(AND(E42&lt;'Calculation sheet_level'!$K$1,E43&gt;0),"x","")</f>
        <v/>
      </c>
      <c r="H43" s="83" t="s">
        <v>57</v>
      </c>
      <c r="I43" s="128">
        <v>1.1040518559822E-2</v>
      </c>
      <c r="J43" s="85">
        <v>3.9941039651935798E-4</v>
      </c>
      <c r="K43" s="85">
        <f t="shared" si="3"/>
        <v>0.99914012897084559</v>
      </c>
      <c r="L43" s="100" t="str">
        <f>IF(AND(K42&lt;'Calculation sheet_level'!$K$1,K43&gt;0),"x","")</f>
        <v/>
      </c>
    </row>
    <row r="44" spans="2:12" x14ac:dyDescent="0.25">
      <c r="B44" s="83" t="s">
        <v>57</v>
      </c>
      <c r="C44" s="84">
        <v>1.1040518559822E-2</v>
      </c>
      <c r="D44" s="84">
        <v>1.76232322064995E-4</v>
      </c>
      <c r="E44" s="85">
        <f t="shared" si="0"/>
        <v>0.99970102516754722</v>
      </c>
      <c r="F44" s="100" t="str">
        <f>IF(AND(E43&lt;'Calculation sheet_level'!$K$1,E44&gt;0),"x","")</f>
        <v/>
      </c>
      <c r="H44" s="83" t="s">
        <v>137</v>
      </c>
      <c r="I44" s="128">
        <v>9.1459726027397197E-3</v>
      </c>
      <c r="J44" s="85">
        <v>3.3087182671919299E-4</v>
      </c>
      <c r="K44" s="85">
        <f t="shared" si="3"/>
        <v>0.99947100079756479</v>
      </c>
      <c r="L44" s="100" t="str">
        <f>IF(AND(K43&lt;'Calculation sheet_level'!$K$1,K44&gt;0),"x","")</f>
        <v/>
      </c>
    </row>
    <row r="45" spans="2:12" x14ac:dyDescent="0.25">
      <c r="B45" s="83" t="s">
        <v>47</v>
      </c>
      <c r="C45" s="84">
        <v>5.7083903594112202E-3</v>
      </c>
      <c r="D45" s="84">
        <v>9.1119170068102999E-5</v>
      </c>
      <c r="E45" s="85">
        <f t="shared" si="0"/>
        <v>0.99979214433761532</v>
      </c>
      <c r="F45" s="100" t="str">
        <f>IF(AND(E44&lt;'Calculation sheet_level'!$K$1,E45&gt;0),"x","")</f>
        <v/>
      </c>
      <c r="H45" s="83" t="s">
        <v>47</v>
      </c>
      <c r="I45" s="128">
        <v>5.3006471219793003E-3</v>
      </c>
      <c r="J45" s="85">
        <v>1.9176033782538899E-4</v>
      </c>
      <c r="K45" s="85">
        <f t="shared" si="3"/>
        <v>0.99966276113539021</v>
      </c>
      <c r="L45" s="100" t="str">
        <f>IF(AND(K44&lt;'Calculation sheet_level'!$K$1,K45&gt;0),"x","")</f>
        <v/>
      </c>
    </row>
    <row r="46" spans="2:12" x14ac:dyDescent="0.25">
      <c r="B46" s="83" t="s">
        <v>143</v>
      </c>
      <c r="C46" s="84">
        <v>3.558E-3</v>
      </c>
      <c r="D46" s="84">
        <v>5.6793944823309098E-5</v>
      </c>
      <c r="E46" s="85">
        <f t="shared" si="0"/>
        <v>0.99984893828243859</v>
      </c>
      <c r="F46" s="100" t="str">
        <f>IF(AND(E45&lt;'Calculation sheet_level'!$K$1,E46&gt;0),"x","")</f>
        <v/>
      </c>
      <c r="H46" s="83" t="s">
        <v>62</v>
      </c>
      <c r="I46" s="128">
        <v>3.4091048004001902E-3</v>
      </c>
      <c r="J46" s="85">
        <v>1.2333042988207601E-4</v>
      </c>
      <c r="K46" s="85">
        <f t="shared" si="3"/>
        <v>0.99978609156527232</v>
      </c>
      <c r="L46" s="100" t="str">
        <f>IF(AND(K45&lt;'Calculation sheet_level'!$K$1,K46&gt;0),"x","")</f>
        <v/>
      </c>
    </row>
    <row r="47" spans="2:12" x14ac:dyDescent="0.25">
      <c r="B47" s="83" t="s">
        <v>62</v>
      </c>
      <c r="C47" s="84">
        <v>3.4091048004001902E-3</v>
      </c>
      <c r="D47" s="84">
        <v>5.4417231571333999E-5</v>
      </c>
      <c r="E47" s="85">
        <f t="shared" si="0"/>
        <v>0.99990335551400988</v>
      </c>
      <c r="F47" s="100" t="str">
        <f>IF(AND(E46&lt;'Calculation sheet_level'!$K$1,E47&gt;0),"x","")</f>
        <v/>
      </c>
      <c r="H47" s="83" t="s">
        <v>52</v>
      </c>
      <c r="I47" s="128">
        <v>2.5015333023055402E-3</v>
      </c>
      <c r="J47" s="85">
        <v>9.0497416653619807E-5</v>
      </c>
      <c r="K47" s="85">
        <f t="shared" si="3"/>
        <v>0.99987658898192588</v>
      </c>
      <c r="L47" s="100" t="str">
        <f>IF(AND(K46&lt;'Calculation sheet_level'!$K$1,K47&gt;0),"x","")</f>
        <v/>
      </c>
    </row>
    <row r="48" spans="2:12" x14ac:dyDescent="0.25">
      <c r="B48" s="83" t="s">
        <v>52</v>
      </c>
      <c r="C48" s="84">
        <v>3.1645064848772201E-3</v>
      </c>
      <c r="D48" s="84">
        <v>5.0512874281933803E-5</v>
      </c>
      <c r="E48" s="85">
        <f t="shared" si="0"/>
        <v>0.99995386838829181</v>
      </c>
      <c r="F48" s="100" t="str">
        <f>IF(AND(E47&lt;'Calculation sheet_level'!$K$1,E48&gt;0),"x","")</f>
        <v/>
      </c>
      <c r="H48" s="83" t="s">
        <v>143</v>
      </c>
      <c r="I48" s="128">
        <v>1.58133333333333E-3</v>
      </c>
      <c r="J48" s="85">
        <v>5.7207546029081402E-5</v>
      </c>
      <c r="K48" s="85">
        <f t="shared" ref="K48:K49" si="4">IF(J48=1,0,IF(ISNUMBER(J48+K47),J48+K47,0))</f>
        <v>0.999933796527955</v>
      </c>
      <c r="L48" s="100" t="str">
        <f>IF(AND(K47&lt;'Calculation sheet_level'!$K$1,K48&gt;0),"x","")</f>
        <v/>
      </c>
    </row>
    <row r="49" spans="2:12" x14ac:dyDescent="0.25">
      <c r="B49" s="83" t="s">
        <v>138</v>
      </c>
      <c r="C49" s="84">
        <v>1.54257534246575E-3</v>
      </c>
      <c r="D49" s="84">
        <v>2.4623085690218401E-5</v>
      </c>
      <c r="E49" s="85">
        <f t="shared" si="0"/>
        <v>0.99997849147398199</v>
      </c>
      <c r="F49" s="100" t="str">
        <f>IF(AND(E48&lt;'Calculation sheet_level'!$K$1,E49&gt;0),"x","")</f>
        <v/>
      </c>
      <c r="H49" s="83" t="s">
        <v>138</v>
      </c>
      <c r="I49" s="128">
        <v>7.2591780821917797E-4</v>
      </c>
      <c r="J49" s="85">
        <v>2.6261367892303001E-5</v>
      </c>
      <c r="K49" s="85">
        <f t="shared" si="4"/>
        <v>0.9999600578958473</v>
      </c>
      <c r="L49" s="100" t="str">
        <f>IF(AND(K48&lt;'Calculation sheet_level'!$K$1,K49&gt;0),"x","")</f>
        <v/>
      </c>
    </row>
    <row r="50" spans="2:12" x14ac:dyDescent="0.25">
      <c r="B50" s="83" t="s">
        <v>69</v>
      </c>
      <c r="C50" s="84">
        <v>5.0034082389400201E-4</v>
      </c>
      <c r="D50" s="84">
        <v>7.9866017833291105E-6</v>
      </c>
      <c r="E50" s="85">
        <f t="shared" ref="E50" si="5">IF(D50=1,0,IF(ISNUMBER(D50+E49),D50+E49,0))</f>
        <v>0.99998647807576535</v>
      </c>
      <c r="F50" s="100"/>
      <c r="H50" s="83" t="s">
        <v>69</v>
      </c>
      <c r="I50" s="128">
        <v>5.0034082389400201E-4</v>
      </c>
      <c r="J50" s="85">
        <v>1.8100719253674899E-5</v>
      </c>
      <c r="K50" s="85">
        <f t="shared" ref="K50" si="6">IF(J50=1,0,IF(ISNUMBER(J50+K49),J50+K49,0))</f>
        <v>0.99997815861510098</v>
      </c>
      <c r="L50" s="100"/>
    </row>
    <row r="51" spans="2:12" x14ac:dyDescent="0.25">
      <c r="B51" s="83" t="s">
        <v>165</v>
      </c>
      <c r="C51" s="84">
        <v>2.4979168000000001E-4</v>
      </c>
      <c r="D51" s="84">
        <v>3.9872554500398198E-6</v>
      </c>
      <c r="E51" s="85">
        <f t="shared" ref="E51:E55" si="7">IF(D51=1,0,IF(ISNUMBER(D51+E50),D51+E50,0))</f>
        <v>0.99999046533121538</v>
      </c>
      <c r="F51" s="100"/>
      <c r="H51" s="83" t="s">
        <v>165</v>
      </c>
      <c r="I51" s="128">
        <v>2.247866E-4</v>
      </c>
      <c r="J51" s="85">
        <v>8.1320550798191705E-6</v>
      </c>
      <c r="K51" s="85">
        <f t="shared" ref="K51:K55" si="8">IF(J51=1,0,IF(ISNUMBER(J51+K50),J51+K50,0))</f>
        <v>0.99998629067018074</v>
      </c>
      <c r="L51" s="100"/>
    </row>
    <row r="52" spans="2:12" x14ac:dyDescent="0.25">
      <c r="B52" s="83" t="s">
        <v>157</v>
      </c>
      <c r="C52" s="84">
        <v>2.1448365732000001E-4</v>
      </c>
      <c r="D52" s="84">
        <v>3.4236573916058501E-6</v>
      </c>
      <c r="E52" s="85">
        <f t="shared" si="7"/>
        <v>0.99999388898860697</v>
      </c>
      <c r="F52" s="100"/>
      <c r="H52" s="83" t="s">
        <v>58</v>
      </c>
      <c r="I52" s="128">
        <v>1.2659141636299999E-4</v>
      </c>
      <c r="J52" s="85">
        <v>4.5796696533344902E-6</v>
      </c>
      <c r="K52" s="85">
        <f t="shared" si="8"/>
        <v>0.99999087033983403</v>
      </c>
      <c r="L52" s="100"/>
    </row>
    <row r="53" spans="2:12" x14ac:dyDescent="0.25">
      <c r="B53" s="83" t="s">
        <v>136</v>
      </c>
      <c r="C53" s="84">
        <v>1.41039774246575E-4</v>
      </c>
      <c r="D53" s="84">
        <v>2.2513224160910598E-6</v>
      </c>
      <c r="E53" s="85">
        <f t="shared" si="7"/>
        <v>0.99999614031102302</v>
      </c>
      <c r="F53" s="100"/>
      <c r="H53" s="83" t="s">
        <v>157</v>
      </c>
      <c r="I53" s="128">
        <v>1.0145123316E-4</v>
      </c>
      <c r="J53" s="85">
        <v>3.6701788094694999E-6</v>
      </c>
      <c r="K53" s="85">
        <f t="shared" si="8"/>
        <v>0.99999454051864345</v>
      </c>
      <c r="L53" s="100"/>
    </row>
    <row r="54" spans="2:12" x14ac:dyDescent="0.25">
      <c r="B54" s="83" t="s">
        <v>58</v>
      </c>
      <c r="C54" s="84">
        <v>1.2659141636299999E-4</v>
      </c>
      <c r="D54" s="84">
        <v>2.0206930624015699E-6</v>
      </c>
      <c r="E54" s="85">
        <f t="shared" si="7"/>
        <v>0.99999816100408545</v>
      </c>
      <c r="F54" s="100"/>
      <c r="H54" s="83" t="s">
        <v>136</v>
      </c>
      <c r="I54" s="128">
        <v>6.04456175342466E-5</v>
      </c>
      <c r="J54" s="85">
        <v>2.1867277280860001E-6</v>
      </c>
      <c r="K54" s="85">
        <f t="shared" si="8"/>
        <v>0.99999672724637156</v>
      </c>
      <c r="L54" s="100"/>
    </row>
    <row r="55" spans="2:12" x14ac:dyDescent="0.25">
      <c r="B55" s="83" t="s">
        <v>161</v>
      </c>
      <c r="C55" s="84">
        <v>8.2401499999999994E-5</v>
      </c>
      <c r="D55" s="84">
        <v>1.3153193491731E-6</v>
      </c>
      <c r="E55" s="85">
        <f t="shared" si="7"/>
        <v>0.99999947632343467</v>
      </c>
      <c r="F55" s="100"/>
      <c r="H55" s="83" t="s">
        <v>161</v>
      </c>
      <c r="I55" s="128">
        <v>5.7681050000000002E-5</v>
      </c>
      <c r="J55" s="85">
        <v>2.08671458023656E-6</v>
      </c>
      <c r="K55" s="85">
        <f t="shared" si="8"/>
        <v>0.9999988139609518</v>
      </c>
      <c r="L55" s="100"/>
    </row>
    <row r="56" spans="2:12" x14ac:dyDescent="0.25">
      <c r="B56" s="83" t="s">
        <v>49</v>
      </c>
      <c r="C56" s="84">
        <v>3.2657039999999999E-5</v>
      </c>
      <c r="D56" s="84">
        <v>5.2128221693440097E-7</v>
      </c>
      <c r="E56" s="85">
        <f t="shared" ref="E56:E57" si="9">IF(D56=1,0,IF(ISNUMBER(D56+E55),D56+E55,0))</f>
        <v>0.99999999760565161</v>
      </c>
      <c r="F56" s="100"/>
      <c r="H56" s="83" t="s">
        <v>49</v>
      </c>
      <c r="I56" s="128">
        <v>3.2657039999999999E-5</v>
      </c>
      <c r="J56" s="85">
        <v>1.18142650862577E-6</v>
      </c>
      <c r="K56" s="85">
        <f t="shared" ref="K56:K57" si="10">IF(J56=1,0,IF(ISNUMBER(J56+K55),J56+K55,0))</f>
        <v>0.99999999538746043</v>
      </c>
      <c r="L56" s="100"/>
    </row>
    <row r="57" spans="2:12" ht="15.75" thickBot="1" x14ac:dyDescent="0.3">
      <c r="B57" s="88" t="s">
        <v>105</v>
      </c>
      <c r="C57" s="89">
        <v>1.4999999999999999E-7</v>
      </c>
      <c r="D57" s="89">
        <v>2.3943484326858798E-9</v>
      </c>
      <c r="E57" s="90">
        <f t="shared" si="9"/>
        <v>1</v>
      </c>
      <c r="F57" s="101"/>
      <c r="H57" s="88" t="s">
        <v>105</v>
      </c>
      <c r="I57" s="129">
        <v>1.275E-7</v>
      </c>
      <c r="J57" s="90">
        <v>4.61253928248812E-9</v>
      </c>
      <c r="K57" s="90">
        <f t="shared" si="10"/>
        <v>0.99999999999999967</v>
      </c>
      <c r="L57" s="101"/>
    </row>
    <row r="58" spans="2:12" x14ac:dyDescent="0.25">
      <c r="F58" s="37"/>
    </row>
    <row r="59" spans="2:12" x14ac:dyDescent="0.25">
      <c r="F59" s="37"/>
    </row>
    <row r="60" spans="2:12" x14ac:dyDescent="0.25">
      <c r="F60" s="37"/>
    </row>
    <row r="61" spans="2:12" x14ac:dyDescent="0.25">
      <c r="F61" s="37"/>
    </row>
    <row r="62" spans="2:12" x14ac:dyDescent="0.25">
      <c r="F62" s="37"/>
    </row>
    <row r="63" spans="2:12" x14ac:dyDescent="0.25">
      <c r="F63" s="37"/>
    </row>
    <row r="64" spans="2:12" x14ac:dyDescent="0.25">
      <c r="F64" s="37"/>
    </row>
    <row r="65" s="37" customFormat="1" x14ac:dyDescent="0.25"/>
    <row r="66" s="37" customFormat="1" x14ac:dyDescent="0.25"/>
    <row r="67" s="37" customFormat="1" x14ac:dyDescent="0.25"/>
    <row r="68" s="37" customFormat="1" x14ac:dyDescent="0.25"/>
    <row r="69" s="37" customFormat="1" x14ac:dyDescent="0.25"/>
    <row r="70" s="37" customFormat="1" x14ac:dyDescent="0.25"/>
    <row r="71" s="37" customFormat="1" x14ac:dyDescent="0.25"/>
    <row r="72" s="37" customFormat="1" x14ac:dyDescent="0.25"/>
    <row r="73" s="37" customFormat="1" x14ac:dyDescent="0.25"/>
    <row r="74" s="37" customFormat="1" x14ac:dyDescent="0.25"/>
    <row r="75" s="37" customFormat="1" x14ac:dyDescent="0.25"/>
    <row r="76" s="37" customFormat="1" x14ac:dyDescent="0.25"/>
    <row r="77" s="37" customFormat="1" x14ac:dyDescent="0.25"/>
    <row r="78" s="37" customFormat="1" x14ac:dyDescent="0.25"/>
    <row r="79" s="37" customFormat="1" x14ac:dyDescent="0.25"/>
    <row r="80" s="37" customFormat="1" x14ac:dyDescent="0.25"/>
    <row r="81" s="37" customFormat="1" x14ac:dyDescent="0.25"/>
    <row r="82" s="37" customFormat="1" x14ac:dyDescent="0.25"/>
    <row r="83" s="37" customFormat="1" x14ac:dyDescent="0.25"/>
    <row r="84" s="37" customFormat="1" x14ac:dyDescent="0.25"/>
    <row r="85" s="37" customFormat="1" x14ac:dyDescent="0.25"/>
    <row r="86" s="37" customFormat="1" x14ac:dyDescent="0.25"/>
    <row r="87" s="37" customFormat="1" x14ac:dyDescent="0.25"/>
    <row r="88" s="37" customFormat="1" x14ac:dyDescent="0.25"/>
    <row r="89" s="37" customFormat="1" x14ac:dyDescent="0.25"/>
    <row r="90" s="37" customFormat="1" x14ac:dyDescent="0.25"/>
    <row r="91" s="37" customFormat="1" x14ac:dyDescent="0.25"/>
    <row r="92" s="37" customFormat="1" x14ac:dyDescent="0.25"/>
    <row r="93" s="37" customFormat="1" x14ac:dyDescent="0.25"/>
    <row r="94" s="37" customFormat="1" x14ac:dyDescent="0.25"/>
    <row r="95" s="37" customFormat="1" x14ac:dyDescent="0.25"/>
    <row r="96" s="37" customFormat="1" x14ac:dyDescent="0.25"/>
    <row r="97" s="37" customFormat="1" x14ac:dyDescent="0.25"/>
    <row r="98" s="37" customFormat="1" x14ac:dyDescent="0.25"/>
    <row r="99" s="37" customFormat="1" x14ac:dyDescent="0.25"/>
    <row r="100" s="37" customFormat="1" x14ac:dyDescent="0.25"/>
    <row r="101" s="37" customFormat="1" x14ac:dyDescent="0.25"/>
    <row r="102" s="37" customFormat="1" x14ac:dyDescent="0.25"/>
    <row r="103" s="37" customFormat="1" x14ac:dyDescent="0.25"/>
    <row r="104" s="37" customFormat="1" x14ac:dyDescent="0.25"/>
    <row r="105" s="37" customFormat="1" x14ac:dyDescent="0.25"/>
    <row r="106" s="37" customFormat="1" x14ac:dyDescent="0.25"/>
    <row r="107" s="37" customFormat="1" x14ac:dyDescent="0.25"/>
    <row r="108" s="37" customFormat="1" x14ac:dyDescent="0.25"/>
    <row r="109" s="37" customFormat="1" x14ac:dyDescent="0.25"/>
    <row r="110" s="37" customFormat="1" x14ac:dyDescent="0.25"/>
    <row r="111" s="37" customFormat="1" x14ac:dyDescent="0.25"/>
    <row r="112" s="37" customFormat="1" x14ac:dyDescent="0.25"/>
    <row r="113" s="37" customFormat="1" x14ac:dyDescent="0.25"/>
    <row r="114" s="37" customFormat="1" x14ac:dyDescent="0.25"/>
    <row r="115" s="37" customFormat="1" x14ac:dyDescent="0.25"/>
  </sheetData>
  <sortState ref="H49:I85">
    <sortCondition descending="1" ref="I37:I73"/>
  </sortState>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theme="4"/>
  </sheetPr>
  <dimension ref="B1:U59"/>
  <sheetViews>
    <sheetView showGridLines="0" zoomScale="75" zoomScaleNormal="75" workbookViewId="0">
      <selection activeCell="P40" sqref="P40"/>
    </sheetView>
  </sheetViews>
  <sheetFormatPr defaultRowHeight="15" x14ac:dyDescent="0.25"/>
  <cols>
    <col min="1" max="1" width="10.140625" style="37" customWidth="1"/>
    <col min="2" max="2" width="16.28515625" style="37" bestFit="1" customWidth="1"/>
    <col min="3" max="3" width="10" style="37" customWidth="1"/>
    <col min="4" max="4" width="14.28515625" style="37" bestFit="1" customWidth="1"/>
    <col min="5" max="5" width="11.28515625" style="37" bestFit="1" customWidth="1"/>
    <col min="6" max="6" width="9.140625" style="103" bestFit="1" customWidth="1"/>
    <col min="7" max="7" width="9.140625" style="37"/>
    <col min="8" max="8" width="9.42578125" style="37" customWidth="1"/>
    <col min="9" max="10" width="9.140625" style="37"/>
    <col min="11" max="11" width="10.7109375" style="37" customWidth="1"/>
    <col min="12" max="16384" width="9.140625" style="37"/>
  </cols>
  <sheetData>
    <row r="1" spans="2:21" ht="18" x14ac:dyDescent="0.35">
      <c r="B1" s="72" t="s">
        <v>525</v>
      </c>
    </row>
    <row r="3" spans="2:21" ht="15.75" thickBot="1" x14ac:dyDescent="0.3">
      <c r="B3" s="37" t="s">
        <v>32</v>
      </c>
      <c r="H3" s="37" t="s">
        <v>33</v>
      </c>
    </row>
    <row r="4" spans="2:21" s="104" customFormat="1" ht="45.75" thickBot="1" x14ac:dyDescent="0.3">
      <c r="B4" s="75" t="s">
        <v>0</v>
      </c>
      <c r="C4" s="76" t="s">
        <v>394</v>
      </c>
      <c r="D4" s="76" t="s">
        <v>1</v>
      </c>
      <c r="E4" s="76" t="s">
        <v>2</v>
      </c>
      <c r="F4" s="77" t="s">
        <v>3</v>
      </c>
      <c r="G4" s="65"/>
      <c r="H4" s="116" t="s">
        <v>0</v>
      </c>
      <c r="I4" s="117" t="s">
        <v>395</v>
      </c>
      <c r="J4" s="117" t="s">
        <v>416</v>
      </c>
      <c r="K4" s="117" t="s">
        <v>28</v>
      </c>
      <c r="L4" s="117" t="s">
        <v>29</v>
      </c>
      <c r="M4" s="117" t="s">
        <v>2</v>
      </c>
      <c r="N4" s="118" t="s">
        <v>3</v>
      </c>
      <c r="P4" s="37"/>
      <c r="Q4" s="37"/>
      <c r="R4" s="37"/>
      <c r="S4" s="37"/>
      <c r="T4" s="37"/>
      <c r="U4" s="37"/>
    </row>
    <row r="5" spans="2:21" x14ac:dyDescent="0.25">
      <c r="B5" s="78"/>
      <c r="C5" s="79"/>
      <c r="D5" s="80"/>
      <c r="E5" s="80"/>
      <c r="F5" s="99" t="str">
        <f>IF(AND('A.2 Table 12.Dioxin,PCB,HCB'!E6&lt;'Calculation sheet_level'!$K$1,E5&gt;0),"x","")</f>
        <v/>
      </c>
      <c r="H5" s="83" t="s">
        <v>73</v>
      </c>
      <c r="I5" s="84">
        <v>23.914433669789499</v>
      </c>
      <c r="J5" s="84">
        <v>6.3855186946335296</v>
      </c>
      <c r="K5" s="119">
        <v>8.2729841245764602E-2</v>
      </c>
      <c r="L5" s="85">
        <f t="shared" ref="L5:L10" si="0">IF(ISNUMBER(K5/SUM(K$5:K$58)),(K5/SUM(K$5:K$58)),"NA")</f>
        <v>0.41445743588289324</v>
      </c>
      <c r="M5" s="94">
        <f>IF(ISNUMBER(M4),M4+L5,L5)</f>
        <v>0.41445743588289324</v>
      </c>
      <c r="N5" s="86" t="str">
        <f>IF(AND(ISTEXT(M4),ISNUMBER(M5)),"x",IF(AND(M4&lt;'Calculation sheet_trend'!$N$1,M5&gt;0),"x",""))</f>
        <v>x</v>
      </c>
    </row>
    <row r="6" spans="2:21" x14ac:dyDescent="0.25">
      <c r="B6" s="83" t="s">
        <v>73</v>
      </c>
      <c r="C6" s="84">
        <v>6.3855186946335296</v>
      </c>
      <c r="D6" s="84">
        <v>0.526516790980608</v>
      </c>
      <c r="E6" s="85">
        <f t="shared" ref="E6:E28" si="1">IF(D6=1,0,IF(ISNUMBER(D6+E5),D6+E5,0))</f>
        <v>0.526516790980608</v>
      </c>
      <c r="F6" s="100" t="str">
        <f>IF(AND(E5&lt;'Calculation sheet_level'!$K$1,E6&gt;0),"x","")</f>
        <v>x</v>
      </c>
      <c r="H6" s="83" t="s">
        <v>54</v>
      </c>
      <c r="I6" s="84">
        <v>0.486077108679972</v>
      </c>
      <c r="J6" s="84">
        <v>0.777748809726444</v>
      </c>
      <c r="K6" s="119">
        <v>1.85143160032414E-2</v>
      </c>
      <c r="L6" s="85">
        <f t="shared" si="0"/>
        <v>9.2752455731587552E-2</v>
      </c>
      <c r="M6" s="94">
        <f t="shared" ref="M6:M57" si="2">IF(ISNUMBER(M5),M5+L6,L6)</f>
        <v>0.50720989161448082</v>
      </c>
      <c r="N6" s="86" t="str">
        <f>IF(AND(ISTEXT(M5),ISNUMBER(M6)),"x",IF(AND(M5&lt;'Calculation sheet_trend'!$N$1,M6&gt;0),"x",""))</f>
        <v>x</v>
      </c>
    </row>
    <row r="7" spans="2:21" x14ac:dyDescent="0.25">
      <c r="B7" s="83" t="s">
        <v>54</v>
      </c>
      <c r="C7" s="84">
        <v>0.777748809726444</v>
      </c>
      <c r="D7" s="84">
        <v>6.4129137673702499E-2</v>
      </c>
      <c r="E7" s="85">
        <f t="shared" si="1"/>
        <v>0.59064592865431054</v>
      </c>
      <c r="F7" s="100" t="str">
        <f>IF(AND(E6&lt;'Calculation sheet_level'!$K$1,E7&gt;0),"x","")</f>
        <v>x</v>
      </c>
      <c r="H7" s="83" t="s">
        <v>64</v>
      </c>
      <c r="I7" s="84">
        <v>0.22124395857401499</v>
      </c>
      <c r="J7" s="84">
        <v>0.58826079142030197</v>
      </c>
      <c r="K7" s="119">
        <v>1.57284986723683E-2</v>
      </c>
      <c r="L7" s="85">
        <f t="shared" si="0"/>
        <v>7.8796153018980797E-2</v>
      </c>
      <c r="M7" s="94">
        <f t="shared" si="2"/>
        <v>0.58600604463346162</v>
      </c>
      <c r="N7" s="86" t="str">
        <f>IF(AND(ISTEXT(M6),ISNUMBER(M7)),"x",IF(AND(M6&lt;'Calculation sheet_trend'!$N$1,M7&gt;0),"x",""))</f>
        <v>x</v>
      </c>
    </row>
    <row r="8" spans="2:21" x14ac:dyDescent="0.25">
      <c r="B8" s="83" t="s">
        <v>64</v>
      </c>
      <c r="C8" s="84">
        <v>0.58826079142030197</v>
      </c>
      <c r="D8" s="84">
        <v>4.8504937338705201E-2</v>
      </c>
      <c r="E8" s="85">
        <f t="shared" si="1"/>
        <v>0.63915086599301574</v>
      </c>
      <c r="F8" s="100" t="str">
        <f>IF(AND(E7&lt;'Calculation sheet_level'!$K$1,E8&gt;0),"x","")</f>
        <v>x</v>
      </c>
      <c r="H8" s="83" t="s">
        <v>56</v>
      </c>
      <c r="I8" s="84">
        <v>0.250052696524934</v>
      </c>
      <c r="J8" s="84">
        <v>0.43996435668585998</v>
      </c>
      <c r="K8" s="119">
        <v>1.0766911785345799E-2</v>
      </c>
      <c r="L8" s="85">
        <f t="shared" si="0"/>
        <v>5.3939746332586865E-2</v>
      </c>
      <c r="M8" s="94">
        <f t="shared" si="2"/>
        <v>0.63994579096604853</v>
      </c>
      <c r="N8" s="86" t="str">
        <f>IF(AND(ISTEXT(M7),ISNUMBER(M8)),"x",IF(AND(M7&lt;'Calculation sheet_trend'!$N$1,M8&gt;0),"x",""))</f>
        <v>x</v>
      </c>
    </row>
    <row r="9" spans="2:21" x14ac:dyDescent="0.25">
      <c r="B9" s="83" t="s">
        <v>56</v>
      </c>
      <c r="C9" s="84">
        <v>0.43996435668585998</v>
      </c>
      <c r="D9" s="84">
        <v>3.6277181589456003E-2</v>
      </c>
      <c r="E9" s="85">
        <f t="shared" si="1"/>
        <v>0.67542804758247177</v>
      </c>
      <c r="F9" s="100" t="str">
        <f>IF(AND(E8&lt;'Calculation sheet_level'!$K$1,E9&gt;0),"x","")</f>
        <v>x</v>
      </c>
      <c r="H9" s="83" t="s">
        <v>65</v>
      </c>
      <c r="I9" s="84">
        <v>0.121562964876253</v>
      </c>
      <c r="J9" s="84">
        <v>0.31890154831775103</v>
      </c>
      <c r="K9" s="119">
        <v>8.5074220646103905E-3</v>
      </c>
      <c r="L9" s="85">
        <f t="shared" si="0"/>
        <v>4.2620223631246068E-2</v>
      </c>
      <c r="M9" s="94">
        <f t="shared" si="2"/>
        <v>0.6825660145972946</v>
      </c>
      <c r="N9" s="86" t="str">
        <f>IF(AND(ISTEXT(M8),ISNUMBER(M9)),"x",IF(AND(M8&lt;'Calculation sheet_trend'!$N$1,M9&gt;0),"x",""))</f>
        <v>x</v>
      </c>
    </row>
    <row r="10" spans="2:21" x14ac:dyDescent="0.25">
      <c r="B10" s="83" t="s">
        <v>65</v>
      </c>
      <c r="C10" s="84">
        <v>0.31890154831775103</v>
      </c>
      <c r="D10" s="84">
        <v>2.6294969584870299E-2</v>
      </c>
      <c r="E10" s="85">
        <f t="shared" si="1"/>
        <v>0.70172301716734209</v>
      </c>
      <c r="F10" s="100" t="str">
        <f>IF(AND(E9&lt;'Calculation sheet_level'!$K$1,E10&gt;0),"x","")</f>
        <v>x</v>
      </c>
      <c r="H10" s="83" t="s">
        <v>76</v>
      </c>
      <c r="I10" s="84">
        <v>0.87346336895999999</v>
      </c>
      <c r="J10" s="84">
        <v>9.3404057859563405E-2</v>
      </c>
      <c r="K10" s="119">
        <v>7.3797619974210697E-3</v>
      </c>
      <c r="L10" s="85">
        <f t="shared" si="0"/>
        <v>3.6970906613866393E-2</v>
      </c>
      <c r="M10" s="94">
        <f t="shared" si="2"/>
        <v>0.71953692121116097</v>
      </c>
      <c r="N10" s="86" t="str">
        <f>IF(AND(ISTEXT(M9),ISNUMBER(M10)),"x",IF(AND(M9&lt;'Calculation sheet_trend'!$N$1,M10&gt;0),"x",""))</f>
        <v>x</v>
      </c>
    </row>
    <row r="11" spans="2:21" x14ac:dyDescent="0.25">
      <c r="B11" s="83" t="s">
        <v>59</v>
      </c>
      <c r="C11" s="84">
        <v>0.31063586525427</v>
      </c>
      <c r="D11" s="84">
        <v>2.56134241803436E-2</v>
      </c>
      <c r="E11" s="85">
        <f t="shared" si="1"/>
        <v>0.72733644134768571</v>
      </c>
      <c r="F11" s="100" t="str">
        <f>IF(AND(E10&lt;'Calculation sheet_level'!$K$1,E11&gt;0),"x","")</f>
        <v>x</v>
      </c>
      <c r="H11" s="83" t="s">
        <v>132</v>
      </c>
      <c r="I11" s="84">
        <v>0.28667155686696799</v>
      </c>
      <c r="J11" s="84">
        <v>0.30434779763986503</v>
      </c>
      <c r="K11" s="119">
        <v>6.1085189325999203E-3</v>
      </c>
      <c r="L11" s="85">
        <f>IF(ISNUMBER(K11/SUM(K$5:K$58)),(K11/SUM(K$5:K$58)),"NA")</f>
        <v>3.0602271873416461E-2</v>
      </c>
      <c r="M11" s="94">
        <f t="shared" si="2"/>
        <v>0.75013919308457744</v>
      </c>
      <c r="N11" s="86" t="str">
        <f>IF(AND(ISTEXT(M10),ISNUMBER(M11)),"x",IF(AND(M10&lt;'Calculation sheet_trend'!$N$1,M11&gt;0),"x",""))</f>
        <v>x</v>
      </c>
    </row>
    <row r="12" spans="2:21" x14ac:dyDescent="0.25">
      <c r="B12" s="83" t="s">
        <v>132</v>
      </c>
      <c r="C12" s="84">
        <v>0.30434779763986503</v>
      </c>
      <c r="D12" s="84">
        <v>2.5094942700587299E-2</v>
      </c>
      <c r="E12" s="85">
        <f t="shared" si="1"/>
        <v>0.75243138404827303</v>
      </c>
      <c r="F12" s="100" t="str">
        <f>IF(AND(E11&lt;'Calculation sheet_level'!$K$1,E12&gt;0),"x","")</f>
        <v>x</v>
      </c>
      <c r="H12" s="83" t="s">
        <v>92</v>
      </c>
      <c r="I12" s="84">
        <v>0.157519293823529</v>
      </c>
      <c r="J12" s="84">
        <v>0.23702446705882399</v>
      </c>
      <c r="K12" s="119">
        <v>5.53181001159825E-3</v>
      </c>
      <c r="L12" s="85">
        <f t="shared" ref="L12:L57" si="3">IF(ISNUMBER(K12/SUM(K$5:K$58)),(K12/SUM(K$5:K$58)),"NA")</f>
        <v>2.771309310732788E-2</v>
      </c>
      <c r="M12" s="94">
        <f t="shared" si="2"/>
        <v>0.77785228619190527</v>
      </c>
      <c r="N12" s="86" t="str">
        <f>IF(AND(ISTEXT(M11),ISNUMBER(M12)),"x",IF(AND(M11&lt;'Calculation sheet_trend'!$N$1,M12&gt;0),"x",""))</f>
        <v>x</v>
      </c>
    </row>
    <row r="13" spans="2:21" x14ac:dyDescent="0.25">
      <c r="B13" s="83" t="s">
        <v>53</v>
      </c>
      <c r="C13" s="84">
        <v>0.303416940063853</v>
      </c>
      <c r="D13" s="84">
        <v>2.5018189007235202E-2</v>
      </c>
      <c r="E13" s="85">
        <f t="shared" si="1"/>
        <v>0.77744957305550821</v>
      </c>
      <c r="F13" s="100" t="str">
        <f>IF(AND(E12&lt;'Calculation sheet_level'!$K$1,E13&gt;0),"x","")</f>
        <v>x</v>
      </c>
      <c r="H13" s="83" t="s">
        <v>144</v>
      </c>
      <c r="I13" s="84">
        <v>0.26650800000000002</v>
      </c>
      <c r="J13" s="84">
        <v>0.270978</v>
      </c>
      <c r="K13" s="119">
        <v>5.3059989757821401E-3</v>
      </c>
      <c r="L13" s="85">
        <f t="shared" si="3"/>
        <v>2.6581831866050006E-2</v>
      </c>
      <c r="M13" s="94">
        <f t="shared" si="2"/>
        <v>0.80443411805795528</v>
      </c>
      <c r="N13" s="86" t="str">
        <f>IF(AND(ISTEXT(M12),ISNUMBER(M13)),"x",IF(AND(M12&lt;'Calculation sheet_trend'!$N$1,M13&gt;0),"x",""))</f>
        <v>x</v>
      </c>
    </row>
    <row r="14" spans="2:21" x14ac:dyDescent="0.25">
      <c r="B14" s="83" t="s">
        <v>171</v>
      </c>
      <c r="C14" s="84">
        <v>0.28673771999999997</v>
      </c>
      <c r="D14" s="84">
        <v>2.36429069285123E-2</v>
      </c>
      <c r="E14" s="85">
        <f t="shared" si="1"/>
        <v>0.80109247998402056</v>
      </c>
      <c r="F14" s="100" t="str">
        <f>IF(AND(E13&lt;'Calculation sheet_level'!$K$1,E14&gt;0),"x","")</f>
        <v>x</v>
      </c>
      <c r="H14" s="83" t="s">
        <v>60</v>
      </c>
      <c r="I14" s="84">
        <v>0.86928497589822795</v>
      </c>
      <c r="J14" s="84">
        <v>0.17363307318805599</v>
      </c>
      <c r="K14" s="119">
        <v>4.8299206250314898E-3</v>
      </c>
      <c r="L14" s="85">
        <f t="shared" si="3"/>
        <v>2.4196789062144314E-2</v>
      </c>
      <c r="M14" s="94">
        <f t="shared" si="2"/>
        <v>0.82863090712009957</v>
      </c>
      <c r="N14" s="86" t="str">
        <f>IF(AND(ISTEXT(M13),ISNUMBER(M14)),"x",IF(AND(M13&lt;'Calculation sheet_trend'!$N$1,M14&gt;0),"x",""))</f>
        <v/>
      </c>
    </row>
    <row r="15" spans="2:21" x14ac:dyDescent="0.25">
      <c r="B15" s="83" t="s">
        <v>46</v>
      </c>
      <c r="C15" s="84">
        <v>0.28236461339769298</v>
      </c>
      <c r="D15" s="84">
        <v>2.3282323213238299E-2</v>
      </c>
      <c r="E15" s="85">
        <f t="shared" si="1"/>
        <v>0.82437480319725887</v>
      </c>
      <c r="F15" s="100" t="str">
        <f>IF(AND(E14&lt;'Calculation sheet_level'!$K$1,E15&gt;0),"x","")</f>
        <v/>
      </c>
      <c r="H15" s="83" t="s">
        <v>171</v>
      </c>
      <c r="I15" s="84">
        <v>0.35940761999999998</v>
      </c>
      <c r="J15" s="84">
        <v>0.28673771999999997</v>
      </c>
      <c r="K15" s="119">
        <v>4.7026747168047696E-3</v>
      </c>
      <c r="L15" s="85">
        <f t="shared" si="3"/>
        <v>2.355931639138736E-2</v>
      </c>
      <c r="M15" s="94">
        <f t="shared" si="2"/>
        <v>0.85219022351148688</v>
      </c>
      <c r="N15" s="86" t="str">
        <f>IF(AND(ISTEXT(M14),ISNUMBER(M15)),"x",IF(AND(M14&lt;'Calculation sheet_trend'!$N$1,M15&gt;0),"x",""))</f>
        <v/>
      </c>
    </row>
    <row r="16" spans="2:21" x14ac:dyDescent="0.25">
      <c r="B16" s="83" t="s">
        <v>144</v>
      </c>
      <c r="C16" s="84">
        <v>0.270978</v>
      </c>
      <c r="D16" s="84">
        <v>2.2343442061527202E-2</v>
      </c>
      <c r="E16" s="85">
        <f t="shared" si="1"/>
        <v>0.84671824525878603</v>
      </c>
      <c r="F16" s="100" t="str">
        <f>IF(AND(E15&lt;'Calculation sheet_level'!$K$1,E16&gt;0),"x","")</f>
        <v/>
      </c>
      <c r="H16" s="83" t="s">
        <v>53</v>
      </c>
      <c r="I16" s="84">
        <v>0.43134351426288697</v>
      </c>
      <c r="J16" s="84">
        <v>0.303416940063853</v>
      </c>
      <c r="K16" s="119">
        <v>4.3750014220722503E-3</v>
      </c>
      <c r="L16" s="85">
        <f t="shared" si="3"/>
        <v>2.1917748711610237E-2</v>
      </c>
      <c r="M16" s="94">
        <f t="shared" si="2"/>
        <v>0.87410797222309711</v>
      </c>
      <c r="N16" s="86" t="str">
        <f>IF(AND(ISTEXT(M15),ISNUMBER(M16)),"x",IF(AND(M15&lt;'Calculation sheet_trend'!$N$1,M16&gt;0),"x",""))</f>
        <v/>
      </c>
    </row>
    <row r="17" spans="2:14" x14ac:dyDescent="0.25">
      <c r="B17" s="83" t="s">
        <v>92</v>
      </c>
      <c r="C17" s="84">
        <v>0.23702446705882399</v>
      </c>
      <c r="D17" s="84">
        <v>1.9543809633598301E-2</v>
      </c>
      <c r="E17" s="85">
        <f t="shared" si="1"/>
        <v>0.86626205489238428</v>
      </c>
      <c r="F17" s="100" t="str">
        <f>IF(AND(E16&lt;'Calculation sheet_level'!$K$1,E17&gt;0),"x","")</f>
        <v/>
      </c>
      <c r="H17" s="83" t="s">
        <v>131</v>
      </c>
      <c r="I17" s="84">
        <v>0.17382456155582501</v>
      </c>
      <c r="J17" s="84">
        <v>0.20340336067847001</v>
      </c>
      <c r="K17" s="119">
        <v>4.2917867230836404E-3</v>
      </c>
      <c r="L17" s="85">
        <f t="shared" si="3"/>
        <v>2.1500862250192643E-2</v>
      </c>
      <c r="M17" s="94">
        <f t="shared" si="2"/>
        <v>0.89560883447328976</v>
      </c>
      <c r="N17" s="86" t="str">
        <f>IF(AND(ISTEXT(M16),ISNUMBER(M17)),"x",IF(AND(M16&lt;'Calculation sheet_trend'!$N$1,M17&gt;0),"x",""))</f>
        <v/>
      </c>
    </row>
    <row r="18" spans="2:14" x14ac:dyDescent="0.25">
      <c r="B18" s="83" t="s">
        <v>71</v>
      </c>
      <c r="C18" s="84">
        <v>0.221935365357466</v>
      </c>
      <c r="D18" s="84">
        <v>1.8299640477339198E-2</v>
      </c>
      <c r="E18" s="85">
        <f t="shared" si="1"/>
        <v>0.88456169536972351</v>
      </c>
      <c r="F18" s="100" t="str">
        <f>IF(AND(E17&lt;'Calculation sheet_level'!$K$1,E18&gt;0),"x","")</f>
        <v/>
      </c>
      <c r="H18" s="83" t="s">
        <v>115</v>
      </c>
      <c r="I18" s="84">
        <v>0.22</v>
      </c>
      <c r="J18" s="84">
        <v>0.20499999999999999</v>
      </c>
      <c r="K18" s="119">
        <v>3.7975190993526698E-3</v>
      </c>
      <c r="L18" s="85">
        <f t="shared" si="3"/>
        <v>1.9024695381179627E-2</v>
      </c>
      <c r="M18" s="94">
        <f t="shared" si="2"/>
        <v>0.91463352985446944</v>
      </c>
      <c r="N18" s="86" t="str">
        <f>IF(AND(ISTEXT(M17),ISNUMBER(M18)),"x",IF(AND(M17&lt;'Calculation sheet_trend'!$N$1,M18&gt;0),"x",""))</f>
        <v/>
      </c>
    </row>
    <row r="19" spans="2:14" x14ac:dyDescent="0.25">
      <c r="B19" s="83" t="s">
        <v>115</v>
      </c>
      <c r="C19" s="84">
        <v>0.20499999999999999</v>
      </c>
      <c r="D19" s="84">
        <v>1.6903237984681699E-2</v>
      </c>
      <c r="E19" s="85">
        <f t="shared" si="1"/>
        <v>0.90146493335440525</v>
      </c>
      <c r="F19" s="100" t="str">
        <f>IF(AND(E18&lt;'Calculation sheet_level'!$K$1,E19&gt;0),"x","")</f>
        <v/>
      </c>
      <c r="H19" s="83" t="s">
        <v>59</v>
      </c>
      <c r="I19" s="84">
        <v>0.59773490110870298</v>
      </c>
      <c r="J19" s="84">
        <v>0.31063586525427</v>
      </c>
      <c r="K19" s="119">
        <v>2.6396046281809099E-3</v>
      </c>
      <c r="L19" s="85">
        <f t="shared" si="3"/>
        <v>1.3223810773316162E-2</v>
      </c>
      <c r="M19" s="94">
        <f t="shared" si="2"/>
        <v>0.92785734062778558</v>
      </c>
      <c r="N19" s="86" t="str">
        <f>IF(AND(ISTEXT(M18),ISNUMBER(M19)),"x",IF(AND(M18&lt;'Calculation sheet_trend'!$N$1,M19&gt;0),"x",""))</f>
        <v/>
      </c>
    </row>
    <row r="20" spans="2:14" x14ac:dyDescent="0.25">
      <c r="B20" s="83" t="s">
        <v>131</v>
      </c>
      <c r="C20" s="84">
        <v>0.20340336067847001</v>
      </c>
      <c r="D20" s="84">
        <v>1.6771587377718101E-2</v>
      </c>
      <c r="E20" s="85">
        <f t="shared" si="1"/>
        <v>0.91823652073212336</v>
      </c>
      <c r="F20" s="100" t="str">
        <f>IF(AND(E19&lt;'Calculation sheet_level'!$K$1,E20&gt;0),"x","")</f>
        <v/>
      </c>
      <c r="H20" s="83" t="s">
        <v>68</v>
      </c>
      <c r="I20" s="84">
        <v>0.12180000000000001</v>
      </c>
      <c r="J20" s="84">
        <v>0.113572325996857</v>
      </c>
      <c r="K20" s="119">
        <v>2.10484062716937E-3</v>
      </c>
      <c r="L20" s="85">
        <f t="shared" si="3"/>
        <v>1.0544766388312383E-2</v>
      </c>
      <c r="M20" s="94">
        <f t="shared" si="2"/>
        <v>0.93840210701609794</v>
      </c>
      <c r="N20" s="86" t="str">
        <f>IF(AND(ISTEXT(M19),ISNUMBER(M20)),"x",IF(AND(M19&lt;'Calculation sheet_trend'!$N$1,M20&gt;0),"x",""))</f>
        <v/>
      </c>
    </row>
    <row r="21" spans="2:14" x14ac:dyDescent="0.25">
      <c r="B21" s="83" t="s">
        <v>60</v>
      </c>
      <c r="C21" s="84">
        <v>0.17363307318805599</v>
      </c>
      <c r="D21" s="84">
        <v>1.4316883698094401E-2</v>
      </c>
      <c r="E21" s="85">
        <f t="shared" si="1"/>
        <v>0.93255340443021773</v>
      </c>
      <c r="F21" s="100" t="str">
        <f>IF(AND(E20&lt;'Calculation sheet_level'!$K$1,E21&gt;0),"x","")</f>
        <v/>
      </c>
      <c r="H21" s="83" t="s">
        <v>49</v>
      </c>
      <c r="I21" s="84">
        <v>0.13260516695999999</v>
      </c>
      <c r="J21" s="84">
        <v>3.2657039999999999E-5</v>
      </c>
      <c r="K21" s="119">
        <v>1.5613170910154801E-3</v>
      </c>
      <c r="L21" s="85">
        <f t="shared" si="3"/>
        <v>7.8218387512685138E-3</v>
      </c>
      <c r="M21" s="94">
        <f t="shared" si="2"/>
        <v>0.94622394576736646</v>
      </c>
      <c r="N21" s="86" t="str">
        <f>IF(AND(ISTEXT(M20),ISNUMBER(M21)),"x",IF(AND(M20&lt;'Calculation sheet_trend'!$N$1,M21&gt;0),"x",""))</f>
        <v/>
      </c>
    </row>
    <row r="22" spans="2:14" x14ac:dyDescent="0.25">
      <c r="B22" s="83" t="s">
        <v>61</v>
      </c>
      <c r="C22" s="84">
        <v>0.17066463329600501</v>
      </c>
      <c r="D22" s="84">
        <v>1.4072121522784401E-2</v>
      </c>
      <c r="E22" s="85">
        <f t="shared" si="1"/>
        <v>0.94662552595300209</v>
      </c>
      <c r="F22" s="100" t="str">
        <f>IF(AND(E21&lt;'Calculation sheet_level'!$K$1,E22&gt;0),"x","")</f>
        <v/>
      </c>
      <c r="H22" s="120" t="s">
        <v>50</v>
      </c>
      <c r="I22" s="84">
        <v>0.16917657037514799</v>
      </c>
      <c r="J22" s="84">
        <v>2.19069998492585E-2</v>
      </c>
      <c r="K22" s="119">
        <v>1.3104072528730599E-3</v>
      </c>
      <c r="L22" s="85">
        <f t="shared" si="3"/>
        <v>6.5648382954671663E-3</v>
      </c>
      <c r="M22" s="94">
        <f t="shared" si="2"/>
        <v>0.95278878406283363</v>
      </c>
      <c r="N22" s="86" t="str">
        <f>IF(AND(ISTEXT(M21),ISNUMBER(M22)),"x",IF(AND(M21&lt;'Calculation sheet_trend'!$N$1,M22&gt;0),"x",""))</f>
        <v/>
      </c>
    </row>
    <row r="23" spans="2:14" x14ac:dyDescent="0.25">
      <c r="B23" s="83" t="s">
        <v>68</v>
      </c>
      <c r="C23" s="84">
        <v>0.113572325996857</v>
      </c>
      <c r="D23" s="84">
        <v>9.3645856331645606E-3</v>
      </c>
      <c r="E23" s="85">
        <f t="shared" si="1"/>
        <v>0.95599011158616665</v>
      </c>
      <c r="F23" s="100" t="str">
        <f>IF(AND(E22&lt;'Calculation sheet_level'!$K$1,E23&gt;0),"x","")</f>
        <v/>
      </c>
      <c r="H23" s="83" t="s">
        <v>46</v>
      </c>
      <c r="I23" s="84">
        <v>0.64580297482340299</v>
      </c>
      <c r="J23" s="84">
        <v>0.28236461339769298</v>
      </c>
      <c r="K23" s="119">
        <v>1.19210308499222E-3</v>
      </c>
      <c r="L23" s="85">
        <f t="shared" si="3"/>
        <v>5.972161682822723E-3</v>
      </c>
      <c r="M23" s="94">
        <f t="shared" si="2"/>
        <v>0.9587609457456564</v>
      </c>
      <c r="N23" s="86" t="str">
        <f>IF(AND(ISTEXT(M22),ISNUMBER(M23)),"x",IF(AND(M22&lt;'Calculation sheet_trend'!$N$1,M23&gt;0),"x",""))</f>
        <v/>
      </c>
    </row>
    <row r="24" spans="2:14" x14ac:dyDescent="0.25">
      <c r="B24" s="83" t="s">
        <v>76</v>
      </c>
      <c r="C24" s="84">
        <v>9.3404057859563405E-2</v>
      </c>
      <c r="D24" s="84">
        <v>7.7016147255374598E-3</v>
      </c>
      <c r="E24" s="85">
        <f t="shared" si="1"/>
        <v>0.96369172631170408</v>
      </c>
      <c r="F24" s="100" t="str">
        <f>IF(AND(E23&lt;'Calculation sheet_level'!$K$1,E24&gt;0),"x","")</f>
        <v/>
      </c>
      <c r="H24" s="83" t="s">
        <v>66</v>
      </c>
      <c r="I24" s="84">
        <v>5.7480665119876297E-2</v>
      </c>
      <c r="J24" s="84">
        <v>5.0385937590870698E-2</v>
      </c>
      <c r="K24" s="119">
        <v>8.9322147055281701E-4</v>
      </c>
      <c r="L24" s="85">
        <f t="shared" si="3"/>
        <v>4.4748336849953826E-3</v>
      </c>
      <c r="M24" s="94">
        <f t="shared" si="2"/>
        <v>0.96323577943065175</v>
      </c>
      <c r="N24" s="86" t="str">
        <f>IF(AND(ISTEXT(M23),ISNUMBER(M24)),"x",IF(AND(M23&lt;'Calculation sheet_trend'!$N$1,M24&gt;0),"x",""))</f>
        <v/>
      </c>
    </row>
    <row r="25" spans="2:14" x14ac:dyDescent="0.25">
      <c r="B25" s="83" t="s">
        <v>411</v>
      </c>
      <c r="C25" s="84">
        <v>6.40663759E-2</v>
      </c>
      <c r="D25" s="84">
        <v>5.2825814568476896E-3</v>
      </c>
      <c r="E25" s="85">
        <f t="shared" si="1"/>
        <v>0.96897430776855176</v>
      </c>
      <c r="F25" s="100" t="str">
        <f>IF(AND(E24&lt;'Calculation sheet_level'!$K$1,E25&gt;0),"x","")</f>
        <v/>
      </c>
      <c r="H25" s="83" t="s">
        <v>77</v>
      </c>
      <c r="I25" s="84">
        <v>3.8338281867554801E-2</v>
      </c>
      <c r="J25" s="84">
        <v>3.6881102114395298E-2</v>
      </c>
      <c r="K25" s="119">
        <v>6.9782980166537998E-4</v>
      </c>
      <c r="L25" s="85">
        <f t="shared" si="3"/>
        <v>3.495966460538907E-3</v>
      </c>
      <c r="M25" s="94">
        <f t="shared" si="2"/>
        <v>0.96673174589119071</v>
      </c>
      <c r="N25" s="86" t="str">
        <f>IF(AND(ISTEXT(M24),ISNUMBER(M25)),"x",IF(AND(M24&lt;'Calculation sheet_trend'!$N$1,M25&gt;0),"x",""))</f>
        <v/>
      </c>
    </row>
    <row r="26" spans="2:14" x14ac:dyDescent="0.25">
      <c r="B26" s="83" t="s">
        <v>66</v>
      </c>
      <c r="C26" s="84">
        <v>5.0385937590870698E-2</v>
      </c>
      <c r="D26" s="84">
        <v>4.1545633862429604E-3</v>
      </c>
      <c r="E26" s="85">
        <f t="shared" si="1"/>
        <v>0.97312887115479474</v>
      </c>
      <c r="F26" s="100" t="str">
        <f>IF(AND(E25&lt;'Calculation sheet_level'!$K$1,E26&gt;0),"x","")</f>
        <v/>
      </c>
      <c r="H26" s="83" t="s">
        <v>51</v>
      </c>
      <c r="I26" s="84">
        <v>0.1119780912243</v>
      </c>
      <c r="J26" s="84">
        <v>2.0319063586784699E-2</v>
      </c>
      <c r="K26" s="119">
        <v>6.8599649206325995E-4</v>
      </c>
      <c r="L26" s="85">
        <f t="shared" si="3"/>
        <v>3.4366843069429192E-3</v>
      </c>
      <c r="M26" s="94">
        <f t="shared" si="2"/>
        <v>0.97016843019813359</v>
      </c>
      <c r="N26" s="86" t="str">
        <f>IF(AND(ISTEXT(M25),ISNUMBER(M26)),"x",IF(AND(M25&lt;'Calculation sheet_trend'!$N$1,M26&gt;0),"x",""))</f>
        <v/>
      </c>
    </row>
    <row r="27" spans="2:14" x14ac:dyDescent="0.25">
      <c r="B27" s="83" t="s">
        <v>48</v>
      </c>
      <c r="C27" s="84">
        <v>3.77924747263493E-2</v>
      </c>
      <c r="D27" s="84">
        <v>3.1161716796563399E-3</v>
      </c>
      <c r="E27" s="85">
        <f t="shared" si="1"/>
        <v>0.97624504283445113</v>
      </c>
      <c r="F27" s="100" t="str">
        <f>IF(AND(E26&lt;'Calculation sheet_level'!$K$1,E27&gt;0),"x","")</f>
        <v/>
      </c>
      <c r="H27" s="83" t="s">
        <v>48</v>
      </c>
      <c r="I27" s="84">
        <v>4.4544202560000003E-2</v>
      </c>
      <c r="J27" s="84">
        <v>3.77924747263493E-2</v>
      </c>
      <c r="K27" s="119">
        <v>6.5311858881482204E-4</v>
      </c>
      <c r="L27" s="85">
        <f t="shared" si="3"/>
        <v>3.2719735898381523E-3</v>
      </c>
      <c r="M27" s="94">
        <f t="shared" si="2"/>
        <v>0.9734404037879717</v>
      </c>
      <c r="N27" s="86" t="str">
        <f>IF(AND(ISTEXT(M26),ISNUMBER(M27)),"x",IF(AND(M26&lt;'Calculation sheet_trend'!$N$1,M27&gt;0),"x",""))</f>
        <v/>
      </c>
    </row>
    <row r="28" spans="2:14" x14ac:dyDescent="0.25">
      <c r="B28" s="83" t="s">
        <v>77</v>
      </c>
      <c r="C28" s="84">
        <v>3.6881102114395298E-2</v>
      </c>
      <c r="D28" s="84">
        <v>3.0410246154974202E-3</v>
      </c>
      <c r="E28" s="85">
        <f t="shared" si="1"/>
        <v>0.97928606744994851</v>
      </c>
      <c r="F28" s="100" t="str">
        <f>IF(AND(E27&lt;'Calculation sheet_level'!$K$1,E28&gt;0),"x","")</f>
        <v/>
      </c>
      <c r="H28" s="83" t="s">
        <v>122</v>
      </c>
      <c r="I28" s="84">
        <v>1.2E-2</v>
      </c>
      <c r="J28" s="84">
        <v>2.4539999999999999E-2</v>
      </c>
      <c r="K28" s="119">
        <v>6.2349091031236898E-4</v>
      </c>
      <c r="L28" s="85">
        <f t="shared" si="3"/>
        <v>3.1235457495524311E-3</v>
      </c>
      <c r="M28" s="94">
        <f t="shared" si="2"/>
        <v>0.97656394953752412</v>
      </c>
      <c r="N28" s="86" t="str">
        <f>IF(AND(ISTEXT(M27),ISNUMBER(M28)),"x",IF(AND(M27&lt;'Calculation sheet_trend'!$N$1,M28&gt;0),"x",""))</f>
        <v/>
      </c>
    </row>
    <row r="29" spans="2:14" x14ac:dyDescent="0.25">
      <c r="B29" s="83" t="s">
        <v>93</v>
      </c>
      <c r="C29" s="84">
        <v>2.91795249625275E-2</v>
      </c>
      <c r="D29" s="84">
        <v>2.4059924620564001E-3</v>
      </c>
      <c r="E29" s="85">
        <f t="shared" ref="E29:E45" si="4">IF(D29=1,0,IF(ISNUMBER(D29+E28),D29+E28,0))</f>
        <v>0.98169205991200492</v>
      </c>
      <c r="F29" s="100" t="str">
        <f>IF(AND(E28&lt;'Calculation sheet_level'!$K$1,E29&gt;0),"x","")</f>
        <v/>
      </c>
      <c r="H29" s="83" t="s">
        <v>140</v>
      </c>
      <c r="I29" s="84">
        <v>1.6070260363636402E-2</v>
      </c>
      <c r="J29" s="84">
        <v>2.40133333333333E-2</v>
      </c>
      <c r="K29" s="119">
        <v>5.5912031835301797E-4</v>
      </c>
      <c r="L29" s="85">
        <f t="shared" si="3"/>
        <v>2.8010639208918154E-3</v>
      </c>
      <c r="M29" s="94">
        <f t="shared" si="2"/>
        <v>0.97936501345841598</v>
      </c>
      <c r="N29" s="86" t="str">
        <f>IF(AND(ISTEXT(M28),ISNUMBER(M29)),"x",IF(AND(M28&lt;'Calculation sheet_trend'!$N$1,M29&gt;0),"x",""))</f>
        <v/>
      </c>
    </row>
    <row r="30" spans="2:14" x14ac:dyDescent="0.25">
      <c r="B30" s="83" t="s">
        <v>141</v>
      </c>
      <c r="C30" s="84">
        <v>2.76E-2</v>
      </c>
      <c r="D30" s="84">
        <v>2.2757530164742201E-3</v>
      </c>
      <c r="E30" s="85">
        <f t="shared" si="4"/>
        <v>0.98396781292847912</v>
      </c>
      <c r="F30" s="100" t="str">
        <f>IF(AND(E29&lt;'Calculation sheet_level'!$K$1,E30&gt;0),"x","")</f>
        <v/>
      </c>
      <c r="H30" s="83" t="s">
        <v>141</v>
      </c>
      <c r="I30" s="84">
        <v>3.0188943999999999E-2</v>
      </c>
      <c r="J30" s="84">
        <v>2.76E-2</v>
      </c>
      <c r="K30" s="119">
        <v>5.0456677872613297E-4</v>
      </c>
      <c r="L30" s="85">
        <f t="shared" si="3"/>
        <v>2.5277632616420658E-3</v>
      </c>
      <c r="M30" s="94">
        <f t="shared" si="2"/>
        <v>0.98189277672005804</v>
      </c>
      <c r="N30" s="86" t="str">
        <f>IF(AND(ISTEXT(M29),ISNUMBER(M30)),"x",IF(AND(M29&lt;'Calculation sheet_trend'!$N$1,M30&gt;0),"x",""))</f>
        <v/>
      </c>
    </row>
    <row r="31" spans="2:14" x14ac:dyDescent="0.25">
      <c r="B31" s="83" t="s">
        <v>122</v>
      </c>
      <c r="C31" s="84">
        <v>2.4539999999999999E-2</v>
      </c>
      <c r="D31" s="84">
        <v>2.0234412689955602E-3</v>
      </c>
      <c r="E31" s="85">
        <f t="shared" si="4"/>
        <v>0.98599125419747469</v>
      </c>
      <c r="F31" s="100" t="str">
        <f>IF(AND(E30&lt;'Calculation sheet_level'!$K$1,E31&gt;0),"x","")</f>
        <v/>
      </c>
      <c r="H31" s="83" t="s">
        <v>105</v>
      </c>
      <c r="I31" s="84">
        <v>4.23442095E-2</v>
      </c>
      <c r="J31" s="84">
        <v>8.9999999999999999E-8</v>
      </c>
      <c r="K31" s="119">
        <v>4.9889056644510598E-4</v>
      </c>
      <c r="L31" s="85">
        <f t="shared" si="3"/>
        <v>2.499326746448803E-3</v>
      </c>
      <c r="M31" s="94">
        <f t="shared" si="2"/>
        <v>0.98439210346650685</v>
      </c>
      <c r="N31" s="86" t="str">
        <f>IF(AND(ISTEXT(M30),ISNUMBER(M31)),"x",IF(AND(M30&lt;'Calculation sheet_trend'!$N$1,M31&gt;0),"x",""))</f>
        <v/>
      </c>
    </row>
    <row r="32" spans="2:14" x14ac:dyDescent="0.25">
      <c r="B32" s="83" t="s">
        <v>140</v>
      </c>
      <c r="C32" s="84">
        <v>2.40133333333333E-2</v>
      </c>
      <c r="D32" s="84">
        <v>1.9800150640918199E-3</v>
      </c>
      <c r="E32" s="85">
        <f t="shared" si="4"/>
        <v>0.98797126926156653</v>
      </c>
      <c r="F32" s="100" t="str">
        <f>IF(AND(E31&lt;'Calculation sheet_level'!$K$1,E32&gt;0),"x","")</f>
        <v/>
      </c>
      <c r="H32" s="83" t="s">
        <v>93</v>
      </c>
      <c r="I32" s="84">
        <v>5.2214396150558902E-2</v>
      </c>
      <c r="J32" s="84">
        <v>2.91795249625275E-2</v>
      </c>
      <c r="K32" s="119">
        <v>2.9429738418887299E-4</v>
      </c>
      <c r="L32" s="85">
        <f t="shared" si="3"/>
        <v>1.4743620609112137E-3</v>
      </c>
      <c r="M32" s="94">
        <f t="shared" si="2"/>
        <v>0.98586646552741808</v>
      </c>
      <c r="N32" s="86" t="str">
        <f>IF(AND(ISTEXT(M31),ISNUMBER(M32)),"x",IF(AND(M31&lt;'Calculation sheet_trend'!$N$1,M32&gt;0),"x",""))</f>
        <v/>
      </c>
    </row>
    <row r="33" spans="2:14" x14ac:dyDescent="0.25">
      <c r="B33" s="83" t="s">
        <v>50</v>
      </c>
      <c r="C33" s="84">
        <v>2.19069998492585E-2</v>
      </c>
      <c r="D33" s="84">
        <v>1.8063377169873301E-3</v>
      </c>
      <c r="E33" s="85">
        <f t="shared" si="4"/>
        <v>0.98977760697855388</v>
      </c>
      <c r="F33" s="100" t="str">
        <f>IF(AND(E32&lt;'Calculation sheet_level'!$K$1,E33&gt;0),"x","")</f>
        <v/>
      </c>
      <c r="H33" s="83" t="s">
        <v>71</v>
      </c>
      <c r="I33" s="84">
        <v>0.56214523378681003</v>
      </c>
      <c r="J33" s="84">
        <v>0.221935365357466</v>
      </c>
      <c r="K33" s="119">
        <v>2.94261967874309E-4</v>
      </c>
      <c r="L33" s="85">
        <f t="shared" si="3"/>
        <v>1.4741846333385074E-3</v>
      </c>
      <c r="M33" s="94">
        <f t="shared" si="2"/>
        <v>0.98734065016075656</v>
      </c>
      <c r="N33" s="86" t="str">
        <f>IF(AND(ISTEXT(M32),ISNUMBER(M33)),"x",IF(AND(M32&lt;'Calculation sheet_trend'!$N$1,M33&gt;0),"x",""))</f>
        <v/>
      </c>
    </row>
    <row r="34" spans="2:14" x14ac:dyDescent="0.25">
      <c r="B34" s="83" t="s">
        <v>51</v>
      </c>
      <c r="C34" s="84">
        <v>2.0319063586784699E-2</v>
      </c>
      <c r="D34" s="84">
        <v>1.67540471918684E-3</v>
      </c>
      <c r="E34" s="85">
        <f t="shared" si="4"/>
        <v>0.99145301169774069</v>
      </c>
      <c r="F34" s="100" t="str">
        <f>IF(AND(E33&lt;'Calculation sheet_level'!$K$1,E34&gt;0),"x","")</f>
        <v/>
      </c>
      <c r="H34" s="83" t="s">
        <v>61</v>
      </c>
      <c r="I34" s="84">
        <v>0.474908494562995</v>
      </c>
      <c r="J34" s="84">
        <v>0.17066463329600501</v>
      </c>
      <c r="K34" s="119">
        <v>2.7595537869850402E-4</v>
      </c>
      <c r="L34" s="85">
        <f t="shared" si="3"/>
        <v>1.3824728411325228E-3</v>
      </c>
      <c r="M34" s="94">
        <f t="shared" si="2"/>
        <v>0.98872312300188914</v>
      </c>
      <c r="N34" s="86" t="str">
        <f>IF(AND(ISTEXT(M33),ISNUMBER(M34)),"x",IF(AND(M33&lt;'Calculation sheet_trend'!$N$1,M34&gt;0),"x",""))</f>
        <v/>
      </c>
    </row>
    <row r="35" spans="2:14" x14ac:dyDescent="0.25">
      <c r="B35" s="83" t="s">
        <v>80</v>
      </c>
      <c r="C35" s="84">
        <v>1.3012955036255901E-2</v>
      </c>
      <c r="D35" s="84">
        <v>1.0729808578624201E-3</v>
      </c>
      <c r="E35" s="85">
        <f t="shared" si="4"/>
        <v>0.99252599255560314</v>
      </c>
      <c r="F35" s="100" t="str">
        <f>IF(AND(E34&lt;'Calculation sheet_level'!$K$1,E35&gt;0),"x","")</f>
        <v/>
      </c>
      <c r="H35" s="83" t="s">
        <v>139</v>
      </c>
      <c r="I35" s="84">
        <v>5.6047500000000004E-3</v>
      </c>
      <c r="J35" s="84">
        <v>1.0805439E-2</v>
      </c>
      <c r="K35" s="119">
        <v>2.7075417214975799E-4</v>
      </c>
      <c r="L35" s="85">
        <f t="shared" si="3"/>
        <v>1.3564159951718648E-3</v>
      </c>
      <c r="M35" s="94">
        <f t="shared" si="2"/>
        <v>0.99007953899706103</v>
      </c>
      <c r="N35" s="86" t="str">
        <f>IF(AND(ISTEXT(M34),ISNUMBER(M35)),"x",IF(AND(M34&lt;'Calculation sheet_trend'!$N$1,M35&gt;0),"x",""))</f>
        <v/>
      </c>
    </row>
    <row r="36" spans="2:14" x14ac:dyDescent="0.25">
      <c r="B36" s="83" t="s">
        <v>75</v>
      </c>
      <c r="C36" s="84">
        <v>1.21215421828376E-2</v>
      </c>
      <c r="D36" s="84">
        <v>9.9947957198957002E-4</v>
      </c>
      <c r="E36" s="85">
        <f t="shared" si="4"/>
        <v>0.99352547212759268</v>
      </c>
      <c r="F36" s="100" t="str">
        <f>IF(AND(E35&lt;'Calculation sheet_level'!$K$1,E36&gt;0),"x","")</f>
        <v/>
      </c>
      <c r="H36" s="83" t="s">
        <v>57</v>
      </c>
      <c r="I36" s="84">
        <v>7.3742487282867902E-3</v>
      </c>
      <c r="J36" s="84">
        <v>1.1040518559822E-2</v>
      </c>
      <c r="K36" s="119">
        <v>2.5723325316431199E-4</v>
      </c>
      <c r="L36" s="85">
        <f t="shared" si="3"/>
        <v>1.2886793075497888E-3</v>
      </c>
      <c r="M36" s="94">
        <f t="shared" si="2"/>
        <v>0.99136821830461086</v>
      </c>
      <c r="N36" s="86" t="str">
        <f>IF(AND(ISTEXT(M35),ISNUMBER(M36)),"x",IF(AND(M35&lt;'Calculation sheet_trend'!$N$1,M36&gt;0),"x",""))</f>
        <v/>
      </c>
    </row>
    <row r="37" spans="2:14" x14ac:dyDescent="0.25">
      <c r="B37" s="83" t="s">
        <v>57</v>
      </c>
      <c r="C37" s="84">
        <v>1.1040518559822E-2</v>
      </c>
      <c r="D37" s="84">
        <v>9.1034396434617798E-4</v>
      </c>
      <c r="E37" s="85">
        <f t="shared" si="4"/>
        <v>0.99443581609193887</v>
      </c>
      <c r="F37" s="100" t="str">
        <f>IF(AND(E36&lt;'Calculation sheet_level'!$K$1,E37&gt;0),"x","")</f>
        <v/>
      </c>
      <c r="H37" s="83" t="s">
        <v>411</v>
      </c>
      <c r="I37" s="84">
        <v>0.191268753677866</v>
      </c>
      <c r="J37" s="84">
        <v>6.40663759E-2</v>
      </c>
      <c r="K37" s="119">
        <v>2.5665276816614903E-4</v>
      </c>
      <c r="L37" s="85">
        <f t="shared" si="3"/>
        <v>1.2857712115074864E-3</v>
      </c>
      <c r="M37" s="94">
        <f t="shared" si="2"/>
        <v>0.99265398951611838</v>
      </c>
      <c r="N37" s="86" t="str">
        <f>IF(AND(ISTEXT(M36),ISNUMBER(M37)),"x",IF(AND(M36&lt;'Calculation sheet_trend'!$N$1,M37&gt;0),"x",""))</f>
        <v/>
      </c>
    </row>
    <row r="38" spans="2:14" x14ac:dyDescent="0.25">
      <c r="B38" s="83" t="s">
        <v>139</v>
      </c>
      <c r="C38" s="84">
        <v>1.0805439E-2</v>
      </c>
      <c r="D38" s="84">
        <v>8.9096052168761498E-4</v>
      </c>
      <c r="E38" s="85">
        <f t="shared" si="4"/>
        <v>0.99532677661362645</v>
      </c>
      <c r="F38" s="100" t="str">
        <f>IF(AND(E37&lt;'Calculation sheet_level'!$K$1,E38&gt;0),"x","")</f>
        <v/>
      </c>
      <c r="H38" s="83" t="s">
        <v>80</v>
      </c>
      <c r="I38" s="84">
        <v>1.34775109691297E-2</v>
      </c>
      <c r="J38" s="84">
        <v>1.3012955036255901E-2</v>
      </c>
      <c r="K38" s="119">
        <v>2.4680323820163499E-4</v>
      </c>
      <c r="L38" s="85">
        <f t="shared" si="3"/>
        <v>1.2364273366459691E-3</v>
      </c>
      <c r="M38" s="94">
        <f t="shared" si="2"/>
        <v>0.99389041685276436</v>
      </c>
      <c r="N38" s="86" t="str">
        <f>IF(AND(ISTEXT(M37),ISNUMBER(M38)),"x",IF(AND(M37&lt;'Calculation sheet_trend'!$N$1,M38&gt;0),"x",""))</f>
        <v/>
      </c>
    </row>
    <row r="39" spans="2:14" x14ac:dyDescent="0.25">
      <c r="B39" s="83" t="s">
        <v>133</v>
      </c>
      <c r="C39" s="84">
        <v>9.1918370415389403E-3</v>
      </c>
      <c r="D39" s="84">
        <v>7.5791126355875804E-4</v>
      </c>
      <c r="E39" s="85">
        <f t="shared" si="4"/>
        <v>0.99608468787718518</v>
      </c>
      <c r="F39" s="100" t="str">
        <f>IF(AND(E38&lt;'Calculation sheet_level'!$K$1,E39&gt;0),"x","")</f>
        <v/>
      </c>
      <c r="H39" s="83" t="s">
        <v>75</v>
      </c>
      <c r="I39" s="84">
        <v>1.4863394557440001E-2</v>
      </c>
      <c r="J39" s="84">
        <v>1.21215421828376E-2</v>
      </c>
      <c r="K39" s="119">
        <v>2.0269102178170601E-4</v>
      </c>
      <c r="L39" s="85">
        <f t="shared" si="3"/>
        <v>1.0154352999973914E-3</v>
      </c>
      <c r="M39" s="94">
        <f t="shared" si="2"/>
        <v>0.99490585215276173</v>
      </c>
      <c r="N39" s="86" t="str">
        <f>IF(AND(ISTEXT(M38),ISNUMBER(M39)),"x",IF(AND(M38&lt;'Calculation sheet_trend'!$N$1,M39&gt;0),"x",""))</f>
        <v/>
      </c>
    </row>
    <row r="40" spans="2:14" x14ac:dyDescent="0.25">
      <c r="B40" s="83" t="s">
        <v>134</v>
      </c>
      <c r="C40" s="84">
        <v>8.2441000000000007E-3</v>
      </c>
      <c r="D40" s="84">
        <v>6.79765776924461E-4</v>
      </c>
      <c r="E40" s="85">
        <f t="shared" si="4"/>
        <v>0.99676445365410959</v>
      </c>
      <c r="F40" s="100" t="str">
        <f>IF(AND(E39&lt;'Calculation sheet_level'!$K$1,E40&gt;0),"x","")</f>
        <v/>
      </c>
      <c r="H40" s="83" t="s">
        <v>134</v>
      </c>
      <c r="I40" s="84">
        <v>6.5094000000000003E-3</v>
      </c>
      <c r="J40" s="84">
        <v>8.2441000000000007E-3</v>
      </c>
      <c r="K40" s="119">
        <v>1.8026281053824201E-4</v>
      </c>
      <c r="L40" s="85">
        <f t="shared" si="3"/>
        <v>9.0307513124290514E-4</v>
      </c>
      <c r="M40" s="94">
        <f t="shared" si="2"/>
        <v>0.99580892728400461</v>
      </c>
      <c r="N40" s="86" t="str">
        <f>IF(AND(ISTEXT(M39),ISNUMBER(M40)),"x",IF(AND(M39&lt;'Calculation sheet_trend'!$N$1,M40&gt;0),"x",""))</f>
        <v/>
      </c>
    </row>
    <row r="41" spans="2:14" x14ac:dyDescent="0.25">
      <c r="B41" s="83" t="s">
        <v>152</v>
      </c>
      <c r="C41" s="84">
        <v>7.4159999999999998E-3</v>
      </c>
      <c r="D41" s="84">
        <v>6.1148494094829002E-4</v>
      </c>
      <c r="E41" s="85">
        <f t="shared" si="4"/>
        <v>0.99737593859505791</v>
      </c>
      <c r="F41" s="100" t="str">
        <f>IF(AND(E40&lt;'Calculation sheet_level'!$K$1,E41&gt;0),"x","")</f>
        <v/>
      </c>
      <c r="H41" s="83" t="s">
        <v>152</v>
      </c>
      <c r="I41" s="84">
        <v>7.8600000000000007E-3</v>
      </c>
      <c r="J41" s="84">
        <v>7.4159999999999998E-3</v>
      </c>
      <c r="K41" s="119">
        <v>1.3853966227171099E-4</v>
      </c>
      <c r="L41" s="85">
        <f t="shared" si="3"/>
        <v>6.9405177537621506E-4</v>
      </c>
      <c r="M41" s="94">
        <f t="shared" si="2"/>
        <v>0.99650297905938079</v>
      </c>
      <c r="N41" s="86" t="str">
        <f>IF(AND(ISTEXT(M40),ISNUMBER(M41)),"x",IF(AND(M40&lt;'Calculation sheet_trend'!$N$1,M41&gt;0),"x",""))</f>
        <v/>
      </c>
    </row>
    <row r="42" spans="2:14" x14ac:dyDescent="0.25">
      <c r="B42" s="83" t="s">
        <v>151</v>
      </c>
      <c r="C42" s="84">
        <v>6.8589159999999996E-3</v>
      </c>
      <c r="D42" s="84">
        <v>5.6555068031678604E-4</v>
      </c>
      <c r="E42" s="85">
        <f t="shared" si="4"/>
        <v>0.99794148927537474</v>
      </c>
      <c r="F42" s="100" t="str">
        <f>IF(AND(E41&lt;'Calculation sheet_level'!$K$1,E42&gt;0),"x","")</f>
        <v/>
      </c>
      <c r="H42" s="83" t="s">
        <v>137</v>
      </c>
      <c r="I42" s="84">
        <v>4.2529315068493096E-3</v>
      </c>
      <c r="J42" s="84">
        <v>5.82016438356164E-3</v>
      </c>
      <c r="K42" s="119">
        <v>1.31297938505147E-4</v>
      </c>
      <c r="L42" s="85">
        <f t="shared" si="3"/>
        <v>6.5777240848191468E-4</v>
      </c>
      <c r="M42" s="94">
        <f t="shared" si="2"/>
        <v>0.99716075146786265</v>
      </c>
      <c r="N42" s="86" t="str">
        <f>IF(AND(ISTEXT(M41),ISNUMBER(M42)),"x",IF(AND(M41&lt;'Calculation sheet_trend'!$N$1,M42&gt;0),"x",""))</f>
        <v/>
      </c>
    </row>
    <row r="43" spans="2:14" x14ac:dyDescent="0.25">
      <c r="B43" s="83" t="s">
        <v>142</v>
      </c>
      <c r="C43" s="84">
        <v>6.5938899999999998E-3</v>
      </c>
      <c r="D43" s="84">
        <v>5.4369800934055005E-4</v>
      </c>
      <c r="E43" s="85">
        <f t="shared" si="4"/>
        <v>0.99848518728471525</v>
      </c>
      <c r="F43" s="100" t="str">
        <f>IF(AND(E42&lt;'Calculation sheet_level'!$K$1,E43&gt;0),"x","")</f>
        <v/>
      </c>
      <c r="H43" s="83" t="s">
        <v>151</v>
      </c>
      <c r="I43" s="84">
        <v>7.1731599999999996E-3</v>
      </c>
      <c r="J43" s="84">
        <v>6.8589159999999996E-3</v>
      </c>
      <c r="K43" s="119">
        <v>1.29268480559106E-4</v>
      </c>
      <c r="L43" s="85">
        <f t="shared" si="3"/>
        <v>6.4760529195077572E-4</v>
      </c>
      <c r="M43" s="94">
        <f t="shared" si="2"/>
        <v>0.99780835675981339</v>
      </c>
      <c r="N43" s="86" t="str">
        <f>IF(AND(ISTEXT(M42),ISNUMBER(M43)),"x",IF(AND(M42&lt;'Calculation sheet_trend'!$N$1,M43&gt;0),"x",""))</f>
        <v/>
      </c>
    </row>
    <row r="44" spans="2:14" x14ac:dyDescent="0.25">
      <c r="B44" s="83" t="s">
        <v>137</v>
      </c>
      <c r="C44" s="84">
        <v>5.82016438356164E-3</v>
      </c>
      <c r="D44" s="84">
        <v>4.7990060334297899E-4</v>
      </c>
      <c r="E44" s="85">
        <f t="shared" si="4"/>
        <v>0.99896508788805827</v>
      </c>
      <c r="F44" s="100" t="str">
        <f>IF(AND(E43&lt;'Calculation sheet_level'!$K$1,E44&gt;0),"x","")</f>
        <v/>
      </c>
      <c r="H44" s="83" t="s">
        <v>142</v>
      </c>
      <c r="I44" s="84">
        <v>7.3080000000000003E-3</v>
      </c>
      <c r="J44" s="84">
        <v>6.5938899999999998E-3</v>
      </c>
      <c r="K44" s="119">
        <v>1.1941937178236E-4</v>
      </c>
      <c r="L44" s="85">
        <f t="shared" si="3"/>
        <v>5.9826352714289468E-4</v>
      </c>
      <c r="M44" s="94">
        <f t="shared" si="2"/>
        <v>0.99840662028695626</v>
      </c>
      <c r="N44" s="86" t="str">
        <f>IF(AND(ISTEXT(M43),ISNUMBER(M44)),"x",IF(AND(M43&lt;'Calculation sheet_trend'!$N$1,M44&gt;0),"x",""))</f>
        <v/>
      </c>
    </row>
    <row r="45" spans="2:14" x14ac:dyDescent="0.25">
      <c r="B45" s="83" t="s">
        <v>47</v>
      </c>
      <c r="C45" s="84">
        <v>4.9958464673311104E-3</v>
      </c>
      <c r="D45" s="84">
        <v>4.11931618401118E-4</v>
      </c>
      <c r="E45" s="85">
        <f t="shared" si="4"/>
        <v>0.99937701950645941</v>
      </c>
      <c r="F45" s="100" t="str">
        <f>IF(AND(E44&lt;'Calculation sheet_level'!$K$1,E45&gt;0),"x","")</f>
        <v/>
      </c>
      <c r="H45" s="83" t="s">
        <v>133</v>
      </c>
      <c r="I45" s="84">
        <v>1.43884783854384E-2</v>
      </c>
      <c r="J45" s="84">
        <v>9.1918370415389403E-3</v>
      </c>
      <c r="K45" s="119">
        <v>1.1697211700824199E-4</v>
      </c>
      <c r="L45" s="85">
        <f t="shared" si="3"/>
        <v>5.8600334480288512E-4</v>
      </c>
      <c r="M45" s="94">
        <f t="shared" si="2"/>
        <v>0.99899262363175911</v>
      </c>
      <c r="N45" s="86" t="str">
        <f>IF(AND(ISTEXT(M44),ISNUMBER(M45)),"x",IF(AND(M44&lt;'Calculation sheet_trend'!$N$1,M45&gt;0),"x",""))</f>
        <v/>
      </c>
    </row>
    <row r="46" spans="2:14" x14ac:dyDescent="0.25">
      <c r="B46" s="83" t="s">
        <v>62</v>
      </c>
      <c r="C46" s="84">
        <v>3.4091048004001902E-3</v>
      </c>
      <c r="D46" s="84">
        <v>2.8109712076041502E-4</v>
      </c>
      <c r="E46" s="85">
        <f t="shared" ref="E46:E49" si="5">IF(D46=1,0,IF(ISNUMBER(D46+E45),D46+E45,0))</f>
        <v>0.99965811662721982</v>
      </c>
      <c r="F46" s="100" t="str">
        <f>IF(AND(E45&lt;'Calculation sheet_level'!$K$1,E46&gt;0),"x","")</f>
        <v/>
      </c>
      <c r="H46" s="83" t="s">
        <v>47</v>
      </c>
      <c r="I46" s="84">
        <v>6.7272487017264E-3</v>
      </c>
      <c r="J46" s="84">
        <v>4.9958464673311104E-3</v>
      </c>
      <c r="K46" s="119">
        <v>7.6453197852898705E-5</v>
      </c>
      <c r="L46" s="85">
        <f t="shared" si="3"/>
        <v>3.8301289921527717E-4</v>
      </c>
      <c r="M46" s="94">
        <f t="shared" si="2"/>
        <v>0.99937563653097439</v>
      </c>
      <c r="N46" s="86" t="str">
        <f>IF(AND(ISTEXT(M45),ISNUMBER(M46)),"x",IF(AND(M45&lt;'Calculation sheet_trend'!$N$1,M46&gt;0),"x",""))</f>
        <v/>
      </c>
    </row>
    <row r="47" spans="2:14" x14ac:dyDescent="0.25">
      <c r="B47" s="83" t="s">
        <v>52</v>
      </c>
      <c r="C47" s="84">
        <v>1.94905565016247E-3</v>
      </c>
      <c r="D47" s="84">
        <v>1.6070903170773001E-4</v>
      </c>
      <c r="E47" s="85">
        <f t="shared" si="5"/>
        <v>0.99981882565892755</v>
      </c>
      <c r="F47" s="100" t="str">
        <f>IF(AND(E46&lt;'Calculation sheet_level'!$K$1,E47&gt;0),"x","")</f>
        <v/>
      </c>
      <c r="H47" s="83" t="s">
        <v>62</v>
      </c>
      <c r="I47" s="84">
        <v>3.10041390265139E-3</v>
      </c>
      <c r="J47" s="84">
        <v>3.4091048004001902E-3</v>
      </c>
      <c r="K47" s="119">
        <v>6.9727801947629199E-5</v>
      </c>
      <c r="L47" s="85">
        <f t="shared" si="3"/>
        <v>3.4932021589542358E-4</v>
      </c>
      <c r="M47" s="94">
        <f t="shared" si="2"/>
        <v>0.99972495674686979</v>
      </c>
      <c r="N47" s="86" t="str">
        <f>IF(AND(ISTEXT(M46),ISNUMBER(M47)),"x",IF(AND(M46&lt;'Calculation sheet_trend'!$N$1,M47&gt;0),"x",""))</f>
        <v/>
      </c>
    </row>
    <row r="48" spans="2:14" x14ac:dyDescent="0.25">
      <c r="B48" s="83" t="s">
        <v>143</v>
      </c>
      <c r="C48" s="84">
        <v>7.9066666666666695E-4</v>
      </c>
      <c r="D48" s="84">
        <v>6.5194277235227599E-5</v>
      </c>
      <c r="E48" s="85">
        <f t="shared" si="5"/>
        <v>0.99988401993616283</v>
      </c>
      <c r="F48" s="100" t="str">
        <f>IF(AND(E47&lt;'Calculation sheet_level'!$K$1,E48&gt;0),"x","")</f>
        <v/>
      </c>
      <c r="H48" s="83" t="s">
        <v>143</v>
      </c>
      <c r="I48" s="84">
        <v>8.4400000000000002E-4</v>
      </c>
      <c r="J48" s="84">
        <v>7.9066666666666695E-4</v>
      </c>
      <c r="K48" s="119">
        <v>1.4699949370527601E-5</v>
      </c>
      <c r="L48" s="85">
        <f t="shared" si="3"/>
        <v>7.3643358091529383E-5</v>
      </c>
      <c r="M48" s="94">
        <f t="shared" si="2"/>
        <v>0.99979860010496135</v>
      </c>
      <c r="N48" s="86" t="str">
        <f>IF(AND(ISTEXT(M47),ISNUMBER(M48)),"x",IF(AND(M47&lt;'Calculation sheet_trend'!$N$1,M48&gt;0),"x",""))</f>
        <v/>
      </c>
    </row>
    <row r="49" spans="2:14" x14ac:dyDescent="0.25">
      <c r="B49" s="83" t="s">
        <v>69</v>
      </c>
      <c r="C49" s="84">
        <v>5.0034082389400201E-4</v>
      </c>
      <c r="D49" s="84">
        <v>4.12555122913757E-5</v>
      </c>
      <c r="E49" s="85">
        <f t="shared" si="5"/>
        <v>0.99992527544845422</v>
      </c>
      <c r="F49" s="100" t="str">
        <f>IF(AND(E48&lt;'Calculation sheet_level'!$K$1,E49&gt;0),"x","")</f>
        <v/>
      </c>
      <c r="H49" s="83" t="s">
        <v>69</v>
      </c>
      <c r="I49" s="84">
        <v>2.6954339025544099E-4</v>
      </c>
      <c r="J49" s="84">
        <v>5.0034082389400201E-4</v>
      </c>
      <c r="K49" s="119">
        <v>1.24191147074476E-5</v>
      </c>
      <c r="L49" s="85">
        <f t="shared" si="3"/>
        <v>6.2216902148930133E-5</v>
      </c>
      <c r="M49" s="94">
        <f t="shared" si="2"/>
        <v>0.99986081700711027</v>
      </c>
      <c r="N49" s="86" t="str">
        <f>IF(AND(ISTEXT(M48),ISNUMBER(M49)),"x",IF(AND(M48&lt;'Calculation sheet_trend'!$N$1,M49&gt;0),"x",""))</f>
        <v/>
      </c>
    </row>
    <row r="50" spans="2:14" x14ac:dyDescent="0.25">
      <c r="B50" s="83" t="s">
        <v>138</v>
      </c>
      <c r="C50" s="84">
        <v>4.5369863013698599E-4</v>
      </c>
      <c r="D50" s="84">
        <v>3.7409638626973502E-5</v>
      </c>
      <c r="E50" s="85">
        <f t="shared" ref="E50:E57" si="6">IF(D50=1,0,IF(ISNUMBER(D50+E49),D50+E49,0))</f>
        <v>0.99996268508708119</v>
      </c>
      <c r="F50" s="100" t="str">
        <f>IF(AND(E49&lt;'Calculation sheet_level'!$K$1,E50&gt;0),"x","")</f>
        <v/>
      </c>
      <c r="H50" s="83" t="s">
        <v>52</v>
      </c>
      <c r="I50" s="84">
        <v>6.0172800501847104E-3</v>
      </c>
      <c r="J50" s="84">
        <v>1.94905565016247E-3</v>
      </c>
      <c r="K50" s="119">
        <v>1.01457287477258E-5</v>
      </c>
      <c r="L50" s="85">
        <f t="shared" si="3"/>
        <v>5.082776249327166E-5</v>
      </c>
      <c r="M50" s="94">
        <f t="shared" si="2"/>
        <v>0.99991164476960359</v>
      </c>
      <c r="N50" s="86" t="str">
        <f>IF(AND(ISTEXT(M49),ISNUMBER(M50)),"x",IF(AND(M49&lt;'Calculation sheet_trend'!$N$1,M50&gt;0),"x",""))</f>
        <v/>
      </c>
    </row>
    <row r="51" spans="2:14" x14ac:dyDescent="0.25">
      <c r="B51" s="83" t="s">
        <v>165</v>
      </c>
      <c r="C51" s="84">
        <v>2.247866E-4</v>
      </c>
      <c r="D51" s="84">
        <v>1.8534738514963199E-5</v>
      </c>
      <c r="E51" s="85">
        <f t="shared" si="6"/>
        <v>0.99998121982559618</v>
      </c>
      <c r="F51" s="100" t="str">
        <f>IF(AND(E50&lt;'Calculation sheet_level'!$K$1,E51&gt;0),"x","")</f>
        <v/>
      </c>
      <c r="H51" s="83" t="s">
        <v>138</v>
      </c>
      <c r="I51" s="84">
        <v>4.0931506849315098E-4</v>
      </c>
      <c r="J51" s="84">
        <v>4.5369863013698599E-4</v>
      </c>
      <c r="K51" s="119">
        <v>9.3185811687446592E-6</v>
      </c>
      <c r="L51" s="85">
        <f t="shared" si="3"/>
        <v>4.668394377539376E-5</v>
      </c>
      <c r="M51" s="94">
        <f t="shared" si="2"/>
        <v>0.99995832871337897</v>
      </c>
      <c r="N51" s="86" t="str">
        <f>IF(AND(ISTEXT(M50),ISNUMBER(M51)),"x",IF(AND(M50&lt;'Calculation sheet_trend'!$N$1,M51&gt;0),"x",""))</f>
        <v/>
      </c>
    </row>
    <row r="52" spans="2:14" x14ac:dyDescent="0.25">
      <c r="B52" s="83" t="s">
        <v>58</v>
      </c>
      <c r="C52" s="84">
        <v>1.2659141636299999E-4</v>
      </c>
      <c r="D52" s="84">
        <v>1.0438072378545E-5</v>
      </c>
      <c r="E52" s="85">
        <f t="shared" si="6"/>
        <v>0.99999165789797473</v>
      </c>
      <c r="F52" s="100" t="str">
        <f>IF(AND(E51&lt;'Calculation sheet_level'!$K$1,E52&gt;0),"x","")</f>
        <v/>
      </c>
      <c r="H52" s="83" t="s">
        <v>165</v>
      </c>
      <c r="I52" s="84">
        <v>5.2049999999999998E-5</v>
      </c>
      <c r="J52" s="84">
        <v>2.247866E-4</v>
      </c>
      <c r="K52" s="119">
        <v>6.3929989690821601E-6</v>
      </c>
      <c r="L52" s="85">
        <f t="shared" si="3"/>
        <v>3.2027451285160313E-5</v>
      </c>
      <c r="M52" s="94">
        <f t="shared" si="2"/>
        <v>0.99999035616466414</v>
      </c>
      <c r="N52" s="86" t="str">
        <f>IF(AND(ISTEXT(M51),ISNUMBER(M52)),"x",IF(AND(M51&lt;'Calculation sheet_trend'!$N$1,M52&gt;0),"x",""))</f>
        <v/>
      </c>
    </row>
    <row r="53" spans="2:14" x14ac:dyDescent="0.25">
      <c r="B53" s="83" t="s">
        <v>161</v>
      </c>
      <c r="C53" s="84">
        <v>3.2960599999999997E-5</v>
      </c>
      <c r="D53" s="84">
        <v>2.7177603215507298E-6</v>
      </c>
      <c r="E53" s="85">
        <f t="shared" si="6"/>
        <v>0.9999943756582963</v>
      </c>
      <c r="F53" s="100" t="str">
        <f>IF(AND(E52&lt;'Calculation sheet_level'!$K$1,E53&gt;0),"x","")</f>
        <v/>
      </c>
      <c r="H53" s="83" t="s">
        <v>58</v>
      </c>
      <c r="I53" s="84">
        <v>4.3838466592813501E-4</v>
      </c>
      <c r="J53" s="84">
        <v>1.2659141636299999E-4</v>
      </c>
      <c r="K53" s="119">
        <v>1.2193297071006E-6</v>
      </c>
      <c r="L53" s="85">
        <f t="shared" si="3"/>
        <v>6.1085607840039958E-6</v>
      </c>
      <c r="M53" s="94">
        <f t="shared" si="2"/>
        <v>0.99999646472544812</v>
      </c>
      <c r="N53" s="86" t="str">
        <f>IF(AND(ISTEXT(M52),ISNUMBER(M53)),"x",IF(AND(M52&lt;'Calculation sheet_trend'!$N$1,M53&gt;0),"x",""))</f>
        <v/>
      </c>
    </row>
    <row r="54" spans="2:14" x14ac:dyDescent="0.25">
      <c r="B54" s="83" t="s">
        <v>49</v>
      </c>
      <c r="C54" s="84">
        <v>3.2657039999999999E-5</v>
      </c>
      <c r="D54" s="84">
        <v>2.6927303365622901E-6</v>
      </c>
      <c r="E54" s="85">
        <f t="shared" si="6"/>
        <v>0.99999706838863289</v>
      </c>
      <c r="F54" s="100" t="str">
        <f>IF(AND(E53&lt;'Calculation sheet_level'!$K$1,E54&gt;0),"x","")</f>
        <v/>
      </c>
      <c r="H54" s="83" t="s">
        <v>157</v>
      </c>
      <c r="I54" s="84">
        <v>6.3535472030837195E-5</v>
      </c>
      <c r="J54" s="84">
        <v>1.528717212E-5</v>
      </c>
      <c r="K54" s="119">
        <v>2.7208867475622303E-7</v>
      </c>
      <c r="L54" s="85">
        <f t="shared" si="3"/>
        <v>1.3631015456349856E-6</v>
      </c>
      <c r="M54" s="94">
        <f t="shared" si="2"/>
        <v>0.99999782782699376</v>
      </c>
      <c r="N54" s="86" t="str">
        <f>IF(AND(ISTEXT(M53),ISNUMBER(M54)),"x",IF(AND(M53&lt;'Calculation sheet_trend'!$N$1,M54&gt;0),"x",""))</f>
        <v/>
      </c>
    </row>
    <row r="55" spans="2:14" x14ac:dyDescent="0.25">
      <c r="B55" s="83" t="s">
        <v>136</v>
      </c>
      <c r="C55" s="84">
        <v>2.0148539178082201E-5</v>
      </c>
      <c r="D55" s="84">
        <v>1.66134415985759E-6</v>
      </c>
      <c r="E55" s="85">
        <f t="shared" si="6"/>
        <v>0.9999987297327928</v>
      </c>
      <c r="F55" s="100" t="str">
        <f>IF(AND(E54&lt;'Calculation sheet_level'!$K$1,E55&gt;0),"x","")</f>
        <v/>
      </c>
      <c r="H55" s="83" t="s">
        <v>161</v>
      </c>
      <c r="I55" s="84">
        <v>1.08336E-4</v>
      </c>
      <c r="J55" s="84">
        <v>3.2960599999999997E-5</v>
      </c>
      <c r="K55" s="119">
        <v>2.4906910289761603E-7</v>
      </c>
      <c r="L55" s="85">
        <f t="shared" si="3"/>
        <v>1.2477787965038949E-6</v>
      </c>
      <c r="M55" s="94">
        <f t="shared" si="2"/>
        <v>0.99999907560579027</v>
      </c>
      <c r="N55" s="86" t="str">
        <f>IF(AND(ISTEXT(M54),ISNUMBER(M55)),"x",IF(AND(M54&lt;'Calculation sheet_trend'!$N$1,M55&gt;0),"x",""))</f>
        <v/>
      </c>
    </row>
    <row r="56" spans="2:14" x14ac:dyDescent="0.25">
      <c r="B56" s="83" t="s">
        <v>157</v>
      </c>
      <c r="C56" s="84">
        <v>1.528717212E-5</v>
      </c>
      <c r="D56" s="84">
        <v>1.2605010168641499E-6</v>
      </c>
      <c r="E56" s="85">
        <f t="shared" si="6"/>
        <v>0.9999999902338097</v>
      </c>
      <c r="F56" s="100" t="str">
        <f>IF(AND(E55&lt;'Calculation sheet_level'!$K$1,E56&gt;0),"x","")</f>
        <v/>
      </c>
      <c r="H56" s="83" t="s">
        <v>136</v>
      </c>
      <c r="I56" s="84">
        <v>3.7697266849315101E-5</v>
      </c>
      <c r="J56" s="84">
        <v>2.0148539178082201E-5</v>
      </c>
      <c r="K56" s="119">
        <v>1.8385449426782101E-7</v>
      </c>
      <c r="L56" s="85">
        <f t="shared" si="3"/>
        <v>9.2106863886540193E-7</v>
      </c>
      <c r="M56" s="94">
        <f t="shared" si="2"/>
        <v>0.99999999667442918</v>
      </c>
      <c r="N56" s="86" t="str">
        <f>IF(AND(ISTEXT(M55),ISNUMBER(M56)),"x",IF(AND(M55&lt;'Calculation sheet_trend'!$N$1,M56&gt;0),"x",""))</f>
        <v/>
      </c>
    </row>
    <row r="57" spans="2:14" x14ac:dyDescent="0.25">
      <c r="B57" s="83" t="s">
        <v>105</v>
      </c>
      <c r="C57" s="84">
        <v>8.9999999999999999E-8</v>
      </c>
      <c r="D57" s="84">
        <v>7.4209337493724498E-9</v>
      </c>
      <c r="E57" s="85">
        <f t="shared" si="6"/>
        <v>0.99999999765474346</v>
      </c>
      <c r="F57" s="100" t="str">
        <f>IF(AND(E56&lt;'Calculation sheet_level'!$K$1,E57&gt;0),"x","")</f>
        <v/>
      </c>
      <c r="H57" s="83" t="s">
        <v>94</v>
      </c>
      <c r="I57" s="84">
        <v>1.8902315258823501E-8</v>
      </c>
      <c r="J57" s="84">
        <v>2.8442936047058799E-8</v>
      </c>
      <c r="K57" s="119">
        <v>6.63817201391789E-10</v>
      </c>
      <c r="L57" s="85">
        <f t="shared" si="3"/>
        <v>3.3255711728793406E-9</v>
      </c>
      <c r="M57" s="94">
        <f t="shared" si="2"/>
        <v>1.0000000000000004</v>
      </c>
      <c r="N57" s="86" t="str">
        <f>IF(AND(ISTEXT(M56),ISNUMBER(M57)),"x",IF(AND(M56&lt;'Calculation sheet_trend'!$N$1,M57&gt;0),"x",""))</f>
        <v/>
      </c>
    </row>
    <row r="58" spans="2:14" ht="15.75" thickBot="1" x14ac:dyDescent="0.3">
      <c r="B58" s="88" t="s">
        <v>94</v>
      </c>
      <c r="C58" s="89">
        <v>2.8442936047058799E-8</v>
      </c>
      <c r="D58" s="89">
        <v>2.34525715603179E-9</v>
      </c>
      <c r="E58" s="90">
        <f t="shared" ref="E58" si="7">IF(D58=1,0,IF(ISNUMBER(D58+E57),D58+E57,0))</f>
        <v>1.0000000000000007</v>
      </c>
      <c r="F58" s="101"/>
      <c r="H58" s="88"/>
      <c r="I58" s="89"/>
      <c r="J58" s="89"/>
      <c r="K58" s="121"/>
      <c r="L58" s="90"/>
      <c r="M58" s="122"/>
      <c r="N58" s="91"/>
    </row>
    <row r="59" spans="2:14" x14ac:dyDescent="0.25">
      <c r="C59" s="123"/>
    </row>
  </sheetData>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vt:i4>
      </vt:variant>
    </vt:vector>
  </HeadingPairs>
  <TitlesOfParts>
    <vt:vector size="24" baseType="lpstr">
      <vt:lpstr>Calculation sheet_level</vt:lpstr>
      <vt:lpstr>Calculation sheet_trend</vt:lpstr>
      <vt:lpstr>A.1 Annex 1 Table_2018</vt:lpstr>
      <vt:lpstr>A.2 Table 1.NOx</vt:lpstr>
      <vt:lpstr>A.2 Table 2.SO2</vt:lpstr>
      <vt:lpstr>A.2 Table 3.NMVOC</vt:lpstr>
      <vt:lpstr>A.2 Table 4.NH3,CO</vt:lpstr>
      <vt:lpstr>A.2 Table 5.TSP,PM10</vt:lpstr>
      <vt:lpstr>A.2 Table 6.PM2.5</vt:lpstr>
      <vt:lpstr>A.2 Table 7.Pb,Cd</vt:lpstr>
      <vt:lpstr>A.2 Table 8.Hg,As</vt:lpstr>
      <vt:lpstr>A.2 Table 9.Cr,Cu</vt:lpstr>
      <vt:lpstr>A.2 Table 10.Ni,Se</vt:lpstr>
      <vt:lpstr>A.2 Table 11.Zn</vt:lpstr>
      <vt:lpstr>A.2 Table 12.Dioxin,PCB,HCB</vt:lpstr>
      <vt:lpstr>A.2 Table 13.B(a)p,B(b)F</vt:lpstr>
      <vt:lpstr>A.2 Table 14.B(k)F,I(123-cd)P</vt:lpstr>
      <vt:lpstr>Table 15.PAH</vt:lpstr>
      <vt:lpstr>A.2 Table 16. KCA</vt:lpstr>
      <vt:lpstr>Annex A.3 Fuel tourism</vt:lpstr>
      <vt:lpstr>A.3 Fig.A3.1</vt:lpstr>
      <vt:lpstr>A.3 Fig.A3.2</vt:lpstr>
      <vt:lpstr>A.3 Table A3.1</vt:lpstr>
      <vt:lpstr>'Table 15.PAH'!Print_Area</vt:lpstr>
    </vt:vector>
  </TitlesOfParts>
  <Company>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Bernard Hyde</dc:creator>
  <cp:lastModifiedBy>Ann Marie Ryan</cp:lastModifiedBy>
  <cp:lastPrinted>2017-02-22T16:00:00Z</cp:lastPrinted>
  <dcterms:created xsi:type="dcterms:W3CDTF">2008-06-12T11:07:19Z</dcterms:created>
  <dcterms:modified xsi:type="dcterms:W3CDTF">2020-03-16T16:26:52Z</dcterms:modified>
</cp:coreProperties>
</file>