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2.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Z:\Air Emissions\Annual Inventory Compilation\2019data\Outputs\UNECE Reports\IIR 2021\Website Annexes\"/>
    </mc:Choice>
  </mc:AlternateContent>
  <xr:revisionPtr revIDLastSave="0" documentId="13_ncr:1_{1DB52052-D52F-451D-8C55-D9A87FD57BDD}" xr6:coauthVersionLast="41" xr6:coauthVersionMax="41" xr10:uidLastSave="{00000000-0000-0000-0000-000000000000}"/>
  <bookViews>
    <workbookView xWindow="-120" yWindow="-120" windowWidth="25800" windowHeight="14910" tabRatio="903" firstSheet="13" activeTab="21" xr2:uid="{00000000-000D-0000-FFFF-FFFF00000000}"/>
  </bookViews>
  <sheets>
    <sheet name="Calculation sheet_level" sheetId="31" state="hidden" r:id="rId1"/>
    <sheet name="Calculation sheet_trend" sheetId="33" state="hidden" r:id="rId2"/>
    <sheet name="A.2 Table 1.NOx" sheetId="2" r:id="rId3"/>
    <sheet name="A.2 Table 2.SO2" sheetId="18" r:id="rId4"/>
    <sheet name="A.2 Table 3.NMVOC" sheetId="17" r:id="rId5"/>
    <sheet name="A.2 Table 4.NH3,CO" sheetId="16" r:id="rId6"/>
    <sheet name="A.2 Table 5.TSP,PM10" sheetId="14" r:id="rId7"/>
    <sheet name="A.2 Table 6.PM2.5" sheetId="12" r:id="rId8"/>
    <sheet name="A.2 Table 7.Pb,Cd" sheetId="11" r:id="rId9"/>
    <sheet name="A.2 Table 8.Hg,As" sheetId="10" r:id="rId10"/>
    <sheet name="A.2 Table 9.Cr,Cu" sheetId="7" r:id="rId11"/>
    <sheet name="A.2 Table 10.Ni,Se" sheetId="5" r:id="rId12"/>
    <sheet name="A.2 Table 11.Zn" sheetId="3" r:id="rId13"/>
    <sheet name="A.2 Table 12.Dioxin,PCB,HCB" sheetId="23" r:id="rId14"/>
    <sheet name="A.2 Table 13.B(a)p,B(b)F" sheetId="25" r:id="rId15"/>
    <sheet name="A.2 Table 14.B(k)F,I(123-cd)P" sheetId="27" r:id="rId16"/>
    <sheet name="A.2 Table 15.PAH" sheetId="29" r:id="rId17"/>
    <sheet name="A.2 Table 16. KCA" sheetId="19" r:id="rId18"/>
    <sheet name="Annex A.3 Fuel tourism" sheetId="42" r:id="rId19"/>
    <sheet name="A.3 Fig.A3.1" sheetId="34" r:id="rId20"/>
    <sheet name="A.3 Fig.A3.2" sheetId="43" r:id="rId21"/>
    <sheet name="A.3 Table A3.1" sheetId="36" r:id="rId22"/>
  </sheets>
  <definedNames>
    <definedName name="_xlnm._FilterDatabase" localSheetId="2" hidden="1">'A.2 Table 1.NOx'!#REF!</definedName>
    <definedName name="_xlnm._FilterDatabase" localSheetId="16" hidden="1">'A.2 Table 15.PAH'!#REF!</definedName>
    <definedName name="_xlnm._FilterDatabase" localSheetId="0" hidden="1">'Calculation sheet_level'!$A$1:$E$129</definedName>
    <definedName name="_xlnm._FilterDatabase" localSheetId="1" hidden="1">'Calculation sheet_trend'!$A$1:$G$129</definedName>
    <definedName name="Activity_Data__From_1990" localSheetId="20">#REF!</definedName>
    <definedName name="Activity_Data__From_1990">#REF!</definedName>
    <definedName name="Annex_III_TableIIIB_GNFR_Codes" localSheetId="20">#REF!</definedName>
    <definedName name="Annex_III_TableIIIB_GNFR_Codes">#REF!</definedName>
    <definedName name="fg" localSheetId="20">#REF!</definedName>
    <definedName name="fg">#REF!</definedName>
    <definedName name="Heavy_Metals__from_1990">#REF!</definedName>
    <definedName name="Main_Pollutants_and_Particulate">#REF!</definedName>
    <definedName name="Persistent_Organic_Pollutants__POPs_From_1990">#REF!</definedName>
    <definedName name="_xlnm.Print_Area" localSheetId="16">'A.2 Table 15.PAH'!$A$1:$F$26</definedName>
    <definedName name="xz" localSheetId="20">#REF!</definedName>
    <definedName name="xz">#REF!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4" i="36" l="1"/>
  <c r="AG5" i="36"/>
  <c r="AG6" i="36"/>
  <c r="AG7" i="36"/>
  <c r="AG8" i="36"/>
  <c r="AG9" i="36"/>
  <c r="AG10" i="36"/>
  <c r="AG11" i="36"/>
  <c r="AG3" i="36"/>
  <c r="N44" i="19" l="1"/>
  <c r="N42" i="19"/>
  <c r="N40" i="19"/>
  <c r="N38" i="19"/>
  <c r="N36" i="19"/>
  <c r="N34" i="19"/>
  <c r="N32" i="19"/>
  <c r="N30" i="19"/>
  <c r="N28" i="19"/>
  <c r="N26" i="19"/>
  <c r="N24" i="19"/>
  <c r="N22" i="19"/>
  <c r="N20" i="19"/>
  <c r="N18" i="19"/>
  <c r="N16" i="19"/>
  <c r="N14" i="19"/>
  <c r="N12" i="19"/>
  <c r="N10" i="19"/>
  <c r="N8" i="19"/>
  <c r="N6" i="19"/>
  <c r="N4" i="19"/>
  <c r="D3" i="36" l="1"/>
  <c r="E3" i="36"/>
  <c r="F3" i="36"/>
  <c r="G3" i="36"/>
  <c r="H3" i="36"/>
  <c r="I3" i="36"/>
  <c r="J3" i="36"/>
  <c r="K3" i="36"/>
  <c r="L3" i="36"/>
  <c r="M3" i="36"/>
  <c r="N3" i="36"/>
  <c r="O3" i="36"/>
  <c r="P3" i="36"/>
  <c r="Q3" i="36"/>
  <c r="R3" i="36"/>
  <c r="S3" i="36"/>
  <c r="T3" i="36"/>
  <c r="U3" i="36"/>
  <c r="V3" i="36"/>
  <c r="W3" i="36"/>
  <c r="X3" i="36"/>
  <c r="Y3" i="36"/>
  <c r="Z3" i="36"/>
  <c r="AA3" i="36"/>
  <c r="AB3" i="36"/>
  <c r="AC3" i="36"/>
  <c r="AD3" i="36"/>
  <c r="AE3" i="36"/>
  <c r="AF3" i="36"/>
  <c r="C9" i="36"/>
  <c r="C3" i="36"/>
  <c r="AF8" i="36"/>
  <c r="AE8" i="36"/>
  <c r="AD8" i="36"/>
  <c r="AC8" i="36"/>
  <c r="AB8" i="36"/>
  <c r="AA8" i="36"/>
  <c r="Z8" i="36"/>
  <c r="Y8" i="36"/>
  <c r="X8" i="36"/>
  <c r="W8" i="36"/>
  <c r="V8" i="36"/>
  <c r="U8" i="36"/>
  <c r="T8" i="36"/>
  <c r="S8" i="36"/>
  <c r="R8" i="36"/>
  <c r="Q8" i="36"/>
  <c r="P8" i="36"/>
  <c r="O8" i="36"/>
  <c r="N8" i="36"/>
  <c r="M8" i="36"/>
  <c r="L8" i="36"/>
  <c r="K8" i="36"/>
  <c r="J8" i="36"/>
  <c r="I8" i="36"/>
  <c r="H8" i="36"/>
  <c r="G8" i="36"/>
  <c r="F8" i="36"/>
  <c r="E8" i="36"/>
  <c r="D8" i="36"/>
  <c r="C8" i="36"/>
  <c r="AF5" i="36"/>
  <c r="AB5" i="36"/>
  <c r="X5" i="36"/>
  <c r="T5" i="36"/>
  <c r="P5" i="36"/>
  <c r="L5" i="36"/>
  <c r="H5" i="36"/>
  <c r="D5" i="36"/>
  <c r="AF4" i="36"/>
  <c r="AE4" i="36"/>
  <c r="AD4" i="36"/>
  <c r="AC4" i="36"/>
  <c r="AB4" i="36"/>
  <c r="AA4" i="36"/>
  <c r="Z4" i="36"/>
  <c r="Y4" i="36"/>
  <c r="X4" i="36"/>
  <c r="W4" i="36"/>
  <c r="V4" i="36"/>
  <c r="U4" i="36"/>
  <c r="T4" i="36"/>
  <c r="S4" i="36"/>
  <c r="R4" i="36"/>
  <c r="Q4" i="36"/>
  <c r="P4" i="36"/>
  <c r="O4" i="36"/>
  <c r="N4" i="36"/>
  <c r="M4" i="36"/>
  <c r="L4" i="36"/>
  <c r="K4" i="36"/>
  <c r="J4" i="36"/>
  <c r="I4" i="36"/>
  <c r="H4" i="36"/>
  <c r="G4" i="36"/>
  <c r="F4" i="36"/>
  <c r="E4" i="36"/>
  <c r="D4" i="36"/>
  <c r="C4" i="36"/>
  <c r="F10" i="36" l="1"/>
  <c r="N10" i="36"/>
  <c r="V10" i="36"/>
  <c r="AD10" i="36"/>
  <c r="J10" i="36"/>
  <c r="R10" i="36"/>
  <c r="Z10" i="36"/>
  <c r="E10" i="36"/>
  <c r="I10" i="36"/>
  <c r="M10" i="36"/>
  <c r="Q10" i="36"/>
  <c r="U10" i="36"/>
  <c r="Y10" i="36"/>
  <c r="AC10" i="36"/>
  <c r="C6" i="36"/>
  <c r="G6" i="36"/>
  <c r="K6" i="36"/>
  <c r="O6" i="36"/>
  <c r="S6" i="36"/>
  <c r="W6" i="36"/>
  <c r="AA6" i="36"/>
  <c r="AE6" i="36"/>
  <c r="E6" i="36"/>
  <c r="I6" i="36"/>
  <c r="M6" i="36"/>
  <c r="Q6" i="36"/>
  <c r="U6" i="36"/>
  <c r="Y6" i="36"/>
  <c r="AC6" i="36"/>
  <c r="E5" i="36"/>
  <c r="D10" i="36"/>
  <c r="H10" i="36"/>
  <c r="L10" i="36"/>
  <c r="P10" i="36"/>
  <c r="T10" i="36"/>
  <c r="X10" i="36"/>
  <c r="AB10" i="36"/>
  <c r="AF10" i="36"/>
  <c r="I5" i="36"/>
  <c r="M5" i="36"/>
  <c r="Q5" i="36"/>
  <c r="U5" i="36"/>
  <c r="Y5" i="36"/>
  <c r="AC5" i="36"/>
  <c r="C5" i="36"/>
  <c r="G5" i="36"/>
  <c r="K5" i="36"/>
  <c r="O5" i="36"/>
  <c r="S5" i="36"/>
  <c r="W5" i="36"/>
  <c r="AA5" i="36"/>
  <c r="AE5" i="36"/>
  <c r="E7" i="36"/>
  <c r="I7" i="36"/>
  <c r="M7" i="36"/>
  <c r="Q7" i="36"/>
  <c r="U7" i="36"/>
  <c r="Y7" i="36"/>
  <c r="AC7" i="36"/>
  <c r="C7" i="36"/>
  <c r="G7" i="36"/>
  <c r="K7" i="36"/>
  <c r="O7" i="36"/>
  <c r="S7" i="36"/>
  <c r="W7" i="36"/>
  <c r="AA7" i="36"/>
  <c r="AE7" i="36"/>
  <c r="E9" i="36"/>
  <c r="I9" i="36"/>
  <c r="M9" i="36"/>
  <c r="Q9" i="36"/>
  <c r="U9" i="36"/>
  <c r="Y9" i="36"/>
  <c r="AC9" i="36"/>
  <c r="D9" i="36"/>
  <c r="H9" i="36"/>
  <c r="L9" i="36"/>
  <c r="P9" i="36"/>
  <c r="T9" i="36"/>
  <c r="X9" i="36"/>
  <c r="AB9" i="36"/>
  <c r="AF9" i="36"/>
  <c r="D7" i="36"/>
  <c r="H7" i="36"/>
  <c r="L7" i="36"/>
  <c r="P7" i="36"/>
  <c r="T7" i="36"/>
  <c r="X7" i="36"/>
  <c r="AB7" i="36"/>
  <c r="AF7" i="36"/>
  <c r="F5" i="36"/>
  <c r="J5" i="36"/>
  <c r="N5" i="36"/>
  <c r="R5" i="36"/>
  <c r="V5" i="36"/>
  <c r="Z5" i="36"/>
  <c r="AD5" i="36"/>
  <c r="G10" i="36"/>
  <c r="K10" i="36"/>
  <c r="O10" i="36"/>
  <c r="S10" i="36"/>
  <c r="W10" i="36"/>
  <c r="AA10" i="36"/>
  <c r="AE10" i="36"/>
  <c r="G9" i="36"/>
  <c r="K9" i="36"/>
  <c r="W9" i="36"/>
  <c r="AA9" i="36"/>
  <c r="P6" i="36"/>
  <c r="F7" i="36"/>
  <c r="J7" i="36"/>
  <c r="N7" i="36"/>
  <c r="R7" i="36"/>
  <c r="V7" i="36"/>
  <c r="Z7" i="36"/>
  <c r="AD7" i="36"/>
  <c r="F9" i="36"/>
  <c r="J9" i="36"/>
  <c r="N9" i="36"/>
  <c r="R9" i="36"/>
  <c r="V9" i="36"/>
  <c r="Z9" i="36"/>
  <c r="AD9" i="36"/>
  <c r="Q11" i="36" l="1"/>
  <c r="Y11" i="36"/>
  <c r="W11" i="36"/>
  <c r="G11" i="36"/>
  <c r="AC11" i="36"/>
  <c r="E11" i="36"/>
  <c r="T11" i="36"/>
  <c r="T6" i="36"/>
  <c r="D11" i="36"/>
  <c r="D6" i="36"/>
  <c r="V11" i="36"/>
  <c r="V6" i="36"/>
  <c r="F11" i="36"/>
  <c r="F6" i="36"/>
  <c r="AF11" i="36"/>
  <c r="AF6" i="36"/>
  <c r="P11" i="36"/>
  <c r="I11" i="36"/>
  <c r="R11" i="36"/>
  <c r="R6" i="36"/>
  <c r="AA11" i="36"/>
  <c r="U11" i="36"/>
  <c r="C11" i="36"/>
  <c r="C10" i="36"/>
  <c r="AB11" i="36"/>
  <c r="AB6" i="36"/>
  <c r="L11" i="36"/>
  <c r="L6" i="36"/>
  <c r="AD11" i="36"/>
  <c r="AD6" i="36"/>
  <c r="N11" i="36"/>
  <c r="N6" i="36"/>
  <c r="S11" i="36"/>
  <c r="S9" i="36"/>
  <c r="X11" i="36"/>
  <c r="X6" i="36"/>
  <c r="H11" i="36"/>
  <c r="H6" i="36"/>
  <c r="M11" i="36"/>
  <c r="Z11" i="36"/>
  <c r="Z6" i="36"/>
  <c r="J11" i="36"/>
  <c r="J6" i="36"/>
  <c r="K11" i="36"/>
  <c r="AE11" i="36"/>
  <c r="AE9" i="36"/>
  <c r="O11" i="36"/>
  <c r="O9" i="36"/>
  <c r="D106" i="33" l="1"/>
  <c r="D102" i="33"/>
  <c r="D86" i="33"/>
  <c r="D75" i="33"/>
  <c r="D74" i="33"/>
  <c r="D72" i="33"/>
  <c r="D70" i="33"/>
  <c r="D69" i="33"/>
  <c r="D127" i="33"/>
  <c r="D62" i="33"/>
  <c r="D61" i="33"/>
  <c r="D54" i="33"/>
  <c r="D46" i="33"/>
  <c r="D30" i="33"/>
  <c r="D24" i="33"/>
  <c r="D10" i="33"/>
  <c r="D6" i="33"/>
  <c r="D5" i="33"/>
  <c r="D97" i="33"/>
  <c r="D129" i="33"/>
  <c r="D96" i="33"/>
  <c r="D71" i="33"/>
  <c r="D68" i="33"/>
  <c r="D125" i="33"/>
  <c r="D65" i="33"/>
  <c r="D63" i="33"/>
  <c r="D60" i="33"/>
  <c r="D116" i="33"/>
  <c r="D58" i="33"/>
  <c r="D104" i="33"/>
  <c r="D113" i="33"/>
  <c r="D51" i="33"/>
  <c r="D47" i="33"/>
  <c r="D45" i="33"/>
  <c r="D36" i="33"/>
  <c r="D33" i="33"/>
  <c r="D87" i="33"/>
  <c r="D16" i="33"/>
  <c r="D111" i="33"/>
  <c r="D80" i="33"/>
  <c r="D105" i="33"/>
  <c r="D2" i="33"/>
  <c r="D123" i="33"/>
  <c r="D95" i="33"/>
  <c r="D56" i="33"/>
  <c r="D119" i="33"/>
  <c r="D101" i="33"/>
  <c r="D53" i="33"/>
  <c r="D85" i="33"/>
  <c r="D49" i="33"/>
  <c r="D43" i="33"/>
  <c r="D41" i="33"/>
  <c r="D40" i="33"/>
  <c r="D37" i="33"/>
  <c r="D103" i="33"/>
  <c r="D25" i="33"/>
  <c r="D22" i="33"/>
  <c r="D91" i="33"/>
  <c r="D17" i="33"/>
  <c r="D13" i="33"/>
  <c r="D81" i="33"/>
  <c r="D107" i="33"/>
  <c r="D92" i="33"/>
  <c r="D124" i="33"/>
  <c r="D32" i="33"/>
  <c r="D21" i="33"/>
  <c r="D20" i="33"/>
  <c r="D4" i="33"/>
  <c r="D12" i="33"/>
  <c r="D108" i="33"/>
  <c r="D9" i="33"/>
  <c r="D76" i="33"/>
  <c r="D82" i="33" l="1"/>
  <c r="D15" i="33"/>
  <c r="D39" i="33"/>
  <c r="D59" i="33"/>
  <c r="D66" i="33"/>
  <c r="D90" i="33"/>
  <c r="D114" i="33"/>
  <c r="D110" i="33"/>
  <c r="D122" i="33"/>
  <c r="D67" i="33"/>
  <c r="D64" i="33"/>
  <c r="D57" i="33"/>
  <c r="D73" i="33"/>
  <c r="D42" i="33"/>
  <c r="D100" i="33"/>
  <c r="D98" i="33"/>
  <c r="D48" i="33"/>
  <c r="D52" i="33"/>
  <c r="D112" i="33"/>
  <c r="D120" i="33"/>
  <c r="D115" i="33"/>
  <c r="D55" i="33"/>
  <c r="D14" i="33"/>
  <c r="D18" i="33"/>
  <c r="D27" i="33"/>
  <c r="D34" i="33"/>
  <c r="D38" i="33"/>
  <c r="D44" i="33"/>
  <c r="D50" i="33"/>
  <c r="D126" i="33"/>
  <c r="D83" i="33"/>
  <c r="D77" i="33"/>
  <c r="D7" i="33"/>
  <c r="D8" i="33"/>
  <c r="D11" i="33"/>
  <c r="D28" i="33"/>
  <c r="D19" i="33"/>
  <c r="D128" i="33"/>
  <c r="D23" i="33"/>
  <c r="D26" i="33"/>
  <c r="D29" i="33"/>
  <c r="D31" i="33"/>
  <c r="D35" i="33"/>
  <c r="D84" i="33"/>
  <c r="D78" i="33"/>
  <c r="D121" i="33"/>
  <c r="D88" i="33"/>
  <c r="D93" i="33"/>
  <c r="D117" i="33"/>
  <c r="D99" i="33"/>
  <c r="D79" i="33"/>
  <c r="D109" i="33"/>
  <c r="D118" i="33"/>
  <c r="D89" i="33"/>
  <c r="D3" i="33"/>
  <c r="D94" i="33"/>
  <c r="G3" i="31" l="1"/>
  <c r="G4" i="31"/>
  <c r="G5" i="31"/>
  <c r="G6" i="31"/>
  <c r="G7" i="31"/>
  <c r="G8" i="31"/>
  <c r="G9" i="3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H117" i="31"/>
  <c r="G118" i="31"/>
  <c r="G119" i="31"/>
  <c r="G120" i="31"/>
  <c r="G121" i="31"/>
  <c r="H121" i="31"/>
  <c r="G122" i="31"/>
  <c r="G123" i="31"/>
  <c r="G124" i="31"/>
  <c r="G125" i="31"/>
  <c r="H125" i="31"/>
  <c r="G126" i="31"/>
  <c r="G127" i="31"/>
  <c r="G128" i="31"/>
  <c r="G129" i="31"/>
  <c r="H6" i="31"/>
  <c r="H127" i="31" l="1"/>
  <c r="H123" i="31"/>
  <c r="H119" i="31"/>
  <c r="H115" i="31"/>
  <c r="H111" i="31"/>
  <c r="H107" i="31"/>
  <c r="H103" i="31"/>
  <c r="H99" i="31"/>
  <c r="H95" i="31"/>
  <c r="H91" i="31"/>
  <c r="H87" i="31"/>
  <c r="H83" i="31"/>
  <c r="H79" i="31"/>
  <c r="H75" i="31"/>
  <c r="H71" i="31"/>
  <c r="H67" i="31"/>
  <c r="H63" i="31"/>
  <c r="H59" i="31"/>
  <c r="H55" i="31"/>
  <c r="H51" i="31"/>
  <c r="H47" i="31"/>
  <c r="H43" i="31"/>
  <c r="H39" i="31"/>
  <c r="H35" i="31"/>
  <c r="H31" i="31"/>
  <c r="H27" i="31"/>
  <c r="H23" i="31"/>
  <c r="H19" i="31"/>
  <c r="H15" i="31"/>
  <c r="H11" i="31"/>
  <c r="H7" i="31"/>
  <c r="H3" i="31"/>
  <c r="H129" i="31"/>
  <c r="H128" i="31"/>
  <c r="H124" i="31"/>
  <c r="H120" i="31"/>
  <c r="H116" i="31"/>
  <c r="H112" i="31"/>
  <c r="H108" i="31"/>
  <c r="H104" i="31"/>
  <c r="H100" i="31"/>
  <c r="H96" i="31"/>
  <c r="H92" i="31"/>
  <c r="H88" i="31"/>
  <c r="H84" i="31"/>
  <c r="H80" i="31"/>
  <c r="H76" i="31"/>
  <c r="H72" i="31"/>
  <c r="H68" i="31"/>
  <c r="H64" i="31"/>
  <c r="H60" i="31"/>
  <c r="H56" i="31"/>
  <c r="H52" i="31"/>
  <c r="H48" i="31"/>
  <c r="H44" i="31"/>
  <c r="H40" i="31"/>
  <c r="H36" i="31"/>
  <c r="H32" i="31"/>
  <c r="H28" i="31"/>
  <c r="H24" i="31"/>
  <c r="H20" i="31"/>
  <c r="H16" i="31"/>
  <c r="H12" i="31"/>
  <c r="H8" i="31"/>
  <c r="H4" i="31"/>
  <c r="H113" i="31"/>
  <c r="H109" i="31"/>
  <c r="H105" i="31"/>
  <c r="H101" i="31"/>
  <c r="H97" i="31"/>
  <c r="H93" i="31"/>
  <c r="H89" i="31"/>
  <c r="H85" i="31"/>
  <c r="H81" i="31"/>
  <c r="H77" i="31"/>
  <c r="H73" i="31"/>
  <c r="H69" i="31"/>
  <c r="H65" i="31"/>
  <c r="H61" i="31"/>
  <c r="H57" i="31"/>
  <c r="H53" i="31"/>
  <c r="H49" i="31"/>
  <c r="H45" i="31"/>
  <c r="H41" i="31"/>
  <c r="H37" i="31"/>
  <c r="H33" i="31"/>
  <c r="H29" i="31"/>
  <c r="H25" i="31"/>
  <c r="H21" i="31"/>
  <c r="H17" i="31"/>
  <c r="H13" i="31"/>
  <c r="H9" i="31"/>
  <c r="H5" i="31"/>
  <c r="H126" i="31"/>
  <c r="H122" i="31"/>
  <c r="H118" i="31"/>
  <c r="H114" i="31"/>
  <c r="H110" i="31"/>
  <c r="H106" i="31"/>
  <c r="H102" i="31"/>
  <c r="H98" i="31"/>
  <c r="H94" i="31"/>
  <c r="H90" i="31"/>
  <c r="H86" i="31"/>
  <c r="H82" i="31"/>
  <c r="H78" i="31"/>
  <c r="H74" i="31"/>
  <c r="H70" i="31"/>
  <c r="H66" i="31"/>
  <c r="H62" i="31"/>
  <c r="H58" i="31"/>
  <c r="H54" i="31"/>
  <c r="H50" i="31"/>
  <c r="H46" i="31"/>
  <c r="H42" i="31"/>
  <c r="H38" i="31"/>
  <c r="H34" i="31"/>
  <c r="H30" i="31"/>
  <c r="H26" i="31"/>
  <c r="H22" i="31"/>
  <c r="H18" i="31"/>
  <c r="H14" i="31"/>
  <c r="H10" i="31"/>
  <c r="I3" i="33" l="1"/>
  <c r="I4" i="33"/>
  <c r="I5" i="33"/>
  <c r="I6" i="33"/>
  <c r="I7" i="33"/>
  <c r="I8" i="33"/>
  <c r="I9" i="33"/>
  <c r="I10" i="33"/>
  <c r="I11" i="33"/>
  <c r="I12" i="33"/>
  <c r="I13" i="33"/>
  <c r="I14" i="33"/>
  <c r="I15" i="33"/>
  <c r="I16" i="33"/>
  <c r="I17" i="33"/>
  <c r="I18" i="33"/>
  <c r="I19" i="33"/>
  <c r="I20" i="33"/>
  <c r="I21" i="33"/>
  <c r="I22" i="33"/>
  <c r="I23" i="33"/>
  <c r="I24" i="33"/>
  <c r="I25" i="33"/>
  <c r="I26" i="33"/>
  <c r="I27" i="33"/>
  <c r="I28" i="33"/>
  <c r="I29" i="33"/>
  <c r="I30" i="33"/>
  <c r="I31" i="33"/>
  <c r="I32" i="33"/>
  <c r="I33" i="33"/>
  <c r="I34" i="33"/>
  <c r="I35" i="33"/>
  <c r="I36" i="33"/>
  <c r="I37" i="33"/>
  <c r="I38" i="33"/>
  <c r="I39" i="33"/>
  <c r="I40" i="33"/>
  <c r="I41" i="33"/>
  <c r="I42" i="33"/>
  <c r="I43" i="33"/>
  <c r="I44" i="33"/>
  <c r="I45" i="33"/>
  <c r="I46" i="33"/>
  <c r="I47" i="33"/>
  <c r="I48" i="33"/>
  <c r="I49" i="33"/>
  <c r="I50" i="33"/>
  <c r="I51" i="33"/>
  <c r="I52" i="33"/>
  <c r="I53" i="33"/>
  <c r="I54" i="33"/>
  <c r="I55" i="33"/>
  <c r="I56" i="33"/>
  <c r="I57" i="33"/>
  <c r="I58" i="33"/>
  <c r="I59" i="33"/>
  <c r="I60" i="33"/>
  <c r="I61" i="33"/>
  <c r="I62" i="33"/>
  <c r="I63" i="33"/>
  <c r="I64" i="33"/>
  <c r="I65" i="33"/>
  <c r="I66" i="33"/>
  <c r="I67" i="33"/>
  <c r="I68" i="33"/>
  <c r="I69" i="33"/>
  <c r="I70" i="33"/>
  <c r="I71" i="33"/>
  <c r="I72" i="33"/>
  <c r="I73" i="33"/>
  <c r="I74" i="33"/>
  <c r="I75" i="33"/>
  <c r="I76" i="33"/>
  <c r="I77" i="33"/>
  <c r="I78" i="33"/>
  <c r="I79" i="33"/>
  <c r="I80" i="33"/>
  <c r="I81" i="33"/>
  <c r="I82" i="33"/>
  <c r="I83" i="33"/>
  <c r="I84" i="33"/>
  <c r="I85" i="33"/>
  <c r="I86" i="33"/>
  <c r="I87" i="33"/>
  <c r="I88" i="33"/>
  <c r="I89" i="33"/>
  <c r="I90" i="33"/>
  <c r="I91" i="33"/>
  <c r="I92" i="33"/>
  <c r="I93" i="33"/>
  <c r="I94" i="33"/>
  <c r="I95" i="33"/>
  <c r="I96" i="33"/>
  <c r="I97" i="33"/>
  <c r="I98" i="33"/>
  <c r="I99" i="33"/>
  <c r="I100" i="33"/>
  <c r="I101" i="33"/>
  <c r="I102" i="33"/>
  <c r="I103" i="33"/>
  <c r="I104" i="33"/>
  <c r="I105" i="33"/>
  <c r="I106" i="33"/>
  <c r="I107" i="33"/>
  <c r="I108" i="33"/>
  <c r="I109" i="33"/>
  <c r="I110" i="33"/>
  <c r="I111" i="33"/>
  <c r="I112" i="33"/>
  <c r="I113" i="33"/>
  <c r="I114" i="33"/>
  <c r="I115" i="33"/>
  <c r="I116" i="33"/>
  <c r="I117" i="33"/>
  <c r="I118" i="33"/>
  <c r="I119" i="33"/>
  <c r="I120" i="33"/>
  <c r="I121" i="33"/>
  <c r="I122" i="33"/>
  <c r="I123" i="33"/>
  <c r="I124" i="33"/>
  <c r="I125" i="33"/>
  <c r="I126" i="33"/>
  <c r="I127" i="33"/>
  <c r="I128" i="33"/>
  <c r="I129" i="33"/>
  <c r="J5" i="33"/>
  <c r="J124" i="33" l="1"/>
  <c r="J112" i="33"/>
  <c r="J84" i="33"/>
  <c r="J76" i="33"/>
  <c r="J56" i="33"/>
  <c r="J44" i="33"/>
  <c r="J24" i="33"/>
  <c r="J16" i="33"/>
  <c r="J12" i="33"/>
  <c r="J4" i="33"/>
  <c r="J126" i="33"/>
  <c r="J122" i="33"/>
  <c r="J118" i="33"/>
  <c r="J114" i="33"/>
  <c r="J110" i="33"/>
  <c r="J106" i="33"/>
  <c r="J102" i="33"/>
  <c r="J98" i="33"/>
  <c r="J94" i="33"/>
  <c r="J90" i="33"/>
  <c r="J86" i="33"/>
  <c r="J82" i="33"/>
  <c r="J78" i="33"/>
  <c r="J74" i="33"/>
  <c r="J70" i="33"/>
  <c r="J66" i="33"/>
  <c r="J62" i="33"/>
  <c r="J58" i="33"/>
  <c r="J54" i="33"/>
  <c r="J50" i="33"/>
  <c r="J46" i="33"/>
  <c r="J42" i="33"/>
  <c r="J38" i="33"/>
  <c r="J34" i="33"/>
  <c r="J30" i="33"/>
  <c r="J26" i="33"/>
  <c r="J22" i="33"/>
  <c r="J18" i="33"/>
  <c r="J14" i="33"/>
  <c r="J10" i="33"/>
  <c r="J6" i="33"/>
  <c r="J128" i="33"/>
  <c r="J116" i="33"/>
  <c r="J72" i="33"/>
  <c r="J60" i="33"/>
  <c r="J48" i="33"/>
  <c r="J36" i="33"/>
  <c r="J28" i="33"/>
  <c r="J8" i="33"/>
  <c r="J127" i="33"/>
  <c r="J123" i="33"/>
  <c r="J119" i="33"/>
  <c r="J115" i="33"/>
  <c r="J111" i="33"/>
  <c r="J107" i="33"/>
  <c r="J103" i="33"/>
  <c r="J99" i="33"/>
  <c r="J95" i="33"/>
  <c r="J91" i="33"/>
  <c r="J87" i="33"/>
  <c r="J83" i="33"/>
  <c r="J79" i="33"/>
  <c r="J75" i="33"/>
  <c r="J71" i="33"/>
  <c r="J67" i="33"/>
  <c r="J63" i="33"/>
  <c r="J59" i="33"/>
  <c r="J55" i="33"/>
  <c r="J51" i="33"/>
  <c r="J47" i="33"/>
  <c r="J43" i="33"/>
  <c r="J39" i="33"/>
  <c r="J35" i="33"/>
  <c r="J31" i="33"/>
  <c r="J27" i="33"/>
  <c r="J23" i="33"/>
  <c r="J19" i="33"/>
  <c r="J15" i="33"/>
  <c r="J11" i="33"/>
  <c r="J7" i="33"/>
  <c r="J3" i="33"/>
  <c r="J108" i="33"/>
  <c r="J100" i="33"/>
  <c r="J92" i="33"/>
  <c r="J64" i="33"/>
  <c r="J52" i="33"/>
  <c r="J20" i="33"/>
  <c r="J120" i="33"/>
  <c r="J104" i="33"/>
  <c r="J96" i="33"/>
  <c r="J88" i="33"/>
  <c r="J80" i="33"/>
  <c r="J68" i="33"/>
  <c r="J40" i="33"/>
  <c r="J32" i="33"/>
  <c r="J129" i="33"/>
  <c r="J125" i="33"/>
  <c r="J121" i="33"/>
  <c r="J117" i="33"/>
  <c r="J113" i="33"/>
  <c r="J109" i="33"/>
  <c r="J105" i="33"/>
  <c r="J101" i="33"/>
  <c r="J97" i="33"/>
  <c r="J93" i="33"/>
  <c r="J89" i="33"/>
  <c r="J85" i="33"/>
  <c r="J81" i="33"/>
  <c r="J77" i="33"/>
  <c r="J73" i="33"/>
  <c r="J69" i="33"/>
  <c r="J65" i="33"/>
  <c r="J61" i="33"/>
  <c r="J57" i="33"/>
  <c r="J53" i="33"/>
  <c r="J49" i="33"/>
  <c r="J45" i="33"/>
  <c r="J41" i="33"/>
  <c r="J37" i="33"/>
  <c r="J33" i="33"/>
  <c r="J29" i="33"/>
  <c r="J25" i="33"/>
  <c r="J21" i="33"/>
  <c r="J17" i="33"/>
  <c r="J13" i="33"/>
  <c r="J9" i="33"/>
  <c r="I2" i="33" l="1"/>
  <c r="J2" i="33" l="1"/>
  <c r="G2" i="31" l="1"/>
  <c r="H2" i="31" l="1"/>
  <c r="C136" i="31" l="1"/>
  <c r="C140" i="31" l="1"/>
  <c r="C139" i="31"/>
  <c r="C31" i="31" l="1"/>
  <c r="C25" i="31"/>
  <c r="C16" i="31"/>
  <c r="C86" i="31"/>
  <c r="C37" i="31"/>
  <c r="C52" i="31"/>
  <c r="C28" i="31"/>
  <c r="C29" i="31"/>
  <c r="C66" i="31"/>
  <c r="C4" i="31"/>
  <c r="C32" i="31"/>
  <c r="C130" i="31"/>
  <c r="C111" i="31"/>
  <c r="C121" i="31"/>
  <c r="C80" i="31"/>
  <c r="C20" i="31"/>
  <c r="C122" i="31"/>
  <c r="C23" i="31"/>
  <c r="C63" i="31"/>
  <c r="C9" i="31"/>
  <c r="C43" i="31"/>
  <c r="C8" i="31"/>
  <c r="C101" i="31"/>
  <c r="C104" i="31"/>
  <c r="C12" i="31"/>
  <c r="C54" i="31"/>
  <c r="C90" i="31"/>
  <c r="C119" i="31"/>
  <c r="C17" i="31"/>
  <c r="C47" i="31"/>
  <c r="C26" i="31"/>
  <c r="C34" i="31"/>
  <c r="C27" i="31"/>
  <c r="C51" i="31"/>
  <c r="C113" i="31"/>
  <c r="C30" i="31"/>
  <c r="C129" i="31"/>
  <c r="C91" i="31"/>
  <c r="C85" i="31"/>
  <c r="C118" i="31"/>
  <c r="C108" i="31"/>
  <c r="C39" i="31"/>
  <c r="C6" i="31"/>
  <c r="C127" i="31"/>
  <c r="C106" i="31"/>
  <c r="C117" i="31"/>
  <c r="C61" i="31"/>
  <c r="C45" i="31"/>
  <c r="C103" i="31"/>
  <c r="C76" i="31"/>
  <c r="C21" i="31"/>
  <c r="C78" i="31"/>
  <c r="C56" i="31"/>
  <c r="C95" i="31"/>
  <c r="C114" i="31"/>
  <c r="C58" i="31"/>
  <c r="C73" i="31"/>
  <c r="C123" i="31"/>
  <c r="C92" i="31"/>
  <c r="C53" i="31"/>
  <c r="C68" i="31"/>
  <c r="C41" i="31"/>
  <c r="C49" i="31"/>
  <c r="C71" i="31"/>
  <c r="C77" i="31"/>
  <c r="C125" i="31"/>
  <c r="C124" i="31"/>
  <c r="C42" i="31"/>
  <c r="C15" i="31"/>
  <c r="C69" i="31"/>
  <c r="C75" i="31"/>
  <c r="C97" i="31"/>
  <c r="C44" i="31"/>
  <c r="C3" i="31"/>
  <c r="C35" i="31"/>
  <c r="C94" i="31"/>
  <c r="C112" i="31"/>
  <c r="C13" i="31"/>
  <c r="C65" i="31"/>
  <c r="C24" i="31"/>
  <c r="C5" i="31"/>
  <c r="C60" i="31"/>
  <c r="C105" i="31"/>
  <c r="C70" i="31"/>
  <c r="C62" i="31"/>
  <c r="C102" i="31"/>
  <c r="C110" i="31"/>
  <c r="C84" i="31"/>
  <c r="C107" i="31"/>
  <c r="C57" i="31"/>
  <c r="C55" i="31"/>
  <c r="C48" i="31"/>
  <c r="C11" i="31"/>
  <c r="C7" i="31"/>
  <c r="C33" i="31"/>
  <c r="C109" i="31"/>
  <c r="C64" i="31"/>
  <c r="C38" i="31"/>
  <c r="C87" i="31"/>
  <c r="C115" i="31"/>
  <c r="C116" i="31"/>
  <c r="C128" i="31"/>
  <c r="C50" i="31" l="1"/>
  <c r="C10" i="31"/>
  <c r="C100" i="31"/>
  <c r="C82" i="31"/>
  <c r="C40" i="31"/>
  <c r="C74" i="31"/>
  <c r="C89" i="31"/>
  <c r="C98" i="31"/>
  <c r="C88" i="31"/>
  <c r="C46" i="31"/>
  <c r="C81" i="31"/>
  <c r="C67" i="31"/>
  <c r="C120" i="31"/>
  <c r="C2" i="31"/>
  <c r="C22" i="31"/>
  <c r="C93" i="31"/>
  <c r="C19" i="31"/>
  <c r="C36" i="31"/>
  <c r="C59" i="31"/>
  <c r="C14" i="31"/>
  <c r="C18" i="31"/>
  <c r="C99" i="31"/>
  <c r="C79" i="31"/>
  <c r="C126" i="31"/>
  <c r="C72" i="31"/>
  <c r="C83" i="31"/>
  <c r="E101" i="33" l="1"/>
  <c r="E121" i="33"/>
  <c r="E41" i="33"/>
  <c r="E79" i="33"/>
  <c r="E24" i="33"/>
  <c r="E55" i="33"/>
  <c r="E17" i="33"/>
  <c r="E82" i="33"/>
  <c r="E33" i="33"/>
  <c r="E116" i="33"/>
  <c r="E125" i="33"/>
  <c r="E44" i="33"/>
  <c r="E28" i="33"/>
  <c r="E86" i="33"/>
  <c r="E57" i="33"/>
  <c r="E27" i="33"/>
  <c r="E76" i="33"/>
  <c r="E16" i="33"/>
  <c r="E104" i="33"/>
  <c r="E14" i="33"/>
  <c r="E6" i="33"/>
  <c r="E70" i="33"/>
  <c r="E43" i="33"/>
  <c r="E122" i="33"/>
  <c r="E66" i="33"/>
  <c r="E47" i="33"/>
  <c r="E56" i="33"/>
  <c r="E118" i="33"/>
  <c r="E94" i="33"/>
  <c r="E4" i="33"/>
  <c r="E51" i="33"/>
  <c r="E127" i="33"/>
  <c r="E53" i="33"/>
  <c r="E114" i="33"/>
  <c r="E45" i="33"/>
  <c r="E34" i="33"/>
  <c r="E7" i="33"/>
  <c r="E112" i="33"/>
  <c r="E29" i="33"/>
  <c r="E102" i="33"/>
  <c r="E124" i="33"/>
  <c r="E25" i="33"/>
  <c r="E9" i="33"/>
  <c r="E49" i="33"/>
  <c r="E99" i="33"/>
  <c r="E69" i="33"/>
  <c r="E40" i="33"/>
  <c r="E30" i="33"/>
  <c r="E3" i="33"/>
  <c r="E21" i="33"/>
  <c r="E72" i="33"/>
  <c r="E58" i="33"/>
  <c r="E78" i="33"/>
  <c r="E67" i="33"/>
  <c r="E103" i="33"/>
  <c r="E65" i="33"/>
  <c r="E93" i="33"/>
  <c r="E46" i="33"/>
  <c r="E107" i="33"/>
  <c r="E52" i="33"/>
  <c r="E84" i="33"/>
  <c r="E73" i="33"/>
  <c r="E85" i="33"/>
  <c r="E83" i="33"/>
  <c r="E106" i="33"/>
  <c r="E2" i="33"/>
  <c r="E19" i="33"/>
  <c r="E126" i="33"/>
  <c r="E74" i="33"/>
  <c r="E15" i="33"/>
  <c r="E63" i="33"/>
  <c r="E36" i="33"/>
  <c r="E68" i="33"/>
  <c r="E117" i="33"/>
  <c r="E110" i="33"/>
  <c r="E98" i="33"/>
  <c r="E50" i="33"/>
  <c r="E80" i="33"/>
  <c r="E5" i="33"/>
  <c r="E128" i="33"/>
  <c r="E120" i="33"/>
  <c r="E31" i="33"/>
  <c r="E35" i="33"/>
  <c r="E87" i="33"/>
  <c r="E90" i="33"/>
  <c r="E97" i="33"/>
  <c r="E123" i="33"/>
  <c r="E105" i="33"/>
  <c r="E119" i="33"/>
  <c r="E13" i="33"/>
  <c r="E11" i="33"/>
  <c r="E96" i="33"/>
  <c r="E108" i="33"/>
  <c r="E22" i="33"/>
  <c r="E20" i="33"/>
  <c r="E26" i="33"/>
  <c r="E89" i="33"/>
  <c r="E18" i="33"/>
  <c r="E129" i="33"/>
  <c r="E77" i="33"/>
  <c r="E95" i="33"/>
  <c r="E109" i="33"/>
  <c r="E111" i="33"/>
  <c r="E81" i="33"/>
  <c r="E23" i="33"/>
  <c r="E59" i="33"/>
  <c r="E12" i="33"/>
  <c r="E48" i="33"/>
  <c r="E42" i="33"/>
  <c r="E32" i="33"/>
  <c r="E37" i="33"/>
  <c r="E64" i="33"/>
  <c r="E54" i="33"/>
  <c r="E71" i="33"/>
  <c r="E88" i="33"/>
  <c r="E8" i="33"/>
  <c r="E75" i="33"/>
  <c r="E39" i="33"/>
  <c r="E100" i="33"/>
  <c r="E60" i="33"/>
  <c r="E10" i="33"/>
  <c r="E62" i="33"/>
  <c r="E115" i="33"/>
  <c r="E61" i="33"/>
  <c r="E113" i="33"/>
  <c r="E91" i="33"/>
  <c r="E92" i="33"/>
  <c r="E38" i="33"/>
  <c r="D97" i="31" l="1"/>
  <c r="E97" i="31" s="1"/>
  <c r="D98" i="31" l="1"/>
  <c r="E98" i="31" l="1"/>
  <c r="D99" i="31" l="1"/>
  <c r="E99" i="31" s="1"/>
  <c r="D100" i="31" l="1"/>
  <c r="E100" i="31" l="1"/>
  <c r="D101" i="31" l="1"/>
  <c r="E101" i="31" l="1"/>
  <c r="D2" i="31" l="1"/>
  <c r="E2" i="31" l="1"/>
  <c r="D3" i="31"/>
  <c r="E3" i="31" l="1"/>
  <c r="D4" i="31"/>
  <c r="E4" i="31" l="1"/>
  <c r="D5" i="31"/>
  <c r="D6" i="31" s="1"/>
  <c r="E6" i="31" l="1"/>
  <c r="D7" i="31"/>
  <c r="E5" i="31"/>
  <c r="E7" i="31" l="1"/>
  <c r="D8" i="31"/>
  <c r="E8" i="31" l="1"/>
  <c r="D9" i="31"/>
  <c r="D10" i="31" s="1"/>
  <c r="E10" i="31" l="1"/>
  <c r="D11" i="31"/>
  <c r="E11" i="31" s="1"/>
  <c r="E9" i="31"/>
  <c r="D12" i="31" l="1"/>
  <c r="E12" i="31" l="1"/>
  <c r="D13" i="31" l="1"/>
  <c r="E13" i="31" l="1"/>
  <c r="D102" i="31" l="1"/>
  <c r="E102" i="31" s="1"/>
  <c r="D14" i="31" l="1"/>
  <c r="E14" i="31" s="1"/>
  <c r="D103" i="31" l="1"/>
  <c r="E103" i="31" l="1"/>
  <c r="D15" i="31" l="1"/>
  <c r="E15" i="31" s="1"/>
  <c r="D16" i="31" l="1"/>
  <c r="E16" i="31" l="1"/>
  <c r="D17" i="31"/>
  <c r="E17" i="31" s="1"/>
  <c r="D104" i="31"/>
  <c r="D18" i="31" l="1"/>
  <c r="E18" i="31" s="1"/>
  <c r="D105" i="31"/>
  <c r="D106" i="31" s="1"/>
  <c r="E104" i="31"/>
  <c r="E106" i="31" l="1"/>
  <c r="D107" i="31"/>
  <c r="E107" i="31" s="1"/>
  <c r="E105" i="31"/>
  <c r="D19" i="31"/>
  <c r="D20" i="31" l="1"/>
  <c r="E20" i="31" s="1"/>
  <c r="D108" i="31"/>
  <c r="E108" i="31" s="1"/>
  <c r="E19" i="31"/>
  <c r="D109" i="31" l="1"/>
  <c r="D110" i="31" s="1"/>
  <c r="D21" i="31"/>
  <c r="D22" i="31" l="1"/>
  <c r="D23" i="31" s="1"/>
  <c r="E21" i="31"/>
  <c r="E110" i="31"/>
  <c r="D111" i="31"/>
  <c r="E109" i="31"/>
  <c r="D112" i="31" l="1"/>
  <c r="E112" i="31" s="1"/>
  <c r="E111" i="31"/>
  <c r="E22" i="31"/>
  <c r="E23" i="31"/>
  <c r="D24" i="31"/>
  <c r="E24" i="31" l="1"/>
  <c r="D25" i="31"/>
  <c r="D113" i="31"/>
  <c r="D114" i="31" s="1"/>
  <c r="E113" i="31" l="1"/>
  <c r="D26" i="31"/>
  <c r="D27" i="31" s="1"/>
  <c r="E114" i="31"/>
  <c r="D115" i="31"/>
  <c r="E25" i="31"/>
  <c r="E115" i="31" l="1"/>
  <c r="D116" i="31"/>
  <c r="E116" i="31" s="1"/>
  <c r="E26" i="31"/>
  <c r="E27" i="31"/>
  <c r="D28" i="31"/>
  <c r="D29" i="31" l="1"/>
  <c r="E29" i="31" s="1"/>
  <c r="D117" i="31"/>
  <c r="D118" i="31" s="1"/>
  <c r="E28" i="31"/>
  <c r="E117" i="31" l="1"/>
  <c r="E118" i="31"/>
  <c r="D119" i="31"/>
  <c r="D30" i="31"/>
  <c r="D31" i="31" s="1"/>
  <c r="E30" i="31" l="1"/>
  <c r="E119" i="31"/>
  <c r="D120" i="31"/>
  <c r="D121" i="31" s="1"/>
  <c r="E31" i="31"/>
  <c r="D32" i="31"/>
  <c r="E32" i="31" s="1"/>
  <c r="E120" i="31" l="1"/>
  <c r="D33" i="31"/>
  <c r="E33" i="31" s="1"/>
  <c r="E121" i="31"/>
  <c r="D122" i="31"/>
  <c r="E122" i="31" l="1"/>
  <c r="D123" i="31"/>
  <c r="D124" i="31" s="1"/>
  <c r="D34" i="31"/>
  <c r="E34" i="31" s="1"/>
  <c r="E123" i="31" l="1"/>
  <c r="E124" i="31"/>
  <c r="D125" i="31"/>
  <c r="D126" i="31" s="1"/>
  <c r="D35" i="31"/>
  <c r="D36" i="31" s="1"/>
  <c r="E36" i="31" l="1"/>
  <c r="D37" i="31"/>
  <c r="E37" i="31" s="1"/>
  <c r="E35" i="31"/>
  <c r="E125" i="31"/>
  <c r="E126" i="31"/>
  <c r="D127" i="31"/>
  <c r="D128" i="31" s="1"/>
  <c r="E127" i="31" l="1"/>
  <c r="E128" i="31"/>
  <c r="D129" i="31"/>
  <c r="D38" i="31"/>
  <c r="E38" i="31" s="1"/>
  <c r="E129" i="31" l="1"/>
  <c r="D130" i="31"/>
  <c r="E130" i="31" s="1"/>
  <c r="D39" i="31"/>
  <c r="D40" i="31" s="1"/>
  <c r="E39" i="31" l="1"/>
  <c r="E40" i="31"/>
  <c r="D41" i="31"/>
  <c r="E41" i="31" l="1"/>
  <c r="D42" i="31"/>
  <c r="E42" i="31" l="1"/>
  <c r="D43" i="31"/>
  <c r="E43" i="31" l="1"/>
  <c r="D44" i="31"/>
  <c r="E44" i="31" l="1"/>
  <c r="D45" i="31"/>
  <c r="E45" i="31" s="1"/>
  <c r="D46" i="31" l="1"/>
  <c r="D47" i="31" s="1"/>
  <c r="E46" i="31" l="1"/>
  <c r="E47" i="31"/>
  <c r="D48" i="31"/>
  <c r="E48" i="31" l="1"/>
  <c r="D49" i="31"/>
  <c r="E49" i="31" l="1"/>
  <c r="D50" i="31"/>
  <c r="E50" i="31" l="1"/>
  <c r="D51" i="31"/>
  <c r="D52" i="31" l="1"/>
  <c r="E52" i="31" s="1"/>
  <c r="E51" i="31"/>
  <c r="D53" i="31" l="1"/>
  <c r="D54" i="31" s="1"/>
  <c r="E53" i="31" l="1"/>
  <c r="E54" i="31"/>
  <c r="D55" i="31"/>
  <c r="E55" i="31" l="1"/>
  <c r="D56" i="31"/>
  <c r="E56" i="31" l="1"/>
  <c r="D57" i="31"/>
  <c r="D58" i="31" s="1"/>
  <c r="E57" i="31" l="1"/>
  <c r="E58" i="31"/>
  <c r="D59" i="31"/>
  <c r="E59" i="31" s="1"/>
  <c r="D60" i="31" l="1"/>
  <c r="D61" i="31" s="1"/>
  <c r="E60" i="31" l="1"/>
  <c r="E61" i="31"/>
  <c r="D62" i="31"/>
  <c r="E62" i="31" l="1"/>
  <c r="D63" i="31"/>
  <c r="E63" i="31" l="1"/>
  <c r="D64" i="31"/>
  <c r="E64" i="31" l="1"/>
  <c r="D65" i="31"/>
  <c r="E65" i="31" l="1"/>
  <c r="D66" i="31"/>
  <c r="E66" i="31" l="1"/>
  <c r="D67" i="31"/>
  <c r="D68" i="31" l="1"/>
  <c r="E68" i="31" s="1"/>
  <c r="E67" i="31"/>
  <c r="D69" i="31" l="1"/>
  <c r="E69" i="31" s="1"/>
  <c r="D70" i="31" l="1"/>
  <c r="D71" i="31" s="1"/>
  <c r="E70" i="31" l="1"/>
  <c r="E71" i="31"/>
  <c r="D72" i="31"/>
  <c r="E72" i="31" l="1"/>
  <c r="D73" i="31"/>
  <c r="E73" i="31" s="1"/>
  <c r="D74" i="31" l="1"/>
  <c r="D75" i="31" s="1"/>
  <c r="E74" i="31" l="1"/>
  <c r="E75" i="31"/>
  <c r="D76" i="31"/>
  <c r="E76" i="31" s="1"/>
  <c r="D77" i="31" l="1"/>
  <c r="D78" i="31" s="1"/>
  <c r="E77" i="31" l="1"/>
  <c r="E78" i="31"/>
  <c r="D79" i="31"/>
  <c r="E79" i="31" s="1"/>
  <c r="D80" i="31" l="1"/>
  <c r="E80" i="31" l="1"/>
  <c r="D81" i="31"/>
  <c r="E81" i="31" l="1"/>
  <c r="D82" i="31"/>
  <c r="E82" i="31" l="1"/>
  <c r="D83" i="31"/>
  <c r="E83" i="31" l="1"/>
  <c r="D84" i="31"/>
  <c r="E84" i="31" s="1"/>
  <c r="D85" i="31" l="1"/>
  <c r="E85" i="31" s="1"/>
  <c r="D86" i="31" l="1"/>
  <c r="D87" i="31" s="1"/>
  <c r="E86" i="31" l="1"/>
  <c r="E87" i="31"/>
  <c r="D88" i="31"/>
  <c r="E88" i="31" l="1"/>
  <c r="D89" i="31"/>
  <c r="E89" i="31" s="1"/>
  <c r="D90" i="31" l="1"/>
  <c r="E90" i="31" s="1"/>
  <c r="D91" i="31" l="1"/>
  <c r="D92" i="31" s="1"/>
  <c r="E91" i="31" l="1"/>
  <c r="E92" i="31"/>
  <c r="D93" i="31"/>
  <c r="E93" i="31" s="1"/>
  <c r="D94" i="31" l="1"/>
  <c r="D95" i="31" s="1"/>
  <c r="E95" i="31" s="1"/>
  <c r="E94" i="31" l="1"/>
  <c r="F2" i="33" l="1"/>
  <c r="G2" i="33" s="1"/>
  <c r="F3" i="33" l="1"/>
  <c r="G3" i="33" s="1"/>
  <c r="F4" i="33" l="1"/>
  <c r="G4" i="33" s="1"/>
  <c r="F5" i="33" l="1"/>
  <c r="G5" i="33" l="1"/>
  <c r="F6" i="33" l="1"/>
  <c r="G6" i="33" l="1"/>
  <c r="F7" i="33" l="1"/>
  <c r="G7" i="33" s="1"/>
  <c r="F8" i="33" l="1"/>
  <c r="G8" i="33" s="1"/>
  <c r="F9" i="33" l="1"/>
  <c r="G9" i="33" s="1"/>
  <c r="F10" i="33" l="1"/>
  <c r="G10" i="33" s="1"/>
  <c r="F11" i="33" l="1"/>
  <c r="F12" i="33" l="1"/>
  <c r="G11" i="33"/>
  <c r="F13" i="33" l="1"/>
  <c r="G12" i="33"/>
  <c r="F14" i="33" l="1"/>
  <c r="G14" i="33" s="1"/>
  <c r="G13" i="33"/>
  <c r="F15" i="33" l="1"/>
  <c r="G15" i="33" s="1"/>
  <c r="F16" i="33" l="1"/>
  <c r="G16" i="33" s="1"/>
  <c r="F17" i="33" l="1"/>
  <c r="F18" i="33" s="1"/>
  <c r="G18" i="33" l="1"/>
  <c r="F19" i="33"/>
  <c r="G17" i="33"/>
  <c r="F20" i="33" l="1"/>
  <c r="G19" i="33"/>
  <c r="G20" i="33" l="1"/>
  <c r="F21" i="33" l="1"/>
  <c r="G21" i="33" l="1"/>
  <c r="F22" i="33"/>
  <c r="G22" i="33" s="1"/>
  <c r="F23" i="33" l="1"/>
  <c r="F24" i="33" l="1"/>
  <c r="G24" i="33" s="1"/>
  <c r="G23" i="33"/>
  <c r="F25" i="33" l="1"/>
  <c r="F26" i="33" l="1"/>
  <c r="G25" i="33"/>
  <c r="F27" i="33" l="1"/>
  <c r="G26" i="33"/>
  <c r="G27" i="33" l="1"/>
  <c r="F28" i="33" l="1"/>
  <c r="F29" i="33" l="1"/>
  <c r="G29" i="33" s="1"/>
  <c r="G28" i="33"/>
  <c r="F30" i="33" l="1"/>
  <c r="G30" i="33" s="1"/>
  <c r="F31" i="33" l="1"/>
  <c r="G31" i="33" s="1"/>
  <c r="F32" i="33" l="1"/>
  <c r="F33" i="33" l="1"/>
  <c r="G33" i="33" s="1"/>
  <c r="G32" i="33"/>
  <c r="F34" i="33" l="1"/>
  <c r="F35" i="33" l="1"/>
  <c r="G35" i="33" s="1"/>
  <c r="G34" i="33"/>
  <c r="F36" i="33" l="1"/>
  <c r="G36" i="33" l="1"/>
  <c r="F37" i="33"/>
  <c r="G37" i="33" l="1"/>
  <c r="F38" i="33"/>
  <c r="G38" i="33" l="1"/>
  <c r="F39" i="33"/>
  <c r="G39" i="33" l="1"/>
  <c r="F40" i="33" l="1"/>
  <c r="F41" i="33" s="1"/>
  <c r="G40" i="33" l="1"/>
  <c r="G41" i="33"/>
  <c r="F42" i="33"/>
  <c r="G42" i="33" l="1"/>
  <c r="F43" i="33"/>
  <c r="F44" i="33" s="1"/>
  <c r="G43" i="33" l="1"/>
  <c r="G44" i="33"/>
  <c r="F45" i="33"/>
  <c r="G45" i="33" s="1"/>
  <c r="F46" i="33" l="1"/>
  <c r="F47" i="33" l="1"/>
  <c r="G47" i="33" s="1"/>
  <c r="G46" i="33"/>
  <c r="F48" i="33" l="1"/>
  <c r="F49" i="33" l="1"/>
  <c r="G48" i="33"/>
  <c r="F50" i="33" l="1"/>
  <c r="G50" i="33" s="1"/>
  <c r="G49" i="33"/>
  <c r="F51" i="33" l="1"/>
  <c r="G51" i="33" s="1"/>
  <c r="F52" i="33" l="1"/>
  <c r="G52" i="33" l="1"/>
  <c r="F53" i="33" l="1"/>
  <c r="G53" i="33" l="1"/>
  <c r="F54" i="33" l="1"/>
  <c r="G54" i="33" s="1"/>
  <c r="F55" i="33" l="1"/>
  <c r="F56" i="33" l="1"/>
  <c r="G56" i="33" s="1"/>
  <c r="G55" i="33"/>
  <c r="F57" i="33" l="1"/>
  <c r="G57" i="33" s="1"/>
  <c r="F58" i="33" l="1"/>
  <c r="F59" i="33" l="1"/>
  <c r="G58" i="33"/>
  <c r="G59" i="33" l="1"/>
  <c r="F60" i="33" l="1"/>
  <c r="G60" i="33" s="1"/>
  <c r="F61" i="33" l="1"/>
  <c r="G61" i="33" s="1"/>
  <c r="F62" i="33" l="1"/>
  <c r="G62" i="33" s="1"/>
  <c r="F63" i="33" l="1"/>
  <c r="G63" i="33" s="1"/>
  <c r="F64" i="33" l="1"/>
  <c r="F65" i="33" l="1"/>
  <c r="G64" i="33"/>
  <c r="F66" i="33" l="1"/>
  <c r="G65" i="33"/>
  <c r="G66" i="33" l="1"/>
  <c r="F67" i="33" l="1"/>
  <c r="F68" i="33" l="1"/>
  <c r="G68" i="33" s="1"/>
  <c r="G67" i="33"/>
  <c r="F69" i="33" l="1"/>
  <c r="G69" i="33" l="1"/>
  <c r="F70" i="33" l="1"/>
  <c r="F71" i="33" l="1"/>
  <c r="G70" i="33"/>
  <c r="F72" i="33" l="1"/>
  <c r="G72" i="33" s="1"/>
  <c r="G71" i="33"/>
  <c r="F73" i="33" l="1"/>
  <c r="G73" i="33" s="1"/>
  <c r="F74" i="33" l="1"/>
  <c r="G74" i="33" l="1"/>
  <c r="F75" i="33" l="1"/>
  <c r="F76" i="33" s="1"/>
  <c r="G76" i="33" l="1"/>
  <c r="F77" i="33"/>
  <c r="G75" i="33"/>
  <c r="G77" i="33" l="1"/>
  <c r="F78" i="33"/>
  <c r="G78" i="33" s="1"/>
  <c r="F79" i="33" l="1"/>
  <c r="G79" i="33" s="1"/>
  <c r="F80" i="33" l="1"/>
  <c r="F81" i="33" s="1"/>
  <c r="G80" i="33" l="1"/>
  <c r="G81" i="33"/>
  <c r="F82" i="33"/>
  <c r="G82" i="33" l="1"/>
  <c r="F83" i="33"/>
  <c r="G83" i="33" s="1"/>
  <c r="F84" i="33" l="1"/>
  <c r="F85" i="33" s="1"/>
  <c r="G84" i="33" l="1"/>
  <c r="G85" i="33"/>
  <c r="F86" i="33"/>
  <c r="G86" i="33" l="1"/>
  <c r="F87" i="33"/>
  <c r="G87" i="33" s="1"/>
  <c r="F88" i="33" l="1"/>
  <c r="F89" i="33" s="1"/>
  <c r="G88" i="33" l="1"/>
  <c r="G89" i="33"/>
  <c r="F90" i="33"/>
  <c r="F91" i="33" s="1"/>
  <c r="G90" i="33" l="1"/>
  <c r="G91" i="33"/>
  <c r="F92" i="33"/>
  <c r="G92" i="33" l="1"/>
  <c r="F93" i="33"/>
  <c r="G93" i="33" l="1"/>
  <c r="F94" i="33"/>
  <c r="F95" i="33" s="1"/>
  <c r="G94" i="33" l="1"/>
  <c r="G95" i="33"/>
  <c r="F96" i="33"/>
  <c r="G96" i="33" l="1"/>
  <c r="F97" i="33"/>
  <c r="F98" i="33" s="1"/>
  <c r="G97" i="33" l="1"/>
  <c r="G98" i="33"/>
  <c r="F99" i="33"/>
  <c r="G99" i="33" l="1"/>
  <c r="F100" i="33"/>
  <c r="F101" i="33" s="1"/>
  <c r="G100" i="33" l="1"/>
  <c r="G101" i="33"/>
  <c r="F102" i="33"/>
  <c r="G102" i="33" s="1"/>
  <c r="F103" i="33" l="1"/>
  <c r="F104" i="33" s="1"/>
  <c r="G103" i="33" l="1"/>
  <c r="G104" i="33"/>
  <c r="F105" i="33"/>
  <c r="F106" i="33" s="1"/>
  <c r="G105" i="33" l="1"/>
  <c r="G106" i="33"/>
  <c r="F107" i="33"/>
  <c r="G107" i="33" l="1"/>
  <c r="F108" i="33"/>
  <c r="G108" i="33" l="1"/>
  <c r="F109" i="33"/>
  <c r="G109" i="33" l="1"/>
  <c r="F110" i="33"/>
  <c r="F111" i="33" s="1"/>
  <c r="G110" i="33" l="1"/>
  <c r="G111" i="33"/>
  <c r="F112" i="33"/>
  <c r="G112" i="33" s="1"/>
  <c r="F113" i="33" l="1"/>
  <c r="F114" i="33" s="1"/>
  <c r="G113" i="33" l="1"/>
  <c r="G114" i="33"/>
  <c r="F115" i="33"/>
  <c r="G115" i="33" s="1"/>
  <c r="F116" i="33" l="1"/>
  <c r="F117" i="33" s="1"/>
  <c r="G116" i="33" l="1"/>
  <c r="G117" i="33"/>
  <c r="F118" i="33"/>
  <c r="G118" i="33" l="1"/>
  <c r="F119" i="33"/>
  <c r="G119" i="33" s="1"/>
  <c r="F120" i="33" l="1"/>
  <c r="G120" i="33" s="1"/>
  <c r="F121" i="33" l="1"/>
  <c r="F122" i="33" s="1"/>
  <c r="G121" i="33" l="1"/>
  <c r="G122" i="33"/>
  <c r="F123" i="33"/>
  <c r="G123" i="33" s="1"/>
  <c r="F124" i="33" l="1"/>
  <c r="F125" i="33" s="1"/>
  <c r="G124" i="33" l="1"/>
  <c r="G125" i="33"/>
  <c r="F126" i="33"/>
  <c r="F127" i="33" s="1"/>
  <c r="G127" i="33" l="1"/>
  <c r="F128" i="33"/>
  <c r="G126" i="33"/>
  <c r="G128" i="33" l="1"/>
  <c r="F129" i="33"/>
  <c r="G129"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Emma Salisbury</author>
  </authors>
  <commentList>
    <comment ref="D1" authorId="0" shapeId="0" xr:uid="{00000000-0006-0000-0200-000001000000}">
      <text>
        <r>
          <rPr>
            <b/>
            <sz val="8"/>
            <color indexed="81"/>
            <rFont val="Tahoma"/>
            <family val="2"/>
          </rPr>
          <t>Emma Salisbury:</t>
        </r>
        <r>
          <rPr>
            <sz val="8"/>
            <color indexed="81"/>
            <rFont val="Tahoma"/>
            <family val="2"/>
          </rPr>
          <t xml:space="preserve">
Sort this column by 'Z to A'</t>
        </r>
      </text>
    </comment>
  </commentList>
</comments>
</file>

<file path=xl/sharedStrings.xml><?xml version="1.0" encoding="utf-8"?>
<sst xmlns="http://schemas.openxmlformats.org/spreadsheetml/2006/main" count="3268" uniqueCount="256">
  <si>
    <t>NFR</t>
  </si>
  <si>
    <t>% Contribution Level</t>
  </si>
  <si>
    <t>% Cumulative</t>
  </si>
  <si>
    <t>Key Category</t>
  </si>
  <si>
    <t>National Total</t>
  </si>
  <si>
    <t>Total (%)</t>
  </si>
  <si>
    <t>NMVOC</t>
  </si>
  <si>
    <t>CO</t>
  </si>
  <si>
    <t>TSP</t>
  </si>
  <si>
    <t>Pb</t>
  </si>
  <si>
    <t>Hg</t>
  </si>
  <si>
    <t>Cd</t>
  </si>
  <si>
    <t>As</t>
  </si>
  <si>
    <t>Cr</t>
  </si>
  <si>
    <t>Cu</t>
  </si>
  <si>
    <t>Ni</t>
  </si>
  <si>
    <t>Se</t>
  </si>
  <si>
    <t>Zn</t>
  </si>
  <si>
    <t>HCB</t>
  </si>
  <si>
    <t>1 Energy</t>
  </si>
  <si>
    <t>PCB (kg)</t>
  </si>
  <si>
    <t>Pollutant</t>
  </si>
  <si>
    <t>HCB (kg)</t>
  </si>
  <si>
    <t>Dioxin      (g l-TEQ)</t>
  </si>
  <si>
    <t>Key Categories</t>
  </si>
  <si>
    <t>PCBs</t>
  </si>
  <si>
    <t>PAHs</t>
  </si>
  <si>
    <t>PCDD/F</t>
  </si>
  <si>
    <t>Trend (magnitude)</t>
  </si>
  <si>
    <t>Trend %</t>
  </si>
  <si>
    <t>Threshold</t>
  </si>
  <si>
    <t>Linked to all pollutant sheets</t>
  </si>
  <si>
    <t>Level Assessment</t>
  </si>
  <si>
    <t>Trend Assessment</t>
  </si>
  <si>
    <t>IIR graph</t>
  </si>
  <si>
    <t>Public Electricity and Heat Production</t>
  </si>
  <si>
    <t>Residential &amp; Commercial/Institutional</t>
  </si>
  <si>
    <t>Manufacturing Industries and Construction</t>
  </si>
  <si>
    <t>Agriculture/Forestry/Fishing</t>
  </si>
  <si>
    <t xml:space="preserve">Transport </t>
  </si>
  <si>
    <t>Other NFR sectors</t>
  </si>
  <si>
    <t>Total</t>
  </si>
  <si>
    <t>Sofia Protocol target</t>
  </si>
  <si>
    <t>Category</t>
  </si>
  <si>
    <t>6A</t>
  </si>
  <si>
    <t>1A1a</t>
  </si>
  <si>
    <t>1A1b</t>
  </si>
  <si>
    <t>1A1c</t>
  </si>
  <si>
    <t>1A2a</t>
  </si>
  <si>
    <t>1A2b</t>
  </si>
  <si>
    <t>1A2c</t>
  </si>
  <si>
    <t>1A2d</t>
  </si>
  <si>
    <t>1A2e</t>
  </si>
  <si>
    <t>1A2f</t>
  </si>
  <si>
    <t xml:space="preserve">1A2gvii </t>
  </si>
  <si>
    <t>1A2gviii</t>
  </si>
  <si>
    <t>1A3ai(i)</t>
  </si>
  <si>
    <t>1A3aii(i)</t>
  </si>
  <si>
    <t>1A3bi</t>
  </si>
  <si>
    <t>1A3bii</t>
  </si>
  <si>
    <t>1A3biii</t>
  </si>
  <si>
    <t>1A3biv</t>
  </si>
  <si>
    <t>1A3bv</t>
  </si>
  <si>
    <t>1A3bvi</t>
  </si>
  <si>
    <t>1A3bvii</t>
  </si>
  <si>
    <t>1A3c</t>
  </si>
  <si>
    <t>1A3di(ii)</t>
  </si>
  <si>
    <t>1A3dii</t>
  </si>
  <si>
    <t>1A3ei</t>
  </si>
  <si>
    <t>1A3eii</t>
  </si>
  <si>
    <t>1A4ai</t>
  </si>
  <si>
    <t>1A4aii</t>
  </si>
  <si>
    <t>1A4bi</t>
  </si>
  <si>
    <t>1A4bii</t>
  </si>
  <si>
    <t>1A4ci</t>
  </si>
  <si>
    <t>1A4cii</t>
  </si>
  <si>
    <t>1A4ciii</t>
  </si>
  <si>
    <t>1A5a</t>
  </si>
  <si>
    <t>1A5b</t>
  </si>
  <si>
    <t>1B1a</t>
  </si>
  <si>
    <t>1B1b</t>
  </si>
  <si>
    <t>1B1c</t>
  </si>
  <si>
    <t>1B2ai</t>
  </si>
  <si>
    <t>1B2aiv</t>
  </si>
  <si>
    <t>1B2av</t>
  </si>
  <si>
    <t>1B2b</t>
  </si>
  <si>
    <t>1B2c</t>
  </si>
  <si>
    <t>1B2d</t>
  </si>
  <si>
    <t>2A1</t>
  </si>
  <si>
    <t>2A2</t>
  </si>
  <si>
    <t>2A3</t>
  </si>
  <si>
    <t>2A5a</t>
  </si>
  <si>
    <t>2A5b</t>
  </si>
  <si>
    <t>2A5c</t>
  </si>
  <si>
    <t>2A6</t>
  </si>
  <si>
    <t>2B1</t>
  </si>
  <si>
    <t>2B2</t>
  </si>
  <si>
    <t>2B3</t>
  </si>
  <si>
    <t>2B5</t>
  </si>
  <si>
    <t>2B6</t>
  </si>
  <si>
    <t>2B7</t>
  </si>
  <si>
    <t>2B10a</t>
  </si>
  <si>
    <t>2B10b</t>
  </si>
  <si>
    <t>2C1</t>
  </si>
  <si>
    <t>2C2</t>
  </si>
  <si>
    <t>2C3</t>
  </si>
  <si>
    <t>2C4</t>
  </si>
  <si>
    <t>2C5</t>
  </si>
  <si>
    <t>2C6</t>
  </si>
  <si>
    <t>2C7a</t>
  </si>
  <si>
    <t>2C7b</t>
  </si>
  <si>
    <t>2C7c</t>
  </si>
  <si>
    <t>2C7d</t>
  </si>
  <si>
    <t>2D3a</t>
  </si>
  <si>
    <t>2D3b</t>
  </si>
  <si>
    <t>2D3c</t>
  </si>
  <si>
    <t>2D3d</t>
  </si>
  <si>
    <t>2D3e</t>
  </si>
  <si>
    <t>2D3f</t>
  </si>
  <si>
    <t>2D3g</t>
  </si>
  <si>
    <t>2D3h</t>
  </si>
  <si>
    <t>2D3i</t>
  </si>
  <si>
    <t xml:space="preserve">2G </t>
  </si>
  <si>
    <t>2H1</t>
  </si>
  <si>
    <t>2H2</t>
  </si>
  <si>
    <t xml:space="preserve">2H3 </t>
  </si>
  <si>
    <t>2I</t>
  </si>
  <si>
    <t>2J</t>
  </si>
  <si>
    <t>2K</t>
  </si>
  <si>
    <t>2L</t>
  </si>
  <si>
    <t>3B1a</t>
  </si>
  <si>
    <t>3B1b</t>
  </si>
  <si>
    <t>3B2</t>
  </si>
  <si>
    <t>3B3</t>
  </si>
  <si>
    <t>3B4a</t>
  </si>
  <si>
    <t>3B4d</t>
  </si>
  <si>
    <t>3B4e</t>
  </si>
  <si>
    <t>3B4f</t>
  </si>
  <si>
    <t>3B4gi</t>
  </si>
  <si>
    <t>3B4gii</t>
  </si>
  <si>
    <t>3B4giii</t>
  </si>
  <si>
    <t>3B4giv</t>
  </si>
  <si>
    <t>3B4h</t>
  </si>
  <si>
    <t>3Da1</t>
  </si>
  <si>
    <t>3Da2a</t>
  </si>
  <si>
    <t>3Da2b</t>
  </si>
  <si>
    <t>3Da2c</t>
  </si>
  <si>
    <t>3Da3</t>
  </si>
  <si>
    <t>3Da4</t>
  </si>
  <si>
    <t>3Db</t>
  </si>
  <si>
    <t>3Dc</t>
  </si>
  <si>
    <t>3Dd</t>
  </si>
  <si>
    <t>3De</t>
  </si>
  <si>
    <t>3Df</t>
  </si>
  <si>
    <t>3F</t>
  </si>
  <si>
    <t>3I</t>
  </si>
  <si>
    <t>5A</t>
  </si>
  <si>
    <t>5B1</t>
  </si>
  <si>
    <t>5B2</t>
  </si>
  <si>
    <t>5C1a</t>
  </si>
  <si>
    <t>5C1bi</t>
  </si>
  <si>
    <t>5C1bii</t>
  </si>
  <si>
    <t>5C1biii</t>
  </si>
  <si>
    <t>5C1biv</t>
  </si>
  <si>
    <t>5C1bv</t>
  </si>
  <si>
    <t>5C1bvi</t>
  </si>
  <si>
    <t>5C2</t>
  </si>
  <si>
    <t>5D1</t>
  </si>
  <si>
    <t>5D2</t>
  </si>
  <si>
    <t>5D3</t>
  </si>
  <si>
    <t>5E</t>
  </si>
  <si>
    <t>NATIONAL TOTAL</t>
  </si>
  <si>
    <t>2 IPPU</t>
  </si>
  <si>
    <t>3 Agriculture</t>
  </si>
  <si>
    <t>5 Waste</t>
  </si>
  <si>
    <t>NA</t>
  </si>
  <si>
    <t>NOx (kt)</t>
  </si>
  <si>
    <t>NOx, 1990 (kt)</t>
  </si>
  <si>
    <t>SO2 (kt)</t>
  </si>
  <si>
    <t>SO2, 1990 (kt)</t>
  </si>
  <si>
    <t>NMVOC (kt)</t>
  </si>
  <si>
    <t>NMVOC, 1990 (kt)</t>
  </si>
  <si>
    <t>NH3 (kt)</t>
  </si>
  <si>
    <t>CO (kt)</t>
  </si>
  <si>
    <t>NH3, 1990 (kt)</t>
  </si>
  <si>
    <t>TSP (kt)</t>
  </si>
  <si>
    <t>PM10 (kt)</t>
  </si>
  <si>
    <t>PM2.5 (kt)</t>
  </si>
  <si>
    <t>PM2.5  1990 (kt)</t>
  </si>
  <si>
    <t>Pb (t)</t>
  </si>
  <si>
    <t>Cd (t)</t>
  </si>
  <si>
    <t>Hg (t)</t>
  </si>
  <si>
    <t>As (t)</t>
  </si>
  <si>
    <t>Cr (t)</t>
  </si>
  <si>
    <t>Cu (t)</t>
  </si>
  <si>
    <t>Ni (t)</t>
  </si>
  <si>
    <t>Se (t)</t>
  </si>
  <si>
    <t>Zn (t)</t>
  </si>
  <si>
    <t>B(a)P (t)</t>
  </si>
  <si>
    <t>B(b)F (t)</t>
  </si>
  <si>
    <t>B(k)F (t)</t>
  </si>
  <si>
    <t>I(123-cd)P (t)</t>
  </si>
  <si>
    <t>Total PAH (t)</t>
  </si>
  <si>
    <t xml:space="preserve">Agriculture </t>
  </si>
  <si>
    <t>2G</t>
  </si>
  <si>
    <t>NH3, 2018 (kt)</t>
  </si>
  <si>
    <t>1A2gvii</t>
  </si>
  <si>
    <t>Table A3.1. Emissions of Nitrogen Oxides in 1987 and 1990−2018 Based on Fuels Used in Ireland</t>
  </si>
  <si>
    <t>NO</t>
  </si>
  <si>
    <t>Annex A.2 Table 1: Key Category Analysis for Nitrogen Oxides</t>
  </si>
  <si>
    <t>Annex A.2 Table 2: Key Category Analysis for Sulphur Dioxide</t>
  </si>
  <si>
    <t>Annex A.2 Table 3: Key Category Analysis for Non-Methane Volatile Organic Compounds</t>
  </si>
  <si>
    <t>Annex A.2 Table 4: Key Category Analysis for Ammonia and Carbon Monoxide</t>
  </si>
  <si>
    <t>Annex A.2 Table 7: Key Category Analysis for Lead and Cadmium</t>
  </si>
  <si>
    <t>Annex A.2 Table 8: Key Category Analysis for Mercury and Arsenic</t>
  </si>
  <si>
    <t>Annex A.2 Table 9: Key Category Analysis for Chromium and Copper</t>
  </si>
  <si>
    <t>Annex A.2 Table 10: Key Category Analysis for Nickel and Selenium</t>
  </si>
  <si>
    <t>Annex A.2 Table 11: Key Category Analysis for Zinc</t>
  </si>
  <si>
    <t>Annex A.2 Table 12: Key Category Analysis for Dioxins and Furans, Polychlorinated Biphenyls and Hexachlorobenxene</t>
  </si>
  <si>
    <t>Annex A.2 Table 13: Key Category Analysis for Benzo[a]pyrene and Benzo[b]fluoranthene</t>
  </si>
  <si>
    <t>Annex A.2 Table 14: Key Category Analysis for Benzo[k]fluoranthene and Indeno[1,2,3-cd]pyrene</t>
  </si>
  <si>
    <t>Annex A.2 Table 15: Key Category Analysis for Polycyclic Aromatic Hydrocarbons</t>
  </si>
  <si>
    <t>Annex A.3</t>
  </si>
  <si>
    <t>Fuel Tourism in Road Transport and Nitrogen Oxides Emissions Based on Fuels Used</t>
  </si>
  <si>
    <t>Introduction</t>
  </si>
  <si>
    <t xml:space="preserve">The approach to estimating fuel tourism is based on log-linear OLS regression of fuel consumption in the ROI against some relevant indicator variables, including the relative price of road transport fuels between the ROI and the UK. For both petrol and diesel, after running the regression, the relative prices are re-set to zero and a new estimate for consumption is derived. Fuel tourism is then estimated as the difference between these two variables for consumption. For diesel the following variables are used.  </t>
  </si>
  <si>
    <t>The cross price elasticity of demand for diesel between the UK and ROI is calculated as being 0.66 in this case, reflecting the greater carrying capacity of many diesel vehicles and the fact that a sizable proportion of diesel vehicles are used in a commercial rather than a domestic context. For petrol the equation is somewhat simpler (compared to the diesel estimate and includes</t>
  </si>
  <si>
    <t>Fuel tourism is the term given to the retail purchase of petrol or diesel in one country that is subsequently used in another country. Because of the significant price differentials between the Republic of Ireland (ROI) and the United Kingdom (primarily due to higher UK Excise Tax) and the proximity of population centres in Northern Ireland, the impact of fuel tourism has been significant in the Republic of Ireland for many years. In regards to the calculation and reporting of transboundary emissions to air that arise from road transport, the reporting protocols under the Convention on Long-Range Transboundary Air Pollution (CLRTAP) and the EU National Emission Ceilings Directive provide that a Party can make adjustments to its emission estimates to account for this phenomenon. The following sections outline how the extent of fuel tourism is quantified in Ireland and provides the results for the years 1990−2018.</t>
  </si>
  <si>
    <t xml:space="preserve">• Relative Price </t>
  </si>
  <si>
    <t>• Number of HGVs</t>
  </si>
  <si>
    <t>• Dummy Variable for Year (to allow for efficiency gains over time)</t>
  </si>
  <si>
    <t>• Relative Price</t>
  </si>
  <si>
    <t>• Number of Passenger Cars</t>
  </si>
  <si>
    <t>• Dummy Variable for time set at zero for all years to 2008 and increasing sequentially thereafter</t>
  </si>
  <si>
    <r>
      <t>This latter variable accounts for the change to the method of applying car taxation during 2008 in ROI, where engine size was replaced by CO</t>
    </r>
    <r>
      <rPr>
        <vertAlign val="subscript"/>
        <sz val="11"/>
        <rFont val="Calibri"/>
        <family val="2"/>
        <scheme val="minor"/>
      </rPr>
      <t>2</t>
    </r>
    <r>
      <rPr>
        <sz val="11"/>
        <rFont val="Calibri"/>
        <family val="2"/>
        <scheme val="minor"/>
      </rPr>
      <t xml:space="preserve"> emissions which in turn led to a sizable switch away from petrol and towards diesel cars. The cross price elasticity in terms of petrol is smaller, at 0.21, reflecting the lower volumes of commercial traffic which use petrol as a fuel of choice</t>
    </r>
  </si>
  <si>
    <r>
      <t>Annex A.2 Table 6: Key Category Analysis for Particulate matter &lt;2.5</t>
    </r>
    <r>
      <rPr>
        <b/>
        <sz val="11"/>
        <color theme="1"/>
        <rFont val="Calibri"/>
        <family val="2"/>
        <scheme val="minor"/>
      </rPr>
      <t>µ</t>
    </r>
    <r>
      <rPr>
        <b/>
        <i/>
        <sz val="11"/>
        <color theme="1"/>
        <rFont val="Calibri"/>
        <family val="2"/>
        <scheme val="minor"/>
      </rPr>
      <t>m in Diameter (PM</t>
    </r>
    <r>
      <rPr>
        <b/>
        <i/>
        <vertAlign val="subscript"/>
        <sz val="11"/>
        <color theme="1"/>
        <rFont val="Calibri"/>
        <family val="2"/>
        <scheme val="minor"/>
      </rPr>
      <t>2.5</t>
    </r>
    <r>
      <rPr>
        <b/>
        <i/>
        <sz val="11"/>
        <color theme="1"/>
        <rFont val="Calibri"/>
        <family val="2"/>
        <scheme val="minor"/>
      </rPr>
      <t>)</t>
    </r>
  </si>
  <si>
    <r>
      <t>Annex A.2 Table 5: Key Category Analysis for Total Suspended Particulates (TSP) and Particulate matter &lt;10</t>
    </r>
    <r>
      <rPr>
        <b/>
        <sz val="11"/>
        <color theme="1"/>
        <rFont val="Calibri"/>
        <family val="2"/>
        <scheme val="minor"/>
      </rPr>
      <t>µ</t>
    </r>
    <r>
      <rPr>
        <b/>
        <i/>
        <sz val="11"/>
        <color theme="1"/>
        <rFont val="Calibri"/>
        <family val="2"/>
        <scheme val="minor"/>
      </rPr>
      <t>m in Diameter (PM</t>
    </r>
    <r>
      <rPr>
        <b/>
        <i/>
        <vertAlign val="subscript"/>
        <sz val="11"/>
        <color theme="1"/>
        <rFont val="Calibri"/>
        <family val="2"/>
        <scheme val="minor"/>
      </rPr>
      <t>10</t>
    </r>
    <r>
      <rPr>
        <b/>
        <i/>
        <sz val="11"/>
        <color theme="1"/>
        <rFont val="Calibri"/>
        <family val="2"/>
        <scheme val="minor"/>
      </rPr>
      <t>)</t>
    </r>
  </si>
  <si>
    <r>
      <t>NO</t>
    </r>
    <r>
      <rPr>
        <b/>
        <vertAlign val="subscript"/>
        <sz val="11"/>
        <rFont val="Calibri"/>
        <family val="2"/>
        <scheme val="minor"/>
      </rPr>
      <t>x</t>
    </r>
  </si>
  <si>
    <r>
      <t>SO</t>
    </r>
    <r>
      <rPr>
        <b/>
        <vertAlign val="subscript"/>
        <sz val="11"/>
        <rFont val="Calibri"/>
        <family val="2"/>
        <scheme val="minor"/>
      </rPr>
      <t>x</t>
    </r>
  </si>
  <si>
    <r>
      <t>NH</t>
    </r>
    <r>
      <rPr>
        <b/>
        <vertAlign val="subscript"/>
        <sz val="11"/>
        <rFont val="Calibri"/>
        <family val="2"/>
        <scheme val="minor"/>
      </rPr>
      <t>3</t>
    </r>
  </si>
  <si>
    <r>
      <t>PM</t>
    </r>
    <r>
      <rPr>
        <b/>
        <vertAlign val="subscript"/>
        <sz val="11"/>
        <rFont val="Calibri"/>
        <family val="2"/>
        <scheme val="minor"/>
      </rPr>
      <t>10</t>
    </r>
  </si>
  <si>
    <r>
      <t>PM</t>
    </r>
    <r>
      <rPr>
        <b/>
        <vertAlign val="subscript"/>
        <sz val="11"/>
        <rFont val="Calibri"/>
        <family val="2"/>
        <scheme val="minor"/>
      </rPr>
      <t>2.5</t>
    </r>
  </si>
  <si>
    <t>IE</t>
  </si>
  <si>
    <t>NE</t>
  </si>
  <si>
    <t>NOx, 2019 (kt)</t>
  </si>
  <si>
    <t>x</t>
  </si>
  <si>
    <t/>
  </si>
  <si>
    <t>SO2, 2019 (kt)</t>
  </si>
  <si>
    <t>NMVOC, 2019 (kt)</t>
  </si>
  <si>
    <t>PM2.5 2019 (kt)</t>
  </si>
  <si>
    <t>Annex A.2 Table 16: Key Category analysis of Ireland's Air Pollutant Inventory 2019</t>
  </si>
  <si>
    <t xml:space="preserve">In the 2021 submission fuel tourism figures were provided by the Department of Communications, Climate Action and Environment (DCCAE). Petrol fuel tourism was estimated at 0.4 per cent of petrol sales in the ROI in 2019. </t>
  </si>
  <si>
    <t>Fuel Tourism 1990−2019 Time Series</t>
  </si>
  <si>
    <r>
      <t>The approach outlined above has been used to estimate fuel tourism in Ireland in 1987 and for the period 1990−2019, and Figure A3.1 shows the results of the analysis. Figure A3.1 indicates that the level of fuel tourism is substantial, particularly in the case of diesel for the years 1998−2007. These results are used to produce adjusted annual emission estimates for all substances except POPs in Ireland’s 2021 submission under CLRTAP, i.e. estimates of emissions based on fuels used in the country. The adjusted emissions are most relevant for Ireland in the case of nitrogen oxides (NO</t>
    </r>
    <r>
      <rPr>
        <vertAlign val="subscript"/>
        <sz val="11"/>
        <rFont val="Calibri"/>
        <family val="2"/>
        <scheme val="minor"/>
      </rPr>
      <t>X</t>
    </r>
    <r>
      <rPr>
        <sz val="11"/>
        <rFont val="Calibri"/>
        <family val="2"/>
        <scheme val="minor"/>
      </rPr>
      <t>) as assessment in relation to obligations under the Sofia Protocol on NO</t>
    </r>
    <r>
      <rPr>
        <vertAlign val="subscript"/>
        <sz val="11"/>
        <rFont val="Calibri"/>
        <family val="2"/>
        <scheme val="minor"/>
      </rPr>
      <t>X</t>
    </r>
    <r>
      <rPr>
        <sz val="11"/>
        <rFont val="Calibri"/>
        <family val="2"/>
        <scheme val="minor"/>
      </rPr>
      <t xml:space="preserve"> emissions is undertaken with respect to emissions estimated on the basis of fuels used in Ireland. The adjusted NO</t>
    </r>
    <r>
      <rPr>
        <vertAlign val="subscript"/>
        <sz val="11"/>
        <rFont val="Calibri"/>
        <family val="2"/>
        <scheme val="minor"/>
      </rPr>
      <t>X</t>
    </r>
    <r>
      <rPr>
        <sz val="11"/>
        <rFont val="Calibri"/>
        <family val="2"/>
        <scheme val="minor"/>
      </rPr>
      <t xml:space="preserve"> emissions are given in Table A3.1 and are shown in Figure A3.2, which also shows Irelands target NO</t>
    </r>
    <r>
      <rPr>
        <vertAlign val="subscript"/>
        <sz val="11"/>
        <rFont val="Calibri"/>
        <family val="2"/>
        <scheme val="minor"/>
      </rPr>
      <t>X</t>
    </r>
    <r>
      <rPr>
        <sz val="11"/>
        <rFont val="Calibri"/>
        <family val="2"/>
        <scheme val="minor"/>
      </rPr>
      <t xml:space="preserve"> level under the Sofia Protocol.</t>
    </r>
  </si>
  <si>
    <t>Figure A3.2. Emissions of Nitrogen Oxides in 1987 and 1990−2019 Based on Fuels Used in Ireland</t>
  </si>
  <si>
    <t xml:space="preserve">The customer base for diesel is broader than for petrol and it is the primary fuel consumed by the commercial sector, particularly for road freight. In recent years, diesel has also begun to attain a larger share of the private car fuel trade, particularly in light of the bias of vehicle taxation systems towards diesel cars, which generally consume less fuel in relative terms than petrol cars. The regression method used estimated diesel fuel tourism at 8.1 per cent of diesel sales in the Republic of Ireland in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</si>
</sst>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
    <numFmt numFmtId="165" formatCode="0.00000"/>
    <numFmt numFmtId="166" formatCode="0.00000000000"/>
    <numFmt numFmtId="167" formatCode="0.0000"/>
    <numFmt numFmtId="168" formatCode="#,##0.0000"/>
    <numFmt numFmtId="169" formatCode="0.0000000000000000000000000"/>
    <numFmt numFmtId="170" formatCode="0.00000000000000000000000000000000000"/>
    <numFmt numFmtId="171" formatCode="_-* #,##0.0000_-;\-* #,##0.0000_-;_-* &quot;-&quot;????_-;_-@_-"/>
    <numFmt numFmtId="172" formatCode="0.0000E+00"/>
  </numFmts>
  <fonts count="40"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8"/>
      <color indexed="81"/>
      <name val="Tahoma"/>
      <family val="2"/>
    </font>
    <font>
      <b/>
      <sz val="8"/>
      <color indexed="81"/>
      <name val="Tahoma"/>
      <family val="2"/>
    </font>
    <font>
      <sz val="9"/>
      <name val="Arial"/>
      <family val="2"/>
    </font>
    <font>
      <b/>
      <sz val="9"/>
      <name val="Arial"/>
      <family val="2"/>
    </font>
    <font>
      <i/>
      <sz val="9"/>
      <color rgb="FFFF0000"/>
      <name val="Arial"/>
      <family val="2"/>
    </font>
    <font>
      <sz val="9"/>
      <name val="Times New Roman"/>
      <family val="1"/>
    </font>
    <font>
      <b/>
      <sz val="9"/>
      <name val="Times New Roman"/>
      <family val="1"/>
    </font>
    <font>
      <sz val="9"/>
      <color indexed="8"/>
      <name val="Times New Roman"/>
      <family val="1"/>
    </font>
    <font>
      <sz val="12"/>
      <color indexed="8"/>
      <name val="Times New Roman"/>
      <family val="1"/>
    </font>
    <font>
      <sz val="11"/>
      <color indexed="8"/>
      <name val="Arial"/>
      <family val="2"/>
    </font>
    <font>
      <sz val="10"/>
      <name val="Arial Cyr"/>
      <charset val="204"/>
    </font>
    <font>
      <b/>
      <sz val="12"/>
      <name val="Times New Roman"/>
      <family val="1"/>
    </font>
    <font>
      <b/>
      <sz val="12"/>
      <color indexed="8"/>
      <name val="Times New Roman"/>
      <family val="1"/>
    </font>
    <font>
      <sz val="8"/>
      <name val="Helvetica"/>
      <family val="2"/>
    </font>
    <font>
      <u/>
      <sz val="10"/>
      <color indexed="12"/>
      <name val="Times New Roman"/>
      <family val="1"/>
    </font>
    <font>
      <sz val="11"/>
      <color theme="1"/>
      <name val="Calibri"/>
      <family val="2"/>
      <scheme val="minor"/>
    </font>
    <font>
      <b/>
      <i/>
      <sz val="9"/>
      <color theme="1"/>
      <name val="Arial"/>
      <family val="2"/>
    </font>
    <font>
      <sz val="11"/>
      <name val="Calibri"/>
      <family val="2"/>
      <scheme val="minor"/>
    </font>
    <font>
      <b/>
      <sz val="11"/>
      <name val="Calibri"/>
      <family val="2"/>
      <scheme val="minor"/>
    </font>
    <font>
      <b/>
      <i/>
      <sz val="11"/>
      <name val="Calibri"/>
      <family val="2"/>
      <scheme val="minor"/>
    </font>
    <font>
      <vertAlign val="subscript"/>
      <sz val="11"/>
      <name val="Calibri"/>
      <family val="2"/>
      <scheme val="minor"/>
    </font>
    <font>
      <sz val="11"/>
      <color rgb="FF008080"/>
      <name val="Calibri"/>
      <family val="2"/>
      <scheme val="minor"/>
    </font>
    <font>
      <b/>
      <i/>
      <sz val="11"/>
      <color rgb="FF008080"/>
      <name val="Calibri"/>
      <family val="2"/>
      <scheme val="minor"/>
    </font>
    <font>
      <sz val="11"/>
      <color rgb="FFFF0000"/>
      <name val="Calibri"/>
      <family val="2"/>
      <scheme val="minor"/>
    </font>
    <font>
      <b/>
      <sz val="11"/>
      <color theme="1"/>
      <name val="Calibri"/>
      <family val="2"/>
      <scheme val="minor"/>
    </font>
    <font>
      <i/>
      <sz val="11"/>
      <name val="Calibri"/>
      <family val="2"/>
      <scheme val="minor"/>
    </font>
    <font>
      <b/>
      <sz val="11"/>
      <color theme="4"/>
      <name val="Calibri"/>
      <family val="2"/>
      <scheme val="minor"/>
    </font>
    <font>
      <i/>
      <sz val="11"/>
      <color rgb="FFFF0000"/>
      <name val="Calibri"/>
      <family val="2"/>
      <scheme val="minor"/>
    </font>
    <font>
      <b/>
      <i/>
      <sz val="11"/>
      <color theme="1"/>
      <name val="Calibri"/>
      <family val="2"/>
      <scheme val="minor"/>
    </font>
    <font>
      <b/>
      <i/>
      <vertAlign val="subscript"/>
      <sz val="11"/>
      <color theme="1"/>
      <name val="Calibri"/>
      <family val="2"/>
      <scheme val="minor"/>
    </font>
    <font>
      <b/>
      <sz val="11"/>
      <color rgb="FF0070C0"/>
      <name val="Calibri"/>
      <family val="2"/>
      <scheme val="minor"/>
    </font>
    <font>
      <b/>
      <sz val="11"/>
      <color rgb="FF000000"/>
      <name val="Calibri"/>
      <family val="2"/>
      <scheme val="minor"/>
    </font>
    <font>
      <b/>
      <vertAlign val="subscript"/>
      <sz val="11"/>
      <name val="Calibri"/>
      <family val="2"/>
      <scheme val="minor"/>
    </font>
    <font>
      <sz val="11"/>
      <color rgb="FF000000"/>
      <name val="Calibri"/>
      <family val="2"/>
      <scheme val="minor"/>
    </font>
    <font>
      <i/>
      <sz val="10"/>
      <color rgb="FFFF0000"/>
      <name val="Arial"/>
      <family val="2"/>
    </font>
  </fonts>
  <fills count="18">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rgb="FF00FFFF"/>
        <bgColor indexed="64"/>
      </patternFill>
    </fill>
    <fill>
      <patternFill patternType="solid">
        <fgColor rgb="FFFF99FF"/>
        <bgColor indexed="64"/>
      </patternFill>
    </fill>
    <fill>
      <patternFill patternType="solid">
        <fgColor theme="6"/>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darkTrellis"/>
    </fill>
    <fill>
      <patternFill patternType="solid">
        <fgColor indexed="55"/>
        <bgColor indexed="64"/>
      </patternFill>
    </fill>
    <fill>
      <patternFill patternType="solid">
        <fgColor rgb="FFCEEAB0"/>
        <bgColor indexed="64"/>
      </patternFill>
    </fill>
    <fill>
      <patternFill patternType="solid">
        <fgColor theme="0"/>
        <bgColor indexed="64"/>
      </patternFill>
    </fill>
    <fill>
      <patternFill patternType="solid">
        <fgColor theme="9"/>
        <bgColor indexed="64"/>
      </patternFill>
    </fill>
    <fill>
      <patternFill patternType="solid">
        <fgColor theme="7" tint="0.39997558519241921"/>
        <bgColor indexed="64"/>
      </patternFill>
    </fill>
    <fill>
      <patternFill patternType="solid">
        <fgColor indexed="23"/>
        <bgColor indexed="64"/>
      </patternFill>
    </fill>
  </fills>
  <borders count="25">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3">
    <xf numFmtId="0" fontId="0" fillId="0" borderId="0"/>
    <xf numFmtId="9" fontId="3" fillId="0" borderId="0" applyFont="0" applyFill="0" applyBorder="0" applyAlignment="0" applyProtection="0"/>
    <xf numFmtId="0" fontId="3" fillId="0" borderId="0"/>
    <xf numFmtId="49" fontId="10" fillId="0" borderId="15" applyNumberFormat="0" applyFont="0" applyFill="0" applyBorder="0" applyProtection="0">
      <alignment horizontal="left" vertical="center" indent="2"/>
    </xf>
    <xf numFmtId="49" fontId="10" fillId="0" borderId="16" applyNumberFormat="0" applyFont="0" applyFill="0" applyBorder="0" applyProtection="0">
      <alignment horizontal="left" vertical="center" indent="5"/>
    </xf>
    <xf numFmtId="0" fontId="11" fillId="7" borderId="0" applyBorder="0" applyAlignment="0"/>
    <xf numFmtId="0" fontId="10" fillId="7" borderId="0" applyBorder="0">
      <alignment horizontal="right" vertical="center"/>
    </xf>
    <xf numFmtId="4" fontId="10" fillId="8" borderId="0" applyBorder="0">
      <alignment horizontal="right" vertical="center"/>
    </xf>
    <xf numFmtId="4" fontId="10" fillId="8" borderId="0" applyBorder="0">
      <alignment horizontal="right" vertical="center"/>
    </xf>
    <xf numFmtId="0" fontId="12" fillId="8" borderId="15">
      <alignment horizontal="right" vertical="center"/>
    </xf>
    <xf numFmtId="0" fontId="13" fillId="8" borderId="15">
      <alignment horizontal="right" vertical="center"/>
    </xf>
    <xf numFmtId="0" fontId="12" fillId="9" borderId="15">
      <alignment horizontal="right" vertical="center"/>
    </xf>
    <xf numFmtId="0" fontId="12" fillId="9" borderId="15">
      <alignment horizontal="right" vertical="center"/>
    </xf>
    <xf numFmtId="0" fontId="12" fillId="9" borderId="17">
      <alignment horizontal="right" vertical="center"/>
    </xf>
    <xf numFmtId="0" fontId="12" fillId="9" borderId="16">
      <alignment horizontal="right" vertical="center"/>
    </xf>
    <xf numFmtId="0" fontId="12" fillId="9" borderId="18">
      <alignment horizontal="right" vertical="center"/>
    </xf>
    <xf numFmtId="4" fontId="11" fillId="0" borderId="19" applyFill="0" applyBorder="0" applyProtection="0">
      <alignment horizontal="right" vertical="center"/>
    </xf>
    <xf numFmtId="0" fontId="12" fillId="0" borderId="0" applyNumberFormat="0">
      <alignment horizontal="right"/>
    </xf>
    <xf numFmtId="0" fontId="10" fillId="9" borderId="20">
      <alignment horizontal="left" vertical="center" wrapText="1" indent="2"/>
    </xf>
    <xf numFmtId="0" fontId="10" fillId="0" borderId="20">
      <alignment horizontal="left" vertical="center" wrapText="1" indent="2"/>
    </xf>
    <xf numFmtId="0" fontId="10" fillId="8" borderId="16">
      <alignment horizontal="left" vertical="center"/>
    </xf>
    <xf numFmtId="0" fontId="12" fillId="0" borderId="21">
      <alignment horizontal="left" vertical="top" wrapText="1"/>
    </xf>
    <xf numFmtId="0" fontId="14" fillId="3" borderId="22">
      <alignment horizontal="center" vertical="center" wrapText="1"/>
    </xf>
    <xf numFmtId="0" fontId="3" fillId="0" borderId="23"/>
    <xf numFmtId="0" fontId="15" fillId="0" borderId="9"/>
    <xf numFmtId="0" fontId="16" fillId="0" borderId="0" applyNumberFormat="0" applyFill="0" applyBorder="0" applyAlignment="0" applyProtection="0"/>
    <xf numFmtId="4" fontId="10" fillId="0" borderId="0" applyBorder="0">
      <alignment horizontal="right" vertical="center"/>
    </xf>
    <xf numFmtId="0" fontId="10" fillId="0" borderId="15">
      <alignment horizontal="right" vertical="center"/>
    </xf>
    <xf numFmtId="1" fontId="17" fillId="8" borderId="0" applyBorder="0">
      <alignment horizontal="right" vertical="center"/>
    </xf>
    <xf numFmtId="4" fontId="10" fillId="0" borderId="15" applyFill="0" applyBorder="0" applyProtection="0">
      <alignment horizontal="right" vertical="center"/>
    </xf>
    <xf numFmtId="49" fontId="11" fillId="0" borderId="15" applyNumberFormat="0" applyFill="0" applyBorder="0" applyProtection="0">
      <alignment horizontal="left" vertical="center"/>
    </xf>
    <xf numFmtId="0" fontId="10" fillId="0" borderId="15" applyNumberFormat="0" applyFill="0" applyAlignment="0" applyProtection="0"/>
    <xf numFmtId="0" fontId="18" fillId="10" borderId="0" applyNumberFormat="0" applyFont="0" applyBorder="0" applyAlignment="0" applyProtection="0"/>
    <xf numFmtId="168" fontId="10" fillId="11" borderId="15" applyNumberFormat="0" applyFont="0" applyBorder="0" applyAlignment="0" applyProtection="0">
      <alignment horizontal="right" vertical="center"/>
    </xf>
    <xf numFmtId="0" fontId="10" fillId="12" borderId="15"/>
    <xf numFmtId="0" fontId="3" fillId="0" borderId="0"/>
    <xf numFmtId="0" fontId="19" fillId="0" borderId="0" applyNumberFormat="0" applyFill="0" applyBorder="0" applyAlignment="0" applyProtection="0"/>
    <xf numFmtId="0" fontId="1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applyNumberFormat="0" applyFont="0" applyFill="0" applyBorder="0" applyProtection="0">
      <alignment horizontal="left" vertical="center" indent="5"/>
    </xf>
    <xf numFmtId="0" fontId="3" fillId="17" borderId="15"/>
    <xf numFmtId="0" fontId="3" fillId="12" borderId="0" applyNumberFormat="0" applyFont="0" applyBorder="0" applyAlignment="0" applyProtection="0"/>
    <xf numFmtId="4" fontId="3" fillId="0" borderId="0"/>
    <xf numFmtId="0" fontId="3" fillId="0" borderId="0"/>
    <xf numFmtId="0" fontId="3" fillId="0" borderId="0"/>
    <xf numFmtId="0" fontId="20" fillId="0" borderId="0"/>
    <xf numFmtId="0" fontId="2" fillId="0" borderId="0"/>
    <xf numFmtId="0" fontId="1" fillId="0" borderId="0"/>
    <xf numFmtId="0" fontId="1" fillId="0" borderId="0"/>
  </cellStyleXfs>
  <cellXfs count="184">
    <xf numFmtId="0" fontId="0" fillId="0" borderId="0" xfId="0"/>
    <xf numFmtId="0" fontId="8" fillId="0" borderId="0" xfId="0" applyFont="1" applyBorder="1" applyAlignment="1">
      <alignment horizontal="center"/>
    </xf>
    <xf numFmtId="10" fontId="7" fillId="0" borderId="0" xfId="1" applyNumberFormat="1" applyFont="1" applyBorder="1"/>
    <xf numFmtId="0" fontId="7" fillId="0" borderId="0" xfId="0" applyFont="1" applyBorder="1"/>
    <xf numFmtId="0" fontId="9" fillId="0" borderId="0" xfId="0" applyFont="1" applyBorder="1" applyAlignment="1">
      <alignment wrapText="1"/>
    </xf>
    <xf numFmtId="0" fontId="7" fillId="0" borderId="0" xfId="0" applyFont="1" applyBorder="1" applyAlignment="1">
      <alignment horizontal="center" wrapText="1"/>
    </xf>
    <xf numFmtId="10" fontId="7" fillId="0" borderId="0" xfId="0" applyNumberFormat="1" applyFont="1" applyBorder="1"/>
    <xf numFmtId="10" fontId="4" fillId="0" borderId="0" xfId="1" applyNumberFormat="1" applyFont="1" applyFill="1" applyBorder="1"/>
    <xf numFmtId="49" fontId="22" fillId="0" borderId="0" xfId="0" applyNumberFormat="1" applyFont="1" applyFill="1"/>
    <xf numFmtId="167" fontId="22" fillId="0" borderId="0" xfId="0" applyNumberFormat="1" applyFont="1" applyFill="1" applyAlignment="1">
      <alignment horizontal="right"/>
    </xf>
    <xf numFmtId="0" fontId="21" fillId="0" borderId="0" xfId="0" applyFont="1"/>
    <xf numFmtId="0" fontId="24" fillId="0" borderId="0" xfId="0" applyFont="1" applyFill="1"/>
    <xf numFmtId="0" fontId="23" fillId="0" borderId="0" xfId="0" applyFont="1" applyAlignment="1">
      <alignment horizontal="center" vertical="center"/>
    </xf>
    <xf numFmtId="0" fontId="22" fillId="0" borderId="0" xfId="0" applyFont="1" applyAlignment="1">
      <alignment horizontal="justify" vertical="center"/>
    </xf>
    <xf numFmtId="0" fontId="23" fillId="0" borderId="0" xfId="0" applyFont="1" applyAlignment="1">
      <alignment horizontal="justify" vertical="center"/>
    </xf>
    <xf numFmtId="0" fontId="22" fillId="0" borderId="0" xfId="0" applyFont="1" applyAlignment="1">
      <alignment vertical="center"/>
    </xf>
    <xf numFmtId="0" fontId="26" fillId="0" borderId="0" xfId="0" applyFont="1" applyAlignment="1">
      <alignment horizontal="center" vertical="center"/>
    </xf>
    <xf numFmtId="0" fontId="22" fillId="0" borderId="0" xfId="0" applyFont="1" applyAlignment="1"/>
    <xf numFmtId="0" fontId="22" fillId="0" borderId="0" xfId="0" applyFont="1"/>
    <xf numFmtId="0" fontId="22" fillId="0" borderId="0" xfId="0" applyFont="1" applyAlignment="1">
      <alignment horizontal="center" vertical="center"/>
    </xf>
    <xf numFmtId="0" fontId="27" fillId="0" borderId="0" xfId="0" applyFont="1" applyAlignment="1">
      <alignment vertical="center"/>
    </xf>
    <xf numFmtId="0" fontId="24" fillId="0" borderId="0" xfId="0" applyFont="1" applyAlignment="1">
      <alignment horizontal="left" vertical="center"/>
    </xf>
    <xf numFmtId="0" fontId="24" fillId="0" borderId="0" xfId="2" applyFont="1" applyFill="1" applyBorder="1"/>
    <xf numFmtId="0" fontId="22" fillId="0" borderId="0" xfId="2" applyFont="1" applyFill="1" applyBorder="1"/>
    <xf numFmtId="0" fontId="30" fillId="0" borderId="0" xfId="2" applyFont="1" applyFill="1" applyBorder="1"/>
    <xf numFmtId="0" fontId="23" fillId="0" borderId="0" xfId="2" applyFont="1" applyFill="1" applyBorder="1" applyAlignment="1">
      <alignment horizontal="center"/>
    </xf>
    <xf numFmtId="0" fontId="23" fillId="0" borderId="0" xfId="2" applyFont="1" applyFill="1" applyBorder="1"/>
    <xf numFmtId="0" fontId="31" fillId="0" borderId="0" xfId="2" applyFont="1" applyFill="1" applyBorder="1" applyAlignment="1">
      <alignment horizontal="right"/>
    </xf>
    <xf numFmtId="43" fontId="32" fillId="0" borderId="0" xfId="41" applyFont="1" applyFill="1" applyBorder="1"/>
    <xf numFmtId="164" fontId="22" fillId="0" borderId="0" xfId="2" applyNumberFormat="1" applyFont="1" applyFill="1" applyBorder="1" applyAlignment="1">
      <alignment horizontal="right"/>
    </xf>
    <xf numFmtId="164" fontId="23" fillId="0" borderId="0" xfId="2" applyNumberFormat="1" applyFont="1" applyFill="1" applyBorder="1" applyAlignment="1">
      <alignment horizontal="right"/>
    </xf>
    <xf numFmtId="49" fontId="23" fillId="0" borderId="0" xfId="0" applyNumberFormat="1" applyFont="1"/>
    <xf numFmtId="1" fontId="23" fillId="0" borderId="0" xfId="0" applyNumberFormat="1" applyFont="1" applyAlignment="1">
      <alignment horizontal="center"/>
    </xf>
    <xf numFmtId="0" fontId="23" fillId="0" borderId="3" xfId="0" applyFont="1" applyBorder="1" applyAlignment="1">
      <alignment horizontal="center" wrapText="1"/>
    </xf>
    <xf numFmtId="0" fontId="23" fillId="0" borderId="8" xfId="0" applyFont="1" applyBorder="1" applyAlignment="1">
      <alignment horizontal="center"/>
    </xf>
    <xf numFmtId="0" fontId="23" fillId="0" borderId="0" xfId="0" applyFont="1" applyBorder="1" applyAlignment="1">
      <alignment horizontal="center"/>
    </xf>
    <xf numFmtId="0" fontId="22" fillId="0" borderId="15" xfId="0" applyFont="1" applyFill="1" applyBorder="1"/>
    <xf numFmtId="0" fontId="22" fillId="0" borderId="5" xfId="0" applyFont="1" applyBorder="1" applyAlignment="1">
      <alignment horizontal="center" vertical="center"/>
    </xf>
    <xf numFmtId="0" fontId="22" fillId="4" borderId="7" xfId="0" applyFont="1" applyFill="1" applyBorder="1" applyAlignment="1">
      <alignment horizontal="center" vertical="center"/>
    </xf>
    <xf numFmtId="0" fontId="28" fillId="0" borderId="0" xfId="0" applyFont="1" applyAlignment="1">
      <alignment vertical="center"/>
    </xf>
    <xf numFmtId="165" fontId="22" fillId="0" borderId="0" xfId="0" applyNumberFormat="1" applyFont="1"/>
    <xf numFmtId="10" fontId="22" fillId="0" borderId="0" xfId="1" applyNumberFormat="1" applyFont="1"/>
    <xf numFmtId="10" fontId="22" fillId="4" borderId="0" xfId="1" applyNumberFormat="1" applyFont="1" applyFill="1"/>
    <xf numFmtId="0" fontId="22" fillId="0" borderId="0" xfId="0" applyFont="1" applyAlignment="1">
      <alignment horizontal="center"/>
    </xf>
    <xf numFmtId="0" fontId="22" fillId="5" borderId="0" xfId="0" applyFont="1" applyFill="1"/>
    <xf numFmtId="166" fontId="22" fillId="0" borderId="0" xfId="0" applyNumberFormat="1" applyFont="1" applyFill="1" applyBorder="1"/>
    <xf numFmtId="167" fontId="22" fillId="0" borderId="0" xfId="0" applyNumberFormat="1" applyFont="1" applyFill="1"/>
    <xf numFmtId="49" fontId="22" fillId="0" borderId="0" xfId="0" applyNumberFormat="1" applyFont="1"/>
    <xf numFmtId="169" fontId="22" fillId="0" borderId="0" xfId="0" applyNumberFormat="1" applyFont="1"/>
    <xf numFmtId="170" fontId="22" fillId="0" borderId="0" xfId="0" applyNumberFormat="1" applyFont="1"/>
    <xf numFmtId="0" fontId="33" fillId="0" borderId="0" xfId="0" applyFont="1"/>
    <xf numFmtId="0" fontId="22" fillId="0" borderId="0" xfId="0" applyFont="1" applyBorder="1"/>
    <xf numFmtId="0" fontId="22" fillId="0" borderId="0" xfId="0" applyFont="1" applyBorder="1" applyAlignment="1">
      <alignment horizontal="center" wrapText="1"/>
    </xf>
    <xf numFmtId="0" fontId="23" fillId="0" borderId="12"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49" fontId="22" fillId="13" borderId="12" xfId="0" applyNumberFormat="1" applyFont="1" applyFill="1" applyBorder="1"/>
    <xf numFmtId="167" fontId="22" fillId="13" borderId="10" xfId="0" applyNumberFormat="1" applyFont="1" applyFill="1" applyBorder="1"/>
    <xf numFmtId="10" fontId="22" fillId="0" borderId="10" xfId="1" applyNumberFormat="1" applyFont="1" applyFill="1" applyBorder="1"/>
    <xf numFmtId="0" fontId="22" fillId="0" borderId="11" xfId="0" applyFont="1" applyBorder="1" applyAlignment="1">
      <alignment horizontal="center"/>
    </xf>
    <xf numFmtId="0" fontId="22" fillId="0" borderId="0" xfId="0" applyFont="1" applyFill="1" applyBorder="1"/>
    <xf numFmtId="49" fontId="22" fillId="13" borderId="13" xfId="0" applyNumberFormat="1" applyFont="1" applyFill="1" applyBorder="1"/>
    <xf numFmtId="167" fontId="22" fillId="13" borderId="0" xfId="0" applyNumberFormat="1" applyFont="1" applyFill="1" applyBorder="1"/>
    <xf numFmtId="10" fontId="22" fillId="0" borderId="0" xfId="1" applyNumberFormat="1" applyFont="1" applyFill="1" applyBorder="1"/>
    <xf numFmtId="0" fontId="22" fillId="0" borderId="1" xfId="0" applyFont="1" applyBorder="1" applyAlignment="1">
      <alignment horizontal="center"/>
    </xf>
    <xf numFmtId="171" fontId="22" fillId="0" borderId="0" xfId="0" applyNumberFormat="1" applyFont="1" applyBorder="1"/>
    <xf numFmtId="49" fontId="22" fillId="13" borderId="14" xfId="0" applyNumberFormat="1" applyFont="1" applyFill="1" applyBorder="1"/>
    <xf numFmtId="167" fontId="22" fillId="13" borderId="9" xfId="0" applyNumberFormat="1" applyFont="1" applyFill="1" applyBorder="1"/>
    <xf numFmtId="10" fontId="22" fillId="0" borderId="9" xfId="1" applyNumberFormat="1" applyFont="1" applyFill="1" applyBorder="1"/>
    <xf numFmtId="0" fontId="22" fillId="0" borderId="2" xfId="0" applyFont="1" applyBorder="1" applyAlignment="1">
      <alignment horizontal="center"/>
    </xf>
    <xf numFmtId="10" fontId="22" fillId="0" borderId="0" xfId="1" applyNumberFormat="1" applyFont="1" applyBorder="1"/>
    <xf numFmtId="0" fontId="22" fillId="0" borderId="0" xfId="0" applyFont="1" applyBorder="1" applyAlignment="1">
      <alignment horizontal="center"/>
    </xf>
    <xf numFmtId="0" fontId="22" fillId="0" borderId="0" xfId="0" applyFont="1" applyAlignment="1">
      <alignment horizontal="left"/>
    </xf>
    <xf numFmtId="10" fontId="22" fillId="0" borderId="10" xfId="1" applyNumberFormat="1" applyFont="1" applyBorder="1"/>
    <xf numFmtId="0" fontId="22" fillId="0" borderId="0" xfId="0" applyFont="1" applyFill="1" applyBorder="1" applyAlignment="1">
      <alignment horizontal="center"/>
    </xf>
    <xf numFmtId="0" fontId="22" fillId="0" borderId="11" xfId="0" applyFont="1" applyFill="1" applyBorder="1" applyAlignment="1">
      <alignment horizontal="center"/>
    </xf>
    <xf numFmtId="0" fontId="22" fillId="0" borderId="1" xfId="0" applyFont="1" applyFill="1" applyBorder="1" applyAlignment="1">
      <alignment horizontal="center"/>
    </xf>
    <xf numFmtId="0" fontId="22" fillId="0" borderId="2" xfId="0" applyFont="1" applyFill="1" applyBorder="1" applyAlignment="1">
      <alignment horizontal="center"/>
    </xf>
    <xf numFmtId="0" fontId="32" fillId="0" borderId="0" xfId="0" applyFont="1" applyBorder="1"/>
    <xf numFmtId="0" fontId="22" fillId="0" borderId="0" xfId="0" applyFont="1" applyAlignment="1">
      <alignment horizontal="center" wrapText="1"/>
    </xf>
    <xf numFmtId="0" fontId="23" fillId="0" borderId="0" xfId="0" applyFont="1" applyAlignment="1">
      <alignment horizontal="center"/>
    </xf>
    <xf numFmtId="0" fontId="22" fillId="0" borderId="0" xfId="0" applyFont="1" applyFill="1"/>
    <xf numFmtId="0" fontId="23" fillId="0" borderId="0" xfId="0" applyFont="1" applyFill="1"/>
    <xf numFmtId="0" fontId="23" fillId="0" borderId="0" xfId="0" applyFont="1"/>
    <xf numFmtId="2" fontId="32" fillId="0" borderId="0" xfId="0" applyNumberFormat="1" applyFont="1" applyBorder="1" applyAlignment="1">
      <alignment wrapText="1"/>
    </xf>
    <xf numFmtId="0" fontId="32" fillId="0" borderId="0" xfId="0" applyFont="1" applyBorder="1" applyAlignment="1">
      <alignment wrapText="1"/>
    </xf>
    <xf numFmtId="0" fontId="23" fillId="0" borderId="12" xfId="0" applyFont="1" applyFill="1" applyBorder="1" applyAlignment="1">
      <alignment horizontal="center" vertical="center"/>
    </xf>
    <xf numFmtId="164" fontId="23" fillId="0" borderId="10" xfId="0" applyNumberFormat="1" applyFont="1" applyFill="1" applyBorder="1" applyAlignment="1">
      <alignment horizontal="center" vertical="center" wrapText="1"/>
    </xf>
    <xf numFmtId="49" fontId="22" fillId="0" borderId="0" xfId="0" applyNumberFormat="1" applyFont="1" applyFill="1" applyBorder="1"/>
    <xf numFmtId="167" fontId="28" fillId="0" borderId="0" xfId="0" applyNumberFormat="1" applyFont="1" applyFill="1" applyBorder="1"/>
    <xf numFmtId="172" fontId="22" fillId="0" borderId="0" xfId="0" applyNumberFormat="1" applyFont="1" applyFill="1" applyBorder="1"/>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165" fontId="22" fillId="0" borderId="0" xfId="0" applyNumberFormat="1" applyFont="1" applyBorder="1"/>
    <xf numFmtId="167" fontId="22" fillId="13" borderId="13" xfId="0" applyNumberFormat="1" applyFont="1" applyFill="1" applyBorder="1"/>
    <xf numFmtId="165" fontId="22" fillId="0" borderId="9" xfId="0" applyNumberFormat="1" applyFont="1" applyBorder="1"/>
    <xf numFmtId="10" fontId="22" fillId="0" borderId="9" xfId="1" applyNumberFormat="1" applyFont="1" applyBorder="1"/>
    <xf numFmtId="0" fontId="28" fillId="0" borderId="0" xfId="0" applyFont="1"/>
    <xf numFmtId="0" fontId="23" fillId="0" borderId="0" xfId="0" applyFont="1" applyAlignment="1">
      <alignment horizontal="center" wrapText="1"/>
    </xf>
    <xf numFmtId="49" fontId="22" fillId="0" borderId="12" xfId="0" applyNumberFormat="1" applyFont="1" applyFill="1" applyBorder="1"/>
    <xf numFmtId="167" fontId="22" fillId="0" borderId="10" xfId="0" applyNumberFormat="1" applyFont="1" applyFill="1" applyBorder="1"/>
    <xf numFmtId="165" fontId="22" fillId="13" borderId="0" xfId="0" applyNumberFormat="1" applyFont="1" applyFill="1" applyBorder="1"/>
    <xf numFmtId="165" fontId="22" fillId="13" borderId="9" xfId="0" applyNumberFormat="1" applyFont="1" applyFill="1" applyBorder="1"/>
    <xf numFmtId="0" fontId="22" fillId="0" borderId="0" xfId="0" applyFont="1" applyBorder="1" applyAlignment="1">
      <alignment horizontal="left"/>
    </xf>
    <xf numFmtId="0" fontId="23" fillId="0" borderId="0" xfId="0" applyFont="1" applyBorder="1"/>
    <xf numFmtId="0" fontId="22" fillId="0" borderId="0" xfId="0" applyFont="1" applyFill="1" applyAlignment="1">
      <alignment horizontal="center"/>
    </xf>
    <xf numFmtId="0" fontId="28" fillId="0" borderId="0" xfId="0" applyFont="1" applyFill="1" applyAlignment="1">
      <alignment horizontal="center" vertical="center"/>
    </xf>
    <xf numFmtId="0" fontId="22" fillId="0" borderId="0" xfId="0" applyFont="1" applyFill="1" applyAlignment="1">
      <alignment horizontal="center" vertical="center"/>
    </xf>
    <xf numFmtId="0" fontId="23" fillId="0" borderId="0" xfId="0" applyFont="1" applyFill="1" applyBorder="1" applyAlignment="1">
      <alignment horizontal="center"/>
    </xf>
    <xf numFmtId="0" fontId="22" fillId="0" borderId="0" xfId="0" applyFont="1" applyFill="1" applyBorder="1" applyAlignment="1">
      <alignment horizontal="left"/>
    </xf>
    <xf numFmtId="0" fontId="32" fillId="0" borderId="0" xfId="0" applyFont="1"/>
    <xf numFmtId="0" fontId="28" fillId="0" borderId="0" xfId="0" applyFont="1" applyAlignment="1">
      <alignment horizontal="center" vertical="center"/>
    </xf>
    <xf numFmtId="164" fontId="22" fillId="13" borderId="0" xfId="0" applyNumberFormat="1" applyFont="1" applyFill="1" applyBorder="1"/>
    <xf numFmtId="164" fontId="22" fillId="13" borderId="9" xfId="0" applyNumberFormat="1" applyFont="1" applyFill="1" applyBorder="1"/>
    <xf numFmtId="0" fontId="22" fillId="0" borderId="0" xfId="0" applyFont="1" applyAlignment="1">
      <alignment wrapText="1"/>
    </xf>
    <xf numFmtId="0" fontId="32" fillId="0" borderId="0" xfId="0" applyFont="1" applyAlignment="1">
      <alignment wrapText="1"/>
    </xf>
    <xf numFmtId="0" fontId="32" fillId="0" borderId="0" xfId="0" applyFont="1" applyAlignment="1"/>
    <xf numFmtId="0" fontId="22" fillId="0" borderId="4" xfId="0" applyFont="1" applyFill="1" applyBorder="1"/>
    <xf numFmtId="0" fontId="22" fillId="0" borderId="0" xfId="1" applyNumberFormat="1" applyFont="1" applyFill="1"/>
    <xf numFmtId="0" fontId="35" fillId="0" borderId="0" xfId="0" applyFont="1"/>
    <xf numFmtId="10" fontId="22" fillId="0" borderId="0" xfId="0" applyNumberFormat="1" applyFont="1"/>
    <xf numFmtId="0" fontId="22" fillId="0" borderId="0" xfId="0" applyFont="1" applyBorder="1" applyAlignment="1">
      <alignment vertical="center"/>
    </xf>
    <xf numFmtId="0" fontId="28" fillId="0" borderId="0" xfId="0" applyFont="1" applyBorder="1"/>
    <xf numFmtId="0" fontId="22" fillId="0" borderId="0" xfId="0" quotePrefix="1" applyFont="1" applyFill="1"/>
    <xf numFmtId="0" fontId="28" fillId="0" borderId="0" xfId="0" applyFont="1" applyFill="1" applyBorder="1"/>
    <xf numFmtId="0" fontId="36" fillId="0" borderId="0" xfId="0" applyFont="1" applyFill="1" applyBorder="1" applyAlignment="1">
      <alignment horizontal="center" vertical="center" wrapText="1"/>
    </xf>
    <xf numFmtId="0" fontId="23" fillId="0" borderId="24" xfId="0" applyFont="1" applyFill="1" applyBorder="1" applyAlignment="1">
      <alignment horizontal="center" vertical="center"/>
    </xf>
    <xf numFmtId="0" fontId="22" fillId="0" borderId="24" xfId="0" applyFont="1" applyFill="1" applyBorder="1" applyAlignment="1">
      <alignment horizontal="center" vertical="center"/>
    </xf>
    <xf numFmtId="10" fontId="22" fillId="0" borderId="24" xfId="0" applyNumberFormat="1" applyFont="1" applyFill="1" applyBorder="1" applyAlignment="1">
      <alignment horizontal="center" vertical="center"/>
    </xf>
    <xf numFmtId="0" fontId="38" fillId="0" borderId="0" xfId="0" applyFont="1" applyFill="1" applyBorder="1" applyAlignment="1">
      <alignment horizontal="center" vertical="center" wrapText="1"/>
    </xf>
    <xf numFmtId="10" fontId="38" fillId="0" borderId="0" xfId="0" applyNumberFormat="1" applyFont="1" applyFill="1" applyBorder="1" applyAlignment="1">
      <alignment horizontal="center" vertical="center" wrapText="1"/>
    </xf>
    <xf numFmtId="0" fontId="23" fillId="0" borderId="19" xfId="0" applyFont="1" applyFill="1" applyBorder="1" applyAlignment="1">
      <alignment horizontal="center" vertical="center"/>
    </xf>
    <xf numFmtId="10" fontId="22" fillId="0" borderId="19" xfId="0" applyNumberFormat="1" applyFont="1" applyFill="1" applyBorder="1" applyAlignment="1">
      <alignment horizontal="center" vertical="center"/>
    </xf>
    <xf numFmtId="0" fontId="22" fillId="0" borderId="19" xfId="0" applyFont="1" applyFill="1" applyBorder="1" applyAlignment="1">
      <alignment horizontal="center" vertical="center"/>
    </xf>
    <xf numFmtId="10" fontId="22" fillId="0" borderId="0" xfId="0" applyNumberFormat="1" applyFont="1" applyFill="1" applyBorder="1"/>
    <xf numFmtId="10" fontId="28" fillId="0" borderId="0" xfId="0" applyNumberFormat="1" applyFont="1" applyFill="1" applyBorder="1"/>
    <xf numFmtId="0" fontId="22" fillId="0" borderId="15" xfId="0" applyFont="1" applyFill="1" applyBorder="1" applyAlignment="1">
      <alignment horizontal="center" vertical="center"/>
    </xf>
    <xf numFmtId="0" fontId="38" fillId="14" borderId="0" xfId="0" applyFont="1" applyFill="1" applyBorder="1" applyAlignment="1">
      <alignment horizontal="center" vertical="center" wrapText="1"/>
    </xf>
    <xf numFmtId="0" fontId="36" fillId="14" borderId="0" xfId="0" applyFont="1" applyFill="1" applyBorder="1" applyAlignment="1">
      <alignment horizontal="center" vertical="center" wrapText="1"/>
    </xf>
    <xf numFmtId="10" fontId="22" fillId="0" borderId="0" xfId="0" applyNumberFormat="1" applyFont="1" applyBorder="1"/>
    <xf numFmtId="0" fontId="22" fillId="0" borderId="0" xfId="2" applyFont="1"/>
    <xf numFmtId="0" fontId="22" fillId="0" borderId="0" xfId="2" applyFont="1" applyAlignment="1">
      <alignment wrapText="1"/>
    </xf>
    <xf numFmtId="164" fontId="22" fillId="0" borderId="0" xfId="2" applyNumberFormat="1" applyFont="1" applyFill="1"/>
    <xf numFmtId="164" fontId="22" fillId="0" borderId="0" xfId="2" applyNumberFormat="1" applyFont="1"/>
    <xf numFmtId="0" fontId="22" fillId="0" borderId="0" xfId="2" quotePrefix="1" applyFont="1"/>
    <xf numFmtId="0" fontId="23" fillId="0" borderId="0" xfId="2" applyFont="1" applyAlignment="1">
      <alignment wrapText="1"/>
    </xf>
    <xf numFmtId="0" fontId="23" fillId="0" borderId="0" xfId="2" applyFont="1" applyAlignment="1">
      <alignment horizontal="center"/>
    </xf>
    <xf numFmtId="0" fontId="28" fillId="0" borderId="0" xfId="2" applyFont="1"/>
    <xf numFmtId="164" fontId="23" fillId="0" borderId="0" xfId="2" applyNumberFormat="1" applyFont="1"/>
    <xf numFmtId="43" fontId="32" fillId="0" borderId="0" xfId="41" applyFont="1" applyFill="1"/>
    <xf numFmtId="0" fontId="23" fillId="0" borderId="12"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2" fillId="0" borderId="10" xfId="0" applyFont="1" applyBorder="1"/>
    <xf numFmtId="0" fontId="23" fillId="0" borderId="12"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5"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14" borderId="0" xfId="0" applyFont="1" applyFill="1" applyBorder="1" applyAlignment="1">
      <alignment horizontal="center" vertical="center" wrapText="1"/>
    </xf>
    <xf numFmtId="0" fontId="23" fillId="0" borderId="15" xfId="0" applyFont="1" applyFill="1" applyBorder="1" applyAlignment="1">
      <alignment horizontal="center" vertical="center"/>
    </xf>
    <xf numFmtId="0" fontId="23" fillId="2" borderId="15" xfId="0" applyFont="1" applyFill="1" applyBorder="1" applyAlignment="1">
      <alignment horizontal="center" vertical="center"/>
    </xf>
    <xf numFmtId="0" fontId="22" fillId="0" borderId="15" xfId="0" applyFont="1" applyBorder="1" applyAlignment="1">
      <alignment horizontal="center" vertical="center"/>
    </xf>
    <xf numFmtId="0" fontId="23" fillId="15" borderId="15" xfId="0" applyFont="1" applyFill="1" applyBorder="1" applyAlignment="1">
      <alignment horizontal="center" vertical="center" wrapText="1"/>
    </xf>
    <xf numFmtId="0" fontId="23" fillId="6" borderId="15" xfId="0" applyFont="1" applyFill="1" applyBorder="1" applyAlignment="1">
      <alignment horizontal="center" vertical="center"/>
    </xf>
    <xf numFmtId="0" fontId="23" fillId="16" borderId="15" xfId="0" applyFont="1" applyFill="1" applyBorder="1" applyAlignment="1">
      <alignment horizontal="center" vertical="center"/>
    </xf>
    <xf numFmtId="10" fontId="4" fillId="0" borderId="0" xfId="1" applyNumberFormat="1" applyFont="1" applyBorder="1"/>
    <xf numFmtId="10" fontId="23" fillId="0" borderId="10" xfId="0" applyNumberFormat="1" applyFont="1" applyFill="1" applyBorder="1" applyAlignment="1">
      <alignment horizontal="center" vertical="center" wrapText="1"/>
    </xf>
    <xf numFmtId="10" fontId="23" fillId="0" borderId="6" xfId="0" applyNumberFormat="1" applyFont="1" applyFill="1" applyBorder="1" applyAlignment="1">
      <alignment horizontal="center" vertical="center" wrapText="1"/>
    </xf>
    <xf numFmtId="10" fontId="22" fillId="13" borderId="0" xfId="0" applyNumberFormat="1" applyFont="1" applyFill="1" applyBorder="1"/>
    <xf numFmtId="10" fontId="22" fillId="13" borderId="9" xfId="0" applyNumberFormat="1" applyFont="1" applyFill="1" applyBorder="1"/>
    <xf numFmtId="10" fontId="22" fillId="0" borderId="10" xfId="0" applyNumberFormat="1" applyFont="1" applyFill="1" applyBorder="1"/>
    <xf numFmtId="0" fontId="7" fillId="0" borderId="0" xfId="0" applyFont="1" applyFill="1" applyBorder="1" applyAlignment="1">
      <alignment vertical="center"/>
    </xf>
    <xf numFmtId="0" fontId="39" fillId="0" borderId="0" xfId="0" applyFont="1"/>
    <xf numFmtId="0" fontId="4" fillId="0" borderId="0" xfId="0" applyFont="1" applyBorder="1" applyAlignment="1">
      <alignment horizontal="center"/>
    </xf>
    <xf numFmtId="0" fontId="7" fillId="0" borderId="0" xfId="0" applyFont="1" applyBorder="1" applyAlignment="1">
      <alignment vertical="center"/>
    </xf>
    <xf numFmtId="0" fontId="23" fillId="0" borderId="0" xfId="2" applyFont="1"/>
  </cellXfs>
  <cellStyles count="53">
    <cellStyle name="2x indented GHG Textfiels" xfId="3" xr:uid="{00000000-0005-0000-0000-000000000000}"/>
    <cellStyle name="5x indented GHG Textfiels" xfId="4" xr:uid="{00000000-0005-0000-0000-000001000000}"/>
    <cellStyle name="5x indented GHG Textfiels 2" xfId="43" xr:uid="{00000000-0005-0000-0000-000002000000}"/>
    <cellStyle name="AggblueBoldCels" xfId="5" xr:uid="{00000000-0005-0000-0000-000003000000}"/>
    <cellStyle name="AggblueCels" xfId="6" xr:uid="{00000000-0005-0000-0000-000004000000}"/>
    <cellStyle name="AggBoldCells" xfId="7" xr:uid="{00000000-0005-0000-0000-000005000000}"/>
    <cellStyle name="AggCels" xfId="8" xr:uid="{00000000-0005-0000-0000-000006000000}"/>
    <cellStyle name="AggGreen" xfId="9" xr:uid="{00000000-0005-0000-0000-000007000000}"/>
    <cellStyle name="AggGreen12" xfId="10" xr:uid="{00000000-0005-0000-0000-000008000000}"/>
    <cellStyle name="AggOrange" xfId="11" xr:uid="{00000000-0005-0000-0000-000009000000}"/>
    <cellStyle name="AggOrange9" xfId="12" xr:uid="{00000000-0005-0000-0000-00000A000000}"/>
    <cellStyle name="AggOrangeLB_2x" xfId="13" xr:uid="{00000000-0005-0000-0000-00000B000000}"/>
    <cellStyle name="AggOrangeLBorder" xfId="14" xr:uid="{00000000-0005-0000-0000-00000C000000}"/>
    <cellStyle name="AggOrangeRBorder" xfId="15" xr:uid="{00000000-0005-0000-0000-00000D000000}"/>
    <cellStyle name="Bold GHG Numbers (0.00)" xfId="16" xr:uid="{00000000-0005-0000-0000-00000E000000}"/>
    <cellStyle name="Comma 2" xfId="41" xr:uid="{00000000-0005-0000-0000-00000F000000}"/>
    <cellStyle name="Comma 3" xfId="39" xr:uid="{00000000-0005-0000-0000-000010000000}"/>
    <cellStyle name="Constants" xfId="17" xr:uid="{00000000-0005-0000-0000-000011000000}"/>
    <cellStyle name="CustomCellsOrange" xfId="18" xr:uid="{00000000-0005-0000-0000-000012000000}"/>
    <cellStyle name="CustomizationCells" xfId="19" xr:uid="{00000000-0005-0000-0000-000013000000}"/>
    <cellStyle name="CustomizationGreenCells" xfId="20" xr:uid="{00000000-0005-0000-0000-000014000000}"/>
    <cellStyle name="DocBox_EmptyRow" xfId="21" xr:uid="{00000000-0005-0000-0000-000015000000}"/>
    <cellStyle name="EEMS Header" xfId="22" xr:uid="{00000000-0005-0000-0000-000016000000}"/>
    <cellStyle name="EEMS row" xfId="23" xr:uid="{00000000-0005-0000-0000-000017000000}"/>
    <cellStyle name="Empty_B_border" xfId="24" xr:uid="{00000000-0005-0000-0000-000018000000}"/>
    <cellStyle name="Headline" xfId="25" xr:uid="{00000000-0005-0000-0000-000019000000}"/>
    <cellStyle name="InputCells" xfId="26" xr:uid="{00000000-0005-0000-0000-00001A000000}"/>
    <cellStyle name="InputCells12" xfId="27" xr:uid="{00000000-0005-0000-0000-00001B000000}"/>
    <cellStyle name="IntCells" xfId="28" xr:uid="{00000000-0005-0000-0000-00001C000000}"/>
    <cellStyle name="KP_thin_border_dark_grey" xfId="44" xr:uid="{00000000-0005-0000-0000-00001D000000}"/>
    <cellStyle name="Normal" xfId="0" builtinId="0"/>
    <cellStyle name="Normal 2" xfId="2" xr:uid="{00000000-0005-0000-0000-00001F000000}"/>
    <cellStyle name="Normal 3" xfId="50" xr:uid="{721FB511-4098-4025-9484-9628FEB0F471}"/>
    <cellStyle name="Normal 3 2" xfId="52" xr:uid="{69CCFC75-2AB1-428A-875A-82C348C1D850}"/>
    <cellStyle name="Normal 4" xfId="51" xr:uid="{66CB0B41-F0AC-4E71-9DFF-66A321DCACC1}"/>
    <cellStyle name="Normal GHG Numbers (0.00)" xfId="29" xr:uid="{00000000-0005-0000-0000-000020000000}"/>
    <cellStyle name="Normal GHG Textfiels Bold" xfId="30" xr:uid="{00000000-0005-0000-0000-000021000000}"/>
    <cellStyle name="Normal GHG whole table" xfId="31" xr:uid="{00000000-0005-0000-0000-000022000000}"/>
    <cellStyle name="Normal GHG-Shade" xfId="32" xr:uid="{00000000-0005-0000-0000-000023000000}"/>
    <cellStyle name="Normal GHG-Shade 2" xfId="45" xr:uid="{00000000-0005-0000-0000-000024000000}"/>
    <cellStyle name="Normál_Munka1" xfId="46" xr:uid="{00000000-0005-0000-0000-000025000000}"/>
    <cellStyle name="Pattern" xfId="33" xr:uid="{00000000-0005-0000-0000-000026000000}"/>
    <cellStyle name="Percent" xfId="1" builtinId="5"/>
    <cellStyle name="Percent 2" xfId="40" xr:uid="{00000000-0005-0000-0000-000028000000}"/>
    <cellStyle name="Shade" xfId="34" xr:uid="{00000000-0005-0000-0000-000029000000}"/>
    <cellStyle name="Standard 2" xfId="42" xr:uid="{00000000-0005-0000-0000-00002A000000}"/>
    <cellStyle name="Standard 2 2" xfId="47" xr:uid="{00000000-0005-0000-0000-00002B000000}"/>
    <cellStyle name="Standard 3" xfId="38" xr:uid="{00000000-0005-0000-0000-00002C000000}"/>
    <cellStyle name="Standard 3 2" xfId="48" xr:uid="{00000000-0005-0000-0000-00002D000000}"/>
    <cellStyle name="Standard 6" xfId="49" xr:uid="{00000000-0005-0000-0000-00002E000000}"/>
    <cellStyle name="Tabref" xfId="35" xr:uid="{00000000-0005-0000-0000-00002F000000}"/>
    <cellStyle name="Гиперссылка" xfId="36" xr:uid="{00000000-0005-0000-0000-000030000000}"/>
    <cellStyle name="Обычный_2++" xfId="37" xr:uid="{00000000-0005-0000-0000-000031000000}"/>
  </cellStyles>
  <dxfs count="14">
    <dxf>
      <fill>
        <patternFill>
          <bgColor rgb="FFFFFF99"/>
        </patternFill>
      </fill>
    </dxf>
    <dxf>
      <fill>
        <patternFill>
          <bgColor theme="9"/>
        </patternFill>
      </fill>
    </dxf>
    <dxf>
      <fill>
        <patternFill>
          <bgColor theme="6"/>
        </patternFill>
      </fill>
    </dxf>
    <dxf>
      <fill>
        <patternFill>
          <bgColor theme="7" tint="0.39994506668294322"/>
        </patternFill>
      </fill>
    </dxf>
    <dxf>
      <fill>
        <patternFill>
          <bgColor rgb="FFFFFF99"/>
        </patternFill>
      </fill>
    </dxf>
    <dxf>
      <fill>
        <patternFill>
          <bgColor theme="9"/>
        </patternFill>
      </fill>
    </dxf>
    <dxf>
      <fill>
        <patternFill>
          <bgColor theme="6"/>
        </patternFill>
      </fill>
    </dxf>
    <dxf>
      <fill>
        <patternFill>
          <bgColor theme="7" tint="0.39994506668294322"/>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9" defaultPivotStyle="PivotStyleLight16"/>
  <colors>
    <mruColors>
      <color rgb="FF00FF00"/>
      <color rgb="FFFFFF99"/>
      <color rgb="FF00FFFF"/>
      <color rgb="FFCEEAB0"/>
      <color rgb="FFCC99FF"/>
      <color rgb="FFCC66FF"/>
      <color rgb="FFFF66FF"/>
      <color rgb="FFFF99FF"/>
      <color rgb="FF99CC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Fuel Tourism in Ireland 1990-2019</a:t>
            </a:r>
          </a:p>
        </c:rich>
      </c:tx>
      <c:layout>
        <c:manualLayout>
          <c:xMode val="edge"/>
          <c:yMode val="edge"/>
          <c:x val="0.38696020321761526"/>
          <c:y val="3.1413612565445233E-2"/>
        </c:manualLayout>
      </c:layout>
      <c:overlay val="0"/>
    </c:title>
    <c:autoTitleDeleted val="0"/>
    <c:plotArea>
      <c:layout>
        <c:manualLayout>
          <c:layoutTarget val="inner"/>
          <c:xMode val="edge"/>
          <c:yMode val="edge"/>
          <c:x val="6.3505503810330224E-2"/>
          <c:y val="0.11608472096725614"/>
          <c:w val="0.89754445385266657"/>
          <c:h val="0.71114151714642238"/>
        </c:manualLayout>
      </c:layout>
      <c:barChart>
        <c:barDir val="col"/>
        <c:grouping val="clustered"/>
        <c:varyColors val="0"/>
        <c:ser>
          <c:idx val="0"/>
          <c:order val="0"/>
          <c:tx>
            <c:v>Petrol</c:v>
          </c:tx>
          <c:invertIfNegative val="0"/>
          <c:dLbls>
            <c:spPr>
              <a:noFill/>
              <a:ln>
                <a:noFill/>
              </a:ln>
              <a:effectLst/>
            </c:spPr>
            <c:txPr>
              <a:bodyPr/>
              <a:lstStyle/>
              <a:p>
                <a:pPr>
                  <a:defRPr sz="1100" baseline="0">
                    <a:solidFill>
                      <a:srgbClr val="0070C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31"/>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Lit>
          </c:cat>
          <c:val>
            <c:numLit>
              <c:formatCode>0.0%</c:formatCode>
              <c:ptCount val="31"/>
              <c:pt idx="0">
                <c:v>-9.5000000000000001E-2</c:v>
              </c:pt>
              <c:pt idx="1">
                <c:v>-8.0202823897438005E-2</c:v>
              </c:pt>
              <c:pt idx="2">
                <c:v>-6.0867069279697157E-2</c:v>
              </c:pt>
              <c:pt idx="3">
                <c:v>-5.41087281981582E-2</c:v>
              </c:pt>
              <c:pt idx="4">
                <c:v>-4.547382139374475E-2</c:v>
              </c:pt>
              <c:pt idx="5">
                <c:v>-1.3779033093216422E-2</c:v>
              </c:pt>
              <c:pt idx="6">
                <c:v>-1.2064609086318713E-2</c:v>
              </c:pt>
              <c:pt idx="7">
                <c:v>-1.8281843148653127E-2</c:v>
              </c:pt>
              <c:pt idx="8">
                <c:v>2.5691705878430966E-2</c:v>
              </c:pt>
              <c:pt idx="9">
                <c:v>6.6680920793242379E-2</c:v>
              </c:pt>
              <c:pt idx="10">
                <c:v>7.7642561828179468E-2</c:v>
              </c:pt>
              <c:pt idx="11">
                <c:v>0.10179988996185149</c:v>
              </c:pt>
              <c:pt idx="12">
                <c:v>8.1613672657462263E-2</c:v>
              </c:pt>
              <c:pt idx="13">
                <c:v>7.7942736598341153E-2</c:v>
              </c:pt>
              <c:pt idx="14">
                <c:v>6.4729388532521345E-2</c:v>
              </c:pt>
              <c:pt idx="15">
                <c:v>5.6509617535095154E-2</c:v>
              </c:pt>
              <c:pt idx="16">
                <c:v>5.1367527842408313E-2</c:v>
              </c:pt>
              <c:pt idx="17">
                <c:v>5.0316557508446109E-2</c:v>
              </c:pt>
              <c:pt idx="18">
                <c:v>5.7350065063881794E-2</c:v>
              </c:pt>
              <c:pt idx="19">
                <c:v>2.5462909680583731E-2</c:v>
              </c:pt>
              <c:pt idx="20">
                <c:v>2.7507490017279722E-3</c:v>
              </c:pt>
              <c:pt idx="21">
                <c:v>1.2415197549776274E-2</c:v>
              </c:pt>
              <c:pt idx="22">
                <c:v>1.0083276454967607E-2</c:v>
              </c:pt>
              <c:pt idx="23">
                <c:v>5.5353144668449364E-3</c:v>
              </c:pt>
              <c:pt idx="24">
                <c:v>3.9064584883477492E-3</c:v>
              </c:pt>
              <c:pt idx="25">
                <c:v>9.9576229843069391E-3</c:v>
              </c:pt>
              <c:pt idx="26">
                <c:v>3.1061352716134378E-2</c:v>
              </c:pt>
              <c:pt idx="27">
                <c:v>9.997657083155375E-3</c:v>
              </c:pt>
              <c:pt idx="28">
                <c:v>-4.6330434929220451E-3</c:v>
              </c:pt>
              <c:pt idx="29">
                <c:v>-4.1169662268907984E-3</c:v>
              </c:pt>
              <c:pt idx="30">
                <c:v>3.9728211358296787E-3</c:v>
              </c:pt>
            </c:numLit>
          </c:val>
          <c:extLst>
            <c:ext xmlns:c16="http://schemas.microsoft.com/office/drawing/2014/chart" uri="{C3380CC4-5D6E-409C-BE32-E72D297353CC}">
              <c16:uniqueId val="{00000000-BA6A-4CBA-BC1B-3025709E2037}"/>
            </c:ext>
          </c:extLst>
        </c:ser>
        <c:ser>
          <c:idx val="1"/>
          <c:order val="1"/>
          <c:tx>
            <c:v>Diesel</c:v>
          </c:tx>
          <c:invertIfNegative val="0"/>
          <c:dLbls>
            <c:spPr>
              <a:noFill/>
              <a:ln>
                <a:noFill/>
              </a:ln>
              <a:effectLst/>
            </c:spPr>
            <c:txPr>
              <a:bodyPr/>
              <a:lstStyle/>
              <a:p>
                <a:pPr>
                  <a:defRPr sz="1100" baseline="0">
                    <a:solidFill>
                      <a:srgbClr val="C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31"/>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Lit>
          </c:cat>
          <c:val>
            <c:numLit>
              <c:formatCode>0.0%</c:formatCode>
              <c:ptCount val="31"/>
              <c:pt idx="0">
                <c:v>-0.2</c:v>
              </c:pt>
              <c:pt idx="1">
                <c:v>-0.14216613408426768</c:v>
              </c:pt>
              <c:pt idx="2">
                <c:v>-0.16802018755356693</c:v>
              </c:pt>
              <c:pt idx="3">
                <c:v>-0.10299869593205262</c:v>
              </c:pt>
              <c:pt idx="4">
                <c:v>-6.2857281748363025E-2</c:v>
              </c:pt>
              <c:pt idx="5">
                <c:v>-6.6534959566461244E-2</c:v>
              </c:pt>
              <c:pt idx="6">
                <c:v>1.7495862331318955E-3</c:v>
              </c:pt>
              <c:pt idx="7">
                <c:v>1.2213699155950376E-2</c:v>
              </c:pt>
              <c:pt idx="8">
                <c:v>9.2643126211584506E-2</c:v>
              </c:pt>
              <c:pt idx="9">
                <c:v>0.18613396684080863</c:v>
              </c:pt>
              <c:pt idx="10">
                <c:v>0.23368070279919725</c:v>
              </c:pt>
              <c:pt idx="11">
                <c:v>0.27540283949703953</c:v>
              </c:pt>
              <c:pt idx="12">
                <c:v>0.24203630448432129</c:v>
              </c:pt>
              <c:pt idx="13">
                <c:v>0.26655371751911316</c:v>
              </c:pt>
              <c:pt idx="14">
                <c:v>0.21902618008404134</c:v>
              </c:pt>
              <c:pt idx="15">
                <c:v>0.18697420727602787</c:v>
              </c:pt>
              <c:pt idx="16">
                <c:v>0.14017420061610578</c:v>
              </c:pt>
              <c:pt idx="17">
                <c:v>0.1396967251277812</c:v>
              </c:pt>
              <c:pt idx="18">
                <c:v>0.16851632860063928</c:v>
              </c:pt>
              <c:pt idx="19">
                <c:v>9.213872984745658E-2</c:v>
              </c:pt>
              <c:pt idx="20">
                <c:v>9.1435805914466081E-2</c:v>
              </c:pt>
              <c:pt idx="21">
                <c:v>9.2521009487938594E-2</c:v>
              </c:pt>
              <c:pt idx="22">
                <c:v>8.8690457656936908E-2</c:v>
              </c:pt>
              <c:pt idx="23">
                <c:v>7.0130710620763592E-2</c:v>
              </c:pt>
              <c:pt idx="24">
                <c:v>7.7529542119525688E-2</c:v>
              </c:pt>
              <c:pt idx="25">
                <c:v>8.5356604153258964E-2</c:v>
              </c:pt>
              <c:pt idx="26">
                <c:v>0.15228073785164936</c:v>
              </c:pt>
              <c:pt idx="27">
                <c:v>9.9414038421726553E-2</c:v>
              </c:pt>
              <c:pt idx="28">
                <c:v>6.075507323119983E-2</c:v>
              </c:pt>
              <c:pt idx="29">
                <c:v>5.6030886314762871E-2</c:v>
              </c:pt>
              <c:pt idx="30">
                <c:v>8.092202629066135E-2</c:v>
              </c:pt>
            </c:numLit>
          </c:val>
          <c:extLst>
            <c:ext xmlns:c16="http://schemas.microsoft.com/office/drawing/2014/chart" uri="{C3380CC4-5D6E-409C-BE32-E72D297353CC}">
              <c16:uniqueId val="{00000001-BA6A-4CBA-BC1B-3025709E2037}"/>
            </c:ext>
          </c:extLst>
        </c:ser>
        <c:dLbls>
          <c:showLegendKey val="0"/>
          <c:showVal val="0"/>
          <c:showCatName val="0"/>
          <c:showSerName val="0"/>
          <c:showPercent val="0"/>
          <c:showBubbleSize val="0"/>
        </c:dLbls>
        <c:gapWidth val="150"/>
        <c:axId val="186789248"/>
        <c:axId val="186795136"/>
      </c:barChart>
      <c:catAx>
        <c:axId val="186789248"/>
        <c:scaling>
          <c:orientation val="minMax"/>
        </c:scaling>
        <c:delete val="0"/>
        <c:axPos val="b"/>
        <c:numFmt formatCode="General" sourceLinked="1"/>
        <c:majorTickMark val="out"/>
        <c:minorTickMark val="none"/>
        <c:tickLblPos val="low"/>
        <c:txPr>
          <a:bodyPr rot="0" vert="horz"/>
          <a:lstStyle/>
          <a:p>
            <a:pPr>
              <a:defRPr sz="1200"/>
            </a:pPr>
            <a:endParaRPr lang="en-US"/>
          </a:p>
        </c:txPr>
        <c:crossAx val="186795136"/>
        <c:crosses val="autoZero"/>
        <c:auto val="1"/>
        <c:lblAlgn val="ctr"/>
        <c:lblOffset val="100"/>
        <c:tickLblSkip val="1"/>
        <c:tickMarkSkip val="1"/>
        <c:noMultiLvlLbl val="0"/>
      </c:catAx>
      <c:valAx>
        <c:axId val="186795136"/>
        <c:scaling>
          <c:orientation val="minMax"/>
          <c:max val="0.35000000000000003"/>
        </c:scaling>
        <c:delete val="0"/>
        <c:axPos val="l"/>
        <c:majorGridlines/>
        <c:title>
          <c:tx>
            <c:rich>
              <a:bodyPr/>
              <a:lstStyle/>
              <a:p>
                <a:pPr>
                  <a:defRPr sz="1200"/>
                </a:pPr>
                <a:r>
                  <a:rPr lang="en-GB" sz="1200"/>
                  <a:t>per cent</a:t>
                </a:r>
              </a:p>
            </c:rich>
          </c:tx>
          <c:layout>
            <c:manualLayout>
              <c:xMode val="edge"/>
              <c:yMode val="edge"/>
              <c:x val="4.2337002540220421E-3"/>
              <c:y val="0.40837751302029768"/>
            </c:manualLayout>
          </c:layout>
          <c:overlay val="0"/>
        </c:title>
        <c:numFmt formatCode="0%" sourceLinked="0"/>
        <c:majorTickMark val="out"/>
        <c:minorTickMark val="none"/>
        <c:tickLblPos val="nextTo"/>
        <c:txPr>
          <a:bodyPr rot="0" vert="horz"/>
          <a:lstStyle/>
          <a:p>
            <a:pPr>
              <a:defRPr sz="1200"/>
            </a:pPr>
            <a:endParaRPr lang="en-US"/>
          </a:p>
        </c:txPr>
        <c:crossAx val="186789248"/>
        <c:crosses val="autoZero"/>
        <c:crossBetween val="between"/>
        <c:majorUnit val="5.000000000000001E-2"/>
      </c:valAx>
      <c:spPr>
        <a:noFill/>
        <a:ln>
          <a:solidFill>
            <a:schemeClr val="tx1"/>
          </a:solidFill>
        </a:ln>
      </c:spPr>
    </c:plotArea>
    <c:legend>
      <c:legendPos val="b"/>
      <c:layout>
        <c:manualLayout>
          <c:xMode val="edge"/>
          <c:yMode val="edge"/>
          <c:x val="0.35478408128704719"/>
          <c:y val="0.91623146583116688"/>
          <c:w val="0.33869602032176138"/>
          <c:h val="5.7591623036649567E-2"/>
        </c:manualLayout>
      </c:layout>
      <c:overlay val="0"/>
      <c:txPr>
        <a:bodyPr/>
        <a:lstStyle/>
        <a:p>
          <a:pPr>
            <a:defRPr sz="1200"/>
          </a:pPr>
          <a:endParaRPr lang="en-US"/>
        </a:p>
      </c:txPr>
    </c:legend>
    <c:plotVisOnly val="1"/>
    <c:dispBlanksAs val="gap"/>
    <c:showDLblsOverMax val="0"/>
  </c:chart>
  <c:spPr>
    <a:noFill/>
    <a:ln>
      <a:noFill/>
    </a:ln>
  </c:spPr>
  <c:printSettings>
    <c:headerFooter alignWithMargins="0"/>
    <c:pageMargins b="1" l="0.75000000000000222" r="0.75000000000000222"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233254129005519E-2"/>
          <c:y val="6.9868995633187839E-2"/>
          <c:w val="0.92108867713515497"/>
          <c:h val="0.74829386012406607"/>
        </c:manualLayout>
      </c:layout>
      <c:barChart>
        <c:barDir val="col"/>
        <c:grouping val="stacked"/>
        <c:varyColors val="0"/>
        <c:ser>
          <c:idx val="0"/>
          <c:order val="0"/>
          <c:tx>
            <c:strRef>
              <c:f>'A.3 Fig.A3.2'!$D$3</c:f>
              <c:strCache>
                <c:ptCount val="1"/>
                <c:pt idx="0">
                  <c:v>Public Electricity and Heat Production</c:v>
                </c:pt>
              </c:strCache>
            </c:strRef>
          </c:tx>
          <c:invertIfNegative val="0"/>
          <c:cat>
            <c:numRef>
              <c:f>'A.3 Fig.A3.2'!$G$2:$AK$2</c:f>
              <c:numCache>
                <c:formatCode>General</c:formatCode>
                <c:ptCount val="31"/>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'A.3 Fig.A3.2'!$G$3:$AK$3</c:f>
              <c:numCache>
                <c:formatCode>0.000</c:formatCode>
                <c:ptCount val="31"/>
                <c:pt idx="0">
                  <c:v>40.142000000000003</c:v>
                </c:pt>
                <c:pt idx="1">
                  <c:v>46.374000000000002</c:v>
                </c:pt>
                <c:pt idx="2">
                  <c:v>46.188000000000002</c:v>
                </c:pt>
                <c:pt idx="3">
                  <c:v>53.064999999999998</c:v>
                </c:pt>
                <c:pt idx="4">
                  <c:v>46.944000000000003</c:v>
                </c:pt>
                <c:pt idx="5">
                  <c:v>45.1</c:v>
                </c:pt>
                <c:pt idx="6">
                  <c:v>41.390999999999998</c:v>
                </c:pt>
                <c:pt idx="7">
                  <c:v>41.86407198904368</c:v>
                </c:pt>
                <c:pt idx="8">
                  <c:v>40.192419351450397</c:v>
                </c:pt>
                <c:pt idx="9">
                  <c:v>39.384215967131034</c:v>
                </c:pt>
                <c:pt idx="10">
                  <c:v>38.768690530542884</c:v>
                </c:pt>
                <c:pt idx="11">
                  <c:v>39.719915102986882</c:v>
                </c:pt>
                <c:pt idx="12">
                  <c:v>41.145427812248805</c:v>
                </c:pt>
                <c:pt idx="13">
                  <c:v>37.621453266901277</c:v>
                </c:pt>
                <c:pt idx="14">
                  <c:v>33.812131250761119</c:v>
                </c:pt>
                <c:pt idx="15">
                  <c:v>32.332900719629599</c:v>
                </c:pt>
                <c:pt idx="16">
                  <c:v>32.384444731674478</c:v>
                </c:pt>
                <c:pt idx="17">
                  <c:v>29.873750586223437</c:v>
                </c:pt>
                <c:pt idx="18">
                  <c:v>27.673372056795841</c:v>
                </c:pt>
                <c:pt idx="19">
                  <c:v>22.482200621326168</c:v>
                </c:pt>
                <c:pt idx="20">
                  <c:v>13.782700595516685</c:v>
                </c:pt>
                <c:pt idx="21">
                  <c:v>11.922622680969427</c:v>
                </c:pt>
                <c:pt idx="22">
                  <c:v>8.3703291658573047</c:v>
                </c:pt>
                <c:pt idx="23">
                  <c:v>10.525805018180002</c:v>
                </c:pt>
                <c:pt idx="24">
                  <c:v>9.0884051543483082</c:v>
                </c:pt>
                <c:pt idx="25">
                  <c:v>7.8104382166061708</c:v>
                </c:pt>
                <c:pt idx="26">
                  <c:v>9.8194393328618332</c:v>
                </c:pt>
                <c:pt idx="27">
                  <c:v>8.3070376159746306</c:v>
                </c:pt>
                <c:pt idx="28">
                  <c:v>8.1190498312768558</c:v>
                </c:pt>
                <c:pt idx="29">
                  <c:v>6.7376102471207284</c:v>
                </c:pt>
                <c:pt idx="30">
                  <c:v>5.9872286752604245</c:v>
                </c:pt>
              </c:numCache>
            </c:numRef>
          </c:val>
          <c:extLst>
            <c:ext xmlns:c16="http://schemas.microsoft.com/office/drawing/2014/chart" uri="{C3380CC4-5D6E-409C-BE32-E72D297353CC}">
              <c16:uniqueId val="{00000000-1791-4129-B6F5-97A34648BD36}"/>
            </c:ext>
          </c:extLst>
        </c:ser>
        <c:ser>
          <c:idx val="1"/>
          <c:order val="1"/>
          <c:tx>
            <c:strRef>
              <c:f>'A.3 Fig.A3.2'!$D$4</c:f>
              <c:strCache>
                <c:ptCount val="1"/>
                <c:pt idx="0">
                  <c:v>Residential &amp; Commercial/Institutional</c:v>
                </c:pt>
              </c:strCache>
            </c:strRef>
          </c:tx>
          <c:invertIfNegative val="0"/>
          <c:cat>
            <c:numRef>
              <c:f>'A.3 Fig.A3.2'!$G$2:$AK$2</c:f>
              <c:numCache>
                <c:formatCode>General</c:formatCode>
                <c:ptCount val="31"/>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'A.3 Fig.A3.2'!$G$4:$AK$4</c:f>
              <c:numCache>
                <c:formatCode>0.000</c:formatCode>
                <c:ptCount val="31"/>
                <c:pt idx="0">
                  <c:v>7.2379999999999995</c:v>
                </c:pt>
                <c:pt idx="1">
                  <c:v>10.203116495167809</c:v>
                </c:pt>
                <c:pt idx="2">
                  <c:v>10.223653646931279</c:v>
                </c:pt>
                <c:pt idx="3">
                  <c:v>9.185030529454048</c:v>
                </c:pt>
                <c:pt idx="4">
                  <c:v>9.1009054033832761</c:v>
                </c:pt>
                <c:pt idx="5">
                  <c:v>8.9635660452136179</c:v>
                </c:pt>
                <c:pt idx="6">
                  <c:v>8.565284624814149</c:v>
                </c:pt>
                <c:pt idx="7">
                  <c:v>8.6582615083362899</c:v>
                </c:pt>
                <c:pt idx="8">
                  <c:v>8.2402004014551018</c:v>
                </c:pt>
                <c:pt idx="9">
                  <c:v>8.6266384556710545</c:v>
                </c:pt>
                <c:pt idx="10">
                  <c:v>8.2566285174796246</c:v>
                </c:pt>
                <c:pt idx="11">
                  <c:v>8.415638002307297</c:v>
                </c:pt>
                <c:pt idx="12">
                  <c:v>8.5528916023970147</c:v>
                </c:pt>
                <c:pt idx="13">
                  <c:v>8.4536194322873701</c:v>
                </c:pt>
                <c:pt idx="14">
                  <c:v>8.7191456056452541</c:v>
                </c:pt>
                <c:pt idx="15">
                  <c:v>8.7294498851793865</c:v>
                </c:pt>
                <c:pt idx="16">
                  <c:v>9.1217942117150947</c:v>
                </c:pt>
                <c:pt idx="17">
                  <c:v>8.9935498723980309</c:v>
                </c:pt>
                <c:pt idx="18">
                  <c:v>8.8201568077454446</c:v>
                </c:pt>
                <c:pt idx="19">
                  <c:v>9.5365106432171451</c:v>
                </c:pt>
                <c:pt idx="20">
                  <c:v>9.0212686599679301</c:v>
                </c:pt>
                <c:pt idx="21">
                  <c:v>9.2758639418385549</c:v>
                </c:pt>
                <c:pt idx="22">
                  <c:v>8.261123122590126</c:v>
                </c:pt>
                <c:pt idx="23">
                  <c:v>8.041650454105735</c:v>
                </c:pt>
                <c:pt idx="24">
                  <c:v>8.1244052676387302</c:v>
                </c:pt>
                <c:pt idx="25">
                  <c:v>7.3139898157107108</c:v>
                </c:pt>
                <c:pt idx="26">
                  <c:v>7.6428744961515784</c:v>
                </c:pt>
                <c:pt idx="27">
                  <c:v>7.6670686802528722</c:v>
                </c:pt>
                <c:pt idx="28">
                  <c:v>7.5214581533022793</c:v>
                </c:pt>
                <c:pt idx="29">
                  <c:v>8.1341700596634361</c:v>
                </c:pt>
                <c:pt idx="30">
                  <c:v>7.6451126676283856</c:v>
                </c:pt>
              </c:numCache>
            </c:numRef>
          </c:val>
          <c:extLst>
            <c:ext xmlns:c16="http://schemas.microsoft.com/office/drawing/2014/chart" uri="{C3380CC4-5D6E-409C-BE32-E72D297353CC}">
              <c16:uniqueId val="{00000001-1791-4129-B6F5-97A34648BD36}"/>
            </c:ext>
          </c:extLst>
        </c:ser>
        <c:ser>
          <c:idx val="2"/>
          <c:order val="2"/>
          <c:tx>
            <c:strRef>
              <c:f>'A.3 Fig.A3.2'!$D$5</c:f>
              <c:strCache>
                <c:ptCount val="1"/>
                <c:pt idx="0">
                  <c:v>Manufacturing Industries and Construction</c:v>
                </c:pt>
              </c:strCache>
            </c:strRef>
          </c:tx>
          <c:invertIfNegative val="0"/>
          <c:cat>
            <c:numRef>
              <c:f>'A.3 Fig.A3.2'!$G$2:$AK$2</c:f>
              <c:numCache>
                <c:formatCode>General</c:formatCode>
                <c:ptCount val="31"/>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'A.3 Fig.A3.2'!$G$5:$AK$5</c:f>
              <c:numCache>
                <c:formatCode>0.000</c:formatCode>
                <c:ptCount val="31"/>
                <c:pt idx="0">
                  <c:v>9.2070000000000007</c:v>
                </c:pt>
                <c:pt idx="1">
                  <c:v>9.1128325093838445</c:v>
                </c:pt>
                <c:pt idx="2">
                  <c:v>8.880622735725245</c:v>
                </c:pt>
                <c:pt idx="3">
                  <c:v>7.5184964235339908</c:v>
                </c:pt>
                <c:pt idx="4">
                  <c:v>7.9055467521449536</c:v>
                </c:pt>
                <c:pt idx="5">
                  <c:v>7.8771212029023161</c:v>
                </c:pt>
                <c:pt idx="6">
                  <c:v>8.0345966912815179</c:v>
                </c:pt>
                <c:pt idx="7">
                  <c:v>8.1552411976579293</c:v>
                </c:pt>
                <c:pt idx="8">
                  <c:v>8.9702704807928164</c:v>
                </c:pt>
                <c:pt idx="9">
                  <c:v>8.9003562652676429</c:v>
                </c:pt>
                <c:pt idx="10">
                  <c:v>8.8400938956784021</c:v>
                </c:pt>
                <c:pt idx="11">
                  <c:v>10.320863512944788</c:v>
                </c:pt>
                <c:pt idx="12">
                  <c:v>9.2132817842476271</c:v>
                </c:pt>
                <c:pt idx="13">
                  <c:v>10.602036288308582</c:v>
                </c:pt>
                <c:pt idx="14">
                  <c:v>13.194011626211939</c:v>
                </c:pt>
                <c:pt idx="15">
                  <c:v>15.481253058166498</c:v>
                </c:pt>
                <c:pt idx="16">
                  <c:v>16.481935232906341</c:v>
                </c:pt>
                <c:pt idx="17">
                  <c:v>15.541157953707351</c:v>
                </c:pt>
                <c:pt idx="18">
                  <c:v>17.340415344784425</c:v>
                </c:pt>
                <c:pt idx="19">
                  <c:v>14.70112666584496</c:v>
                </c:pt>
                <c:pt idx="20">
                  <c:v>9.6273974353467544</c:v>
                </c:pt>
                <c:pt idx="21">
                  <c:v>9.0692630623651169</c:v>
                </c:pt>
                <c:pt idx="22">
                  <c:v>7.480337852393018</c:v>
                </c:pt>
                <c:pt idx="23">
                  <c:v>9.3053031205297572</c:v>
                </c:pt>
                <c:pt idx="24">
                  <c:v>9.5010512292064018</c:v>
                </c:pt>
                <c:pt idx="25">
                  <c:v>10.346116603209275</c:v>
                </c:pt>
                <c:pt idx="26">
                  <c:v>10.336985460672757</c:v>
                </c:pt>
                <c:pt idx="27">
                  <c:v>10.642908922531822</c:v>
                </c:pt>
                <c:pt idx="28">
                  <c:v>9.7933928307165843</c:v>
                </c:pt>
                <c:pt idx="29">
                  <c:v>9.2000401523452702</c:v>
                </c:pt>
                <c:pt idx="30">
                  <c:v>8.241251915359598</c:v>
                </c:pt>
              </c:numCache>
            </c:numRef>
          </c:val>
          <c:extLst>
            <c:ext xmlns:c16="http://schemas.microsoft.com/office/drawing/2014/chart" uri="{C3380CC4-5D6E-409C-BE32-E72D297353CC}">
              <c16:uniqueId val="{00000002-1791-4129-B6F5-97A34648BD36}"/>
            </c:ext>
          </c:extLst>
        </c:ser>
        <c:ser>
          <c:idx val="3"/>
          <c:order val="3"/>
          <c:tx>
            <c:strRef>
              <c:f>'A.3 Fig.A3.2'!$D$6</c:f>
              <c:strCache>
                <c:ptCount val="1"/>
                <c:pt idx="0">
                  <c:v>Agriculture/Forestry/Fishing</c:v>
                </c:pt>
              </c:strCache>
            </c:strRef>
          </c:tx>
          <c:invertIfNegative val="0"/>
          <c:cat>
            <c:numRef>
              <c:f>'A.3 Fig.A3.2'!$G$2:$AK$2</c:f>
              <c:numCache>
                <c:formatCode>General</c:formatCode>
                <c:ptCount val="31"/>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'A.3 Fig.A3.2'!$G$6:$AK$6</c:f>
              <c:numCache>
                <c:formatCode>0.000</c:formatCode>
                <c:ptCount val="31"/>
                <c:pt idx="0">
                  <c:v>8.7029999999999994</c:v>
                </c:pt>
                <c:pt idx="1">
                  <c:v>8.7599659199438928</c:v>
                </c:pt>
                <c:pt idx="2">
                  <c:v>9.3682829204966538</c:v>
                </c:pt>
                <c:pt idx="3">
                  <c:v>9.8438538728266334</c:v>
                </c:pt>
                <c:pt idx="4">
                  <c:v>10.384859047643939</c:v>
                </c:pt>
                <c:pt idx="5">
                  <c:v>11.764372962671509</c:v>
                </c:pt>
                <c:pt idx="6">
                  <c:v>14.310318988434124</c:v>
                </c:pt>
                <c:pt idx="7">
                  <c:v>11.881266162101227</c:v>
                </c:pt>
                <c:pt idx="8">
                  <c:v>11.956700756594548</c:v>
                </c:pt>
                <c:pt idx="9">
                  <c:v>12.345536933210916</c:v>
                </c:pt>
                <c:pt idx="10">
                  <c:v>12.557045785496365</c:v>
                </c:pt>
                <c:pt idx="11">
                  <c:v>12.91262782879188</c:v>
                </c:pt>
                <c:pt idx="12">
                  <c:v>13.074900113146402</c:v>
                </c:pt>
                <c:pt idx="13">
                  <c:v>12.447034513803802</c:v>
                </c:pt>
                <c:pt idx="14">
                  <c:v>13.163819189874051</c:v>
                </c:pt>
                <c:pt idx="15">
                  <c:v>12.873958642912223</c:v>
                </c:pt>
                <c:pt idx="16">
                  <c:v>12.758090271107442</c:v>
                </c:pt>
                <c:pt idx="17">
                  <c:v>11.58976128893234</c:v>
                </c:pt>
                <c:pt idx="18">
                  <c:v>10.527942316744751</c:v>
                </c:pt>
                <c:pt idx="19">
                  <c:v>10.269038072974649</c:v>
                </c:pt>
                <c:pt idx="20">
                  <c:v>8.5701603812867013</c:v>
                </c:pt>
                <c:pt idx="21">
                  <c:v>7.4275816188387704</c:v>
                </c:pt>
                <c:pt idx="22">
                  <c:v>6.5598791464690693</c:v>
                </c:pt>
                <c:pt idx="23">
                  <c:v>6.1945673881450638</c:v>
                </c:pt>
                <c:pt idx="24">
                  <c:v>5.5520862383112739</c:v>
                </c:pt>
                <c:pt idx="25">
                  <c:v>4.8423161557119574</c:v>
                </c:pt>
                <c:pt idx="26">
                  <c:v>4.2743795645482283</c:v>
                </c:pt>
                <c:pt idx="27">
                  <c:v>4.0541619297231994</c:v>
                </c:pt>
                <c:pt idx="28">
                  <c:v>4.209949033780565</c:v>
                </c:pt>
                <c:pt idx="29">
                  <c:v>4.4956796501136767</c:v>
                </c:pt>
                <c:pt idx="30">
                  <c:v>4.0243149140705095</c:v>
                </c:pt>
              </c:numCache>
            </c:numRef>
          </c:val>
          <c:extLst>
            <c:ext xmlns:c16="http://schemas.microsoft.com/office/drawing/2014/chart" uri="{C3380CC4-5D6E-409C-BE32-E72D297353CC}">
              <c16:uniqueId val="{00000003-1791-4129-B6F5-97A34648BD36}"/>
            </c:ext>
          </c:extLst>
        </c:ser>
        <c:ser>
          <c:idx val="4"/>
          <c:order val="4"/>
          <c:tx>
            <c:strRef>
              <c:f>'A.3 Fig.A3.2'!$D$7</c:f>
              <c:strCache>
                <c:ptCount val="1"/>
                <c:pt idx="0">
                  <c:v>Transport </c:v>
                </c:pt>
              </c:strCache>
            </c:strRef>
          </c:tx>
          <c:invertIfNegative val="0"/>
          <c:cat>
            <c:numRef>
              <c:f>'A.3 Fig.A3.2'!$G$2:$AK$2</c:f>
              <c:numCache>
                <c:formatCode>General</c:formatCode>
                <c:ptCount val="31"/>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'A.3 Fig.A3.2'!$G$7:$AK$7</c:f>
              <c:numCache>
                <c:formatCode>0.000</c:formatCode>
                <c:ptCount val="31"/>
                <c:pt idx="0">
                  <c:v>61.987024231158351</c:v>
                </c:pt>
                <c:pt idx="1">
                  <c:v>68.169753626016302</c:v>
                </c:pt>
                <c:pt idx="2">
                  <c:v>69.836112250716496</c:v>
                </c:pt>
                <c:pt idx="3">
                  <c:v>71.601700377101395</c:v>
                </c:pt>
                <c:pt idx="4">
                  <c:v>67.887660187477323</c:v>
                </c:pt>
                <c:pt idx="5">
                  <c:v>66.484250828572982</c:v>
                </c:pt>
                <c:pt idx="6">
                  <c:v>63.170533454019548</c:v>
                </c:pt>
                <c:pt idx="7">
                  <c:v>68.563807296669097</c:v>
                </c:pt>
                <c:pt idx="8">
                  <c:v>60.915155473293339</c:v>
                </c:pt>
                <c:pt idx="9">
                  <c:v>62.315060379958162</c:v>
                </c:pt>
                <c:pt idx="10">
                  <c:v>60.933477147865794</c:v>
                </c:pt>
                <c:pt idx="11">
                  <c:v>58.344053928601426</c:v>
                </c:pt>
                <c:pt idx="12">
                  <c:v>60.019606607231324</c:v>
                </c:pt>
                <c:pt idx="13">
                  <c:v>55.170991844269338</c:v>
                </c:pt>
                <c:pt idx="14">
                  <c:v>56.380314987681707</c:v>
                </c:pt>
                <c:pt idx="15">
                  <c:v>60.49174098055871</c:v>
                </c:pt>
                <c:pt idx="16">
                  <c:v>63.365576616731495</c:v>
                </c:pt>
                <c:pt idx="17">
                  <c:v>64.300027234557021</c:v>
                </c:pt>
                <c:pt idx="18">
                  <c:v>61.335459499818654</c:v>
                </c:pt>
                <c:pt idx="19">
                  <c:v>59.614465735792081</c:v>
                </c:pt>
                <c:pt idx="20">
                  <c:v>52.277601547712763</c:v>
                </c:pt>
                <c:pt idx="21">
                  <c:v>47.237325356353118</c:v>
                </c:pt>
                <c:pt idx="22">
                  <c:v>44.768760501780605</c:v>
                </c:pt>
                <c:pt idx="23">
                  <c:v>43.774993349380765</c:v>
                </c:pt>
                <c:pt idx="24">
                  <c:v>44.858449788771075</c:v>
                </c:pt>
                <c:pt idx="25">
                  <c:v>46.508188529245871</c:v>
                </c:pt>
                <c:pt idx="26">
                  <c:v>43.752596536342125</c:v>
                </c:pt>
                <c:pt idx="27">
                  <c:v>46.906863821015207</c:v>
                </c:pt>
                <c:pt idx="28">
                  <c:v>44.317177904615228</c:v>
                </c:pt>
                <c:pt idx="29">
                  <c:v>42.475476976386389</c:v>
                </c:pt>
                <c:pt idx="30">
                  <c:v>37.86545105255572</c:v>
                </c:pt>
              </c:numCache>
            </c:numRef>
          </c:val>
          <c:extLst>
            <c:ext xmlns:c16="http://schemas.microsoft.com/office/drawing/2014/chart" uri="{C3380CC4-5D6E-409C-BE32-E72D297353CC}">
              <c16:uniqueId val="{00000004-1791-4129-B6F5-97A34648BD36}"/>
            </c:ext>
          </c:extLst>
        </c:ser>
        <c:ser>
          <c:idx val="7"/>
          <c:order val="5"/>
          <c:tx>
            <c:strRef>
              <c:f>'A.3 Fig.A3.2'!$D$8</c:f>
              <c:strCache>
                <c:ptCount val="1"/>
                <c:pt idx="0">
                  <c:v>Agriculture </c:v>
                </c:pt>
              </c:strCache>
            </c:strRef>
          </c:tx>
          <c:invertIfNegative val="0"/>
          <c:cat>
            <c:numRef>
              <c:f>'A.3 Fig.A3.2'!$G$2:$AK$2</c:f>
              <c:numCache>
                <c:formatCode>General</c:formatCode>
                <c:ptCount val="31"/>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'A.3 Fig.A3.2'!$G$8:$AK$8</c:f>
              <c:numCache>
                <c:formatCode>0.000</c:formatCode>
                <c:ptCount val="31"/>
                <c:pt idx="1">
                  <c:v>32.377646406883073</c:v>
                </c:pt>
                <c:pt idx="2">
                  <c:v>32.394617018490706</c:v>
                </c:pt>
                <c:pt idx="3">
                  <c:v>32.318608327922618</c:v>
                </c:pt>
                <c:pt idx="4">
                  <c:v>33.116717944910405</c:v>
                </c:pt>
                <c:pt idx="5">
                  <c:v>34.225663520813654</c:v>
                </c:pt>
                <c:pt idx="6">
                  <c:v>35.315725537172646</c:v>
                </c:pt>
                <c:pt idx="7">
                  <c:v>35.510165643227417</c:v>
                </c:pt>
                <c:pt idx="8">
                  <c:v>34.680860907939952</c:v>
                </c:pt>
                <c:pt idx="9">
                  <c:v>37.190866389269289</c:v>
                </c:pt>
                <c:pt idx="10">
                  <c:v>37.111126435755132</c:v>
                </c:pt>
                <c:pt idx="11">
                  <c:v>34.952487613643363</c:v>
                </c:pt>
                <c:pt idx="12">
                  <c:v>33.4505605787813</c:v>
                </c:pt>
                <c:pt idx="13">
                  <c:v>33.216879802813253</c:v>
                </c:pt>
                <c:pt idx="14">
                  <c:v>34.229279990937684</c:v>
                </c:pt>
                <c:pt idx="15">
                  <c:v>33.092142914667555</c:v>
                </c:pt>
                <c:pt idx="16">
                  <c:v>32.542953512396934</c:v>
                </c:pt>
                <c:pt idx="17">
                  <c:v>32.166263603281877</c:v>
                </c:pt>
                <c:pt idx="18">
                  <c:v>30.591499120150978</c:v>
                </c:pt>
                <c:pt idx="19">
                  <c:v>30.100259046946579</c:v>
                </c:pt>
                <c:pt idx="20">
                  <c:v>29.727815049849497</c:v>
                </c:pt>
                <c:pt idx="21">
                  <c:v>31.366730833388317</c:v>
                </c:pt>
                <c:pt idx="22">
                  <c:v>28.474183291949181</c:v>
                </c:pt>
                <c:pt idx="23">
                  <c:v>29.514814247151151</c:v>
                </c:pt>
                <c:pt idx="24">
                  <c:v>31.813932482312794</c:v>
                </c:pt>
                <c:pt idx="25">
                  <c:v>30.592302625685512</c:v>
                </c:pt>
                <c:pt idx="26">
                  <c:v>30.995430080462022</c:v>
                </c:pt>
                <c:pt idx="27">
                  <c:v>31.947391695936474</c:v>
                </c:pt>
                <c:pt idx="28">
                  <c:v>33.812846766340328</c:v>
                </c:pt>
                <c:pt idx="29">
                  <c:v>36.035490001829388</c:v>
                </c:pt>
                <c:pt idx="30">
                  <c:v>33.749413098537914</c:v>
                </c:pt>
              </c:numCache>
            </c:numRef>
          </c:val>
          <c:extLst>
            <c:ext xmlns:c16="http://schemas.microsoft.com/office/drawing/2014/chart" uri="{C3380CC4-5D6E-409C-BE32-E72D297353CC}">
              <c16:uniqueId val="{00000005-1791-4129-B6F5-97A34648BD36}"/>
            </c:ext>
          </c:extLst>
        </c:ser>
        <c:ser>
          <c:idx val="5"/>
          <c:order val="6"/>
          <c:tx>
            <c:strRef>
              <c:f>'A.3 Fig.A3.2'!$D$9</c:f>
              <c:strCache>
                <c:ptCount val="1"/>
                <c:pt idx="0">
                  <c:v>Other NFR sectors</c:v>
                </c:pt>
              </c:strCache>
            </c:strRef>
          </c:tx>
          <c:invertIfNegative val="0"/>
          <c:cat>
            <c:numRef>
              <c:f>'A.3 Fig.A3.2'!$G$2:$AK$2</c:f>
              <c:numCache>
                <c:formatCode>General</c:formatCode>
                <c:ptCount val="31"/>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'A.3 Fig.A3.2'!$G$9:$AK$9</c:f>
              <c:numCache>
                <c:formatCode>0.000</c:formatCode>
                <c:ptCount val="31"/>
                <c:pt idx="0">
                  <c:v>2.524</c:v>
                </c:pt>
                <c:pt idx="1">
                  <c:v>1.6346004481530041</c:v>
                </c:pt>
                <c:pt idx="2">
                  <c:v>2.3176264601434577</c:v>
                </c:pt>
                <c:pt idx="3">
                  <c:v>2.4977302209728167</c:v>
                </c:pt>
                <c:pt idx="4">
                  <c:v>1.6149019381642735</c:v>
                </c:pt>
                <c:pt idx="5">
                  <c:v>0.97122676879503733</c:v>
                </c:pt>
                <c:pt idx="6">
                  <c:v>0.96264590650769599</c:v>
                </c:pt>
                <c:pt idx="7">
                  <c:v>0.94531688637487343</c:v>
                </c:pt>
                <c:pt idx="8">
                  <c:v>1.0295641938428113</c:v>
                </c:pt>
                <c:pt idx="9">
                  <c:v>1.1978264950968862</c:v>
                </c:pt>
                <c:pt idx="10">
                  <c:v>1.099812453230026</c:v>
                </c:pt>
                <c:pt idx="11">
                  <c:v>1.2555783531390079</c:v>
                </c:pt>
                <c:pt idx="12">
                  <c:v>1.4660486925585094</c:v>
                </c:pt>
                <c:pt idx="13">
                  <c:v>1.322019989451765</c:v>
                </c:pt>
                <c:pt idx="14">
                  <c:v>1.1559025311854021</c:v>
                </c:pt>
                <c:pt idx="15">
                  <c:v>1.1295516264280463</c:v>
                </c:pt>
                <c:pt idx="16">
                  <c:v>1.2679612588994154</c:v>
                </c:pt>
                <c:pt idx="17">
                  <c:v>1.1576113065525733</c:v>
                </c:pt>
                <c:pt idx="18">
                  <c:v>1.1406555283233446</c:v>
                </c:pt>
                <c:pt idx="19">
                  <c:v>1.1820797747574754</c:v>
                </c:pt>
                <c:pt idx="20">
                  <c:v>1.0311615182364493</c:v>
                </c:pt>
                <c:pt idx="21">
                  <c:v>1.1485950840022336</c:v>
                </c:pt>
                <c:pt idx="22">
                  <c:v>0.8606811341741496</c:v>
                </c:pt>
                <c:pt idx="23">
                  <c:v>0.88708227199819678</c:v>
                </c:pt>
                <c:pt idx="24">
                  <c:v>0.82547779118246123</c:v>
                </c:pt>
                <c:pt idx="25">
                  <c:v>0.78598795179035108</c:v>
                </c:pt>
                <c:pt idx="26">
                  <c:v>0.64653975063882152</c:v>
                </c:pt>
                <c:pt idx="27">
                  <c:v>0.65098460597629626</c:v>
                </c:pt>
                <c:pt idx="28">
                  <c:v>0.39291202304614919</c:v>
                </c:pt>
                <c:pt idx="29">
                  <c:v>0.87591171120736699</c:v>
                </c:pt>
                <c:pt idx="30">
                  <c:v>0.51843680924119051</c:v>
                </c:pt>
              </c:numCache>
            </c:numRef>
          </c:val>
          <c:extLst>
            <c:ext xmlns:c16="http://schemas.microsoft.com/office/drawing/2014/chart" uri="{C3380CC4-5D6E-409C-BE32-E72D297353CC}">
              <c16:uniqueId val="{00000006-1791-4129-B6F5-97A34648BD36}"/>
            </c:ext>
          </c:extLst>
        </c:ser>
        <c:dLbls>
          <c:showLegendKey val="0"/>
          <c:showVal val="0"/>
          <c:showCatName val="0"/>
          <c:showSerName val="0"/>
          <c:showPercent val="0"/>
          <c:showBubbleSize val="0"/>
        </c:dLbls>
        <c:gapWidth val="150"/>
        <c:overlap val="100"/>
        <c:axId val="192384384"/>
        <c:axId val="192390272"/>
      </c:barChart>
      <c:lineChart>
        <c:grouping val="standard"/>
        <c:varyColors val="0"/>
        <c:ser>
          <c:idx val="6"/>
          <c:order val="7"/>
          <c:tx>
            <c:strRef>
              <c:f>'A.3 Fig.A3.2'!$D$12</c:f>
              <c:strCache>
                <c:ptCount val="1"/>
                <c:pt idx="0">
                  <c:v>Sofia Protocol target</c:v>
                </c:pt>
              </c:strCache>
            </c:strRef>
          </c:tx>
          <c:spPr>
            <a:ln cap="rnd" cmpd="sng">
              <a:solidFill>
                <a:srgbClr val="FF0000"/>
              </a:solidFill>
              <a:prstDash val="sysDash"/>
              <a:round/>
            </a:ln>
          </c:spPr>
          <c:marker>
            <c:symbol val="none"/>
          </c:marker>
          <c:cat>
            <c:numRef>
              <c:f>'A.3 Fig.A3.2'!$G$2:$AK$2</c:f>
              <c:numCache>
                <c:formatCode>General</c:formatCode>
                <c:ptCount val="31"/>
                <c:pt idx="0">
                  <c:v>1987</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'A.3 Fig.A3.2'!$G$12:$AK$12</c:f>
              <c:numCache>
                <c:formatCode>0.000</c:formatCode>
                <c:ptCount val="31"/>
                <c:pt idx="0">
                  <c:v>129.80102423115835</c:v>
                </c:pt>
                <c:pt idx="1">
                  <c:v>129.80102423115835</c:v>
                </c:pt>
                <c:pt idx="2">
                  <c:v>129.80102423115835</c:v>
                </c:pt>
                <c:pt idx="3">
                  <c:v>129.80102423115835</c:v>
                </c:pt>
                <c:pt idx="4">
                  <c:v>129.80102423115835</c:v>
                </c:pt>
                <c:pt idx="5">
                  <c:v>129.80102423115835</c:v>
                </c:pt>
                <c:pt idx="6">
                  <c:v>129.80102423115835</c:v>
                </c:pt>
                <c:pt idx="7">
                  <c:v>129.80102423115835</c:v>
                </c:pt>
                <c:pt idx="8">
                  <c:v>129.80102423115835</c:v>
                </c:pt>
                <c:pt idx="9">
                  <c:v>129.80102423115835</c:v>
                </c:pt>
                <c:pt idx="10">
                  <c:v>129.80102423115835</c:v>
                </c:pt>
                <c:pt idx="11">
                  <c:v>129.80102423115835</c:v>
                </c:pt>
                <c:pt idx="12">
                  <c:v>129.80102423115835</c:v>
                </c:pt>
                <c:pt idx="13">
                  <c:v>129.80102423115835</c:v>
                </c:pt>
                <c:pt idx="14">
                  <c:v>129.80102423115835</c:v>
                </c:pt>
                <c:pt idx="15">
                  <c:v>129.80102423115835</c:v>
                </c:pt>
                <c:pt idx="16">
                  <c:v>129.80102423115835</c:v>
                </c:pt>
                <c:pt idx="17">
                  <c:v>129.80102423115835</c:v>
                </c:pt>
                <c:pt idx="18">
                  <c:v>129.80102423115835</c:v>
                </c:pt>
                <c:pt idx="19">
                  <c:v>129.80102423115835</c:v>
                </c:pt>
                <c:pt idx="20">
                  <c:v>129.80102423115835</c:v>
                </c:pt>
                <c:pt idx="21">
                  <c:v>129.80102423115835</c:v>
                </c:pt>
                <c:pt idx="22">
                  <c:v>129.80102423115835</c:v>
                </c:pt>
                <c:pt idx="23">
                  <c:v>129.80102423115835</c:v>
                </c:pt>
                <c:pt idx="24">
                  <c:v>129.80102423115835</c:v>
                </c:pt>
                <c:pt idx="25">
                  <c:v>129.80102423115835</c:v>
                </c:pt>
                <c:pt idx="26">
                  <c:v>129.80102423115835</c:v>
                </c:pt>
                <c:pt idx="27">
                  <c:v>129.80102423115835</c:v>
                </c:pt>
                <c:pt idx="28">
                  <c:v>129.80102423115835</c:v>
                </c:pt>
                <c:pt idx="29">
                  <c:v>129.80102423115835</c:v>
                </c:pt>
                <c:pt idx="30" formatCode="General">
                  <c:v>129.80102423115835</c:v>
                </c:pt>
              </c:numCache>
            </c:numRef>
          </c:val>
          <c:smooth val="0"/>
          <c:extLst>
            <c:ext xmlns:c16="http://schemas.microsoft.com/office/drawing/2014/chart" uri="{C3380CC4-5D6E-409C-BE32-E72D297353CC}">
              <c16:uniqueId val="{00000007-1791-4129-B6F5-97A34648BD36}"/>
            </c:ext>
          </c:extLst>
        </c:ser>
        <c:dLbls>
          <c:showLegendKey val="0"/>
          <c:showVal val="0"/>
          <c:showCatName val="0"/>
          <c:showSerName val="0"/>
          <c:showPercent val="0"/>
          <c:showBubbleSize val="0"/>
        </c:dLbls>
        <c:marker val="1"/>
        <c:smooth val="0"/>
        <c:axId val="192384384"/>
        <c:axId val="192390272"/>
      </c:lineChart>
      <c:catAx>
        <c:axId val="192384384"/>
        <c:scaling>
          <c:orientation val="minMax"/>
        </c:scaling>
        <c:delete val="0"/>
        <c:axPos val="b"/>
        <c:numFmt formatCode="General" sourceLinked="1"/>
        <c:majorTickMark val="out"/>
        <c:minorTickMark val="none"/>
        <c:tickLblPos val="nextTo"/>
        <c:txPr>
          <a:bodyPr rot="0" vert="horz"/>
          <a:lstStyle/>
          <a:p>
            <a:pPr>
              <a:defRPr sz="1200"/>
            </a:pPr>
            <a:endParaRPr lang="en-US"/>
          </a:p>
        </c:txPr>
        <c:crossAx val="192390272"/>
        <c:crosses val="autoZero"/>
        <c:auto val="1"/>
        <c:lblAlgn val="ctr"/>
        <c:lblOffset val="100"/>
        <c:tickLblSkip val="1"/>
        <c:tickMarkSkip val="1"/>
        <c:noMultiLvlLbl val="0"/>
      </c:catAx>
      <c:valAx>
        <c:axId val="192390272"/>
        <c:scaling>
          <c:orientation val="minMax"/>
        </c:scaling>
        <c:delete val="0"/>
        <c:axPos val="l"/>
        <c:majorGridlines/>
        <c:title>
          <c:tx>
            <c:rich>
              <a:bodyPr/>
              <a:lstStyle/>
              <a:p>
                <a:pPr>
                  <a:defRPr/>
                </a:pPr>
                <a:r>
                  <a:rPr lang="en-IE"/>
                  <a:t>kt</a:t>
                </a:r>
                <a:r>
                  <a:rPr lang="en-IE" baseline="0"/>
                  <a:t> </a:t>
                </a:r>
                <a:r>
                  <a:rPr lang="en-IE"/>
                  <a:t>(NO2)</a:t>
                </a:r>
              </a:p>
            </c:rich>
          </c:tx>
          <c:layout>
            <c:manualLayout>
              <c:xMode val="edge"/>
              <c:yMode val="edge"/>
              <c:x val="6.570302233902767E-3"/>
              <c:y val="0.35807860262008762"/>
            </c:manualLayout>
          </c:layout>
          <c:overlay val="0"/>
        </c:title>
        <c:numFmt formatCode="#,##0" sourceLinked="0"/>
        <c:majorTickMark val="out"/>
        <c:minorTickMark val="none"/>
        <c:tickLblPos val="nextTo"/>
        <c:txPr>
          <a:bodyPr rot="0" vert="horz"/>
          <a:lstStyle/>
          <a:p>
            <a:pPr>
              <a:defRPr sz="1200"/>
            </a:pPr>
            <a:endParaRPr lang="en-US"/>
          </a:p>
        </c:txPr>
        <c:crossAx val="192384384"/>
        <c:crosses val="autoZero"/>
        <c:crossBetween val="between"/>
      </c:valAx>
      <c:spPr>
        <a:noFill/>
        <a:ln>
          <a:solidFill>
            <a:schemeClr val="tx1"/>
          </a:solidFill>
        </a:ln>
      </c:spPr>
    </c:plotArea>
    <c:legend>
      <c:legendPos val="r"/>
      <c:layout>
        <c:manualLayout>
          <c:xMode val="edge"/>
          <c:yMode val="edge"/>
          <c:x val="6.9134824326591418E-2"/>
          <c:y val="0.88406973686245993"/>
          <c:w val="0.91635538311334275"/>
          <c:h val="0.11437908971056038"/>
        </c:manualLayout>
      </c:layout>
      <c:overlay val="0"/>
      <c:txPr>
        <a:bodyPr/>
        <a:lstStyle/>
        <a:p>
          <a:pPr>
            <a:defRPr sz="1200"/>
          </a:pPr>
          <a:endParaRPr lang="en-US"/>
        </a:p>
      </c:txPr>
    </c:legend>
    <c:plotVisOnly val="1"/>
    <c:dispBlanksAs val="gap"/>
    <c:showDLblsOverMax val="0"/>
  </c:chart>
  <c:spPr>
    <a:noFill/>
    <a:ln>
      <a:noFill/>
    </a:ln>
  </c:spPr>
  <c:printSettings>
    <c:headerFooter alignWithMargins="0"/>
    <c:pageMargins b="1" l="0.75000000000000056" r="0.75000000000000056"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0</xdr:colOff>
      <xdr:row>23</xdr:row>
      <xdr:rowOff>0</xdr:rowOff>
    </xdr:from>
    <xdr:to>
      <xdr:col>24</xdr:col>
      <xdr:colOff>584200</xdr:colOff>
      <xdr:row>56</xdr:row>
      <xdr:rowOff>165100</xdr:rowOff>
    </xdr:to>
    <xdr:graphicFrame macro="">
      <xdr:nvGraphicFramePr>
        <xdr:cNvPr id="3" name="Chart 1">
          <a:extLst>
            <a:ext uri="{FF2B5EF4-FFF2-40B4-BE49-F238E27FC236}">
              <a16:creationId xmlns:a16="http://schemas.microsoft.com/office/drawing/2014/main" id="{54905025-3BD1-4FC6-B059-FF44B5011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1666874</xdr:colOff>
      <xdr:row>14</xdr:row>
      <xdr:rowOff>57150</xdr:rowOff>
    </xdr:from>
    <xdr:to>
      <xdr:col>34</xdr:col>
      <xdr:colOff>19050</xdr:colOff>
      <xdr:row>39</xdr:row>
      <xdr:rowOff>142875</xdr:rowOff>
    </xdr:to>
    <xdr:graphicFrame macro="">
      <xdr:nvGraphicFramePr>
        <xdr:cNvPr id="2" name="Chart 1">
          <a:extLst>
            <a:ext uri="{FF2B5EF4-FFF2-40B4-BE49-F238E27FC236}">
              <a16:creationId xmlns:a16="http://schemas.microsoft.com/office/drawing/2014/main" id="{35C11F86-FD42-47B1-ACA8-D3CC40902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40"/>
  <sheetViews>
    <sheetView zoomScale="75" zoomScaleNormal="75" workbookViewId="0">
      <pane ySplit="1" topLeftCell="A2" activePane="bottomLeft" state="frozen"/>
      <selection pane="bottomLeft" activeCell="B1" sqref="B1"/>
    </sheetView>
  </sheetViews>
  <sheetFormatPr defaultRowHeight="15" x14ac:dyDescent="0.25"/>
  <cols>
    <col min="1" max="1" width="17.85546875" style="18" customWidth="1"/>
    <col min="2" max="2" width="45.140625" style="40" customWidth="1"/>
    <col min="3" max="3" width="45.140625" style="18" customWidth="1"/>
    <col min="4" max="4" width="14.140625" style="18" customWidth="1"/>
    <col min="5" max="5" width="14.140625" style="43" customWidth="1"/>
    <col min="6" max="6" width="2.28515625" style="43" customWidth="1"/>
    <col min="7" max="7" width="7.5703125" style="18" customWidth="1"/>
    <col min="8" max="8" width="20" style="18" customWidth="1"/>
    <col min="9" max="9" width="4.28515625" style="18" customWidth="1"/>
    <col min="10" max="10" width="14.42578125" style="18" customWidth="1"/>
    <col min="11" max="11" width="13.28515625" style="18" customWidth="1"/>
    <col min="12" max="16384" width="9.140625" style="18"/>
  </cols>
  <sheetData>
    <row r="1" spans="1:12" ht="15.75" thickBot="1" x14ac:dyDescent="0.3">
      <c r="A1" s="31" t="s">
        <v>43</v>
      </c>
      <c r="B1" s="32">
        <v>2018</v>
      </c>
      <c r="C1" s="33" t="s">
        <v>1</v>
      </c>
      <c r="D1" s="33" t="s">
        <v>2</v>
      </c>
      <c r="E1" s="34" t="s">
        <v>3</v>
      </c>
      <c r="F1" s="35"/>
      <c r="H1" s="36" t="s">
        <v>4</v>
      </c>
      <c r="J1" s="37" t="s">
        <v>30</v>
      </c>
      <c r="K1" s="38">
        <v>0.8</v>
      </c>
      <c r="L1" s="39" t="s">
        <v>31</v>
      </c>
    </row>
    <row r="2" spans="1:12" x14ac:dyDescent="0.25">
      <c r="A2" s="18" t="s">
        <v>66</v>
      </c>
      <c r="B2" s="40" t="s">
        <v>208</v>
      </c>
      <c r="C2" s="41" t="str">
        <f>IF(ISNUMBER('A.2 Table 15.PAH'!I25),'A.2 Table 15.PAH'!I25/VLOOKUP("National Total",A:B,2,0),"0")</f>
        <v>0</v>
      </c>
      <c r="D2" s="42">
        <f t="shared" ref="D2:D33" si="0">IF(C2=1,0,IF(ISNUMBER(C2+D1),C2+D1,0))</f>
        <v>0</v>
      </c>
      <c r="E2" s="43" t="str">
        <f t="shared" ref="E2:E33" si="1">IF(AND(D1&lt;$K$1,D2&gt;0),"x","")</f>
        <v/>
      </c>
      <c r="G2" s="44" t="b">
        <f>ROW(A2)=ROW(B2)</f>
        <v>1</v>
      </c>
      <c r="H2" s="45" t="e">
        <f t="shared" ref="H2:H33" si="2">VLOOKUP("National Total",A:B,2,0)</f>
        <v>#N/A</v>
      </c>
      <c r="I2" s="8" t="s">
        <v>45</v>
      </c>
    </row>
    <row r="3" spans="1:12" x14ac:dyDescent="0.25">
      <c r="A3" s="18" t="s">
        <v>80</v>
      </c>
      <c r="B3" s="46" t="s">
        <v>208</v>
      </c>
      <c r="C3" s="41" t="str">
        <f t="shared" ref="C3:C9" si="3">IF(ISNUMBER(B3),B3/VLOOKUP("National Total",A:B,2,0),"0")</f>
        <v>0</v>
      </c>
      <c r="D3" s="42">
        <f t="shared" si="0"/>
        <v>0</v>
      </c>
      <c r="E3" s="43" t="str">
        <f t="shared" si="1"/>
        <v/>
      </c>
      <c r="G3" s="44" t="b">
        <f t="shared" ref="G3:G66" si="4">ROW(A3)=ROW(B3)</f>
        <v>1</v>
      </c>
      <c r="H3" s="45" t="e">
        <f t="shared" si="2"/>
        <v>#N/A</v>
      </c>
      <c r="I3" s="8" t="s">
        <v>46</v>
      </c>
    </row>
    <row r="4" spans="1:12" x14ac:dyDescent="0.25">
      <c r="A4" s="18" t="s">
        <v>90</v>
      </c>
      <c r="B4" s="46" t="s">
        <v>208</v>
      </c>
      <c r="C4" s="41" t="str">
        <f t="shared" si="3"/>
        <v>0</v>
      </c>
      <c r="D4" s="42">
        <f t="shared" si="0"/>
        <v>0</v>
      </c>
      <c r="E4" s="43" t="str">
        <f t="shared" si="1"/>
        <v/>
      </c>
      <c r="G4" s="44" t="b">
        <f t="shared" si="4"/>
        <v>1</v>
      </c>
      <c r="H4" s="45" t="e">
        <f t="shared" si="2"/>
        <v>#N/A</v>
      </c>
      <c r="I4" s="8" t="s">
        <v>47</v>
      </c>
    </row>
    <row r="5" spans="1:12" x14ac:dyDescent="0.25">
      <c r="A5" s="18" t="s">
        <v>103</v>
      </c>
      <c r="B5" s="46" t="s">
        <v>208</v>
      </c>
      <c r="C5" s="41" t="str">
        <f t="shared" si="3"/>
        <v>0</v>
      </c>
      <c r="D5" s="42">
        <f t="shared" si="0"/>
        <v>0</v>
      </c>
      <c r="E5" s="43" t="str">
        <f t="shared" si="1"/>
        <v/>
      </c>
      <c r="G5" s="44" t="b">
        <f t="shared" si="4"/>
        <v>1</v>
      </c>
      <c r="H5" s="45" t="e">
        <f t="shared" si="2"/>
        <v>#N/A</v>
      </c>
      <c r="I5" s="8" t="s">
        <v>48</v>
      </c>
    </row>
    <row r="6" spans="1:12" x14ac:dyDescent="0.25">
      <c r="A6" s="18" t="s">
        <v>105</v>
      </c>
      <c r="B6" s="46" t="s">
        <v>208</v>
      </c>
      <c r="C6" s="41" t="str">
        <f t="shared" si="3"/>
        <v>0</v>
      </c>
      <c r="D6" s="42">
        <f t="shared" si="0"/>
        <v>0</v>
      </c>
      <c r="E6" s="43" t="str">
        <f t="shared" si="1"/>
        <v/>
      </c>
      <c r="G6" s="44" t="b">
        <f t="shared" si="4"/>
        <v>1</v>
      </c>
      <c r="H6" s="45" t="e">
        <f t="shared" si="2"/>
        <v>#N/A</v>
      </c>
      <c r="I6" s="8" t="s">
        <v>49</v>
      </c>
    </row>
    <row r="7" spans="1:12" x14ac:dyDescent="0.25">
      <c r="A7" s="18" t="s">
        <v>106</v>
      </c>
      <c r="B7" s="46" t="s">
        <v>208</v>
      </c>
      <c r="C7" s="41" t="str">
        <f t="shared" si="3"/>
        <v>0</v>
      </c>
      <c r="D7" s="42">
        <f t="shared" si="0"/>
        <v>0</v>
      </c>
      <c r="E7" s="43" t="str">
        <f t="shared" si="1"/>
        <v/>
      </c>
      <c r="G7" s="44" t="b">
        <f t="shared" si="4"/>
        <v>1</v>
      </c>
      <c r="H7" s="45" t="e">
        <f t="shared" si="2"/>
        <v>#N/A</v>
      </c>
      <c r="I7" s="8" t="s">
        <v>50</v>
      </c>
    </row>
    <row r="8" spans="1:12" x14ac:dyDescent="0.25">
      <c r="A8" s="18" t="s">
        <v>108</v>
      </c>
      <c r="B8" s="46" t="s">
        <v>208</v>
      </c>
      <c r="C8" s="41" t="str">
        <f t="shared" si="3"/>
        <v>0</v>
      </c>
      <c r="D8" s="42">
        <f t="shared" si="0"/>
        <v>0</v>
      </c>
      <c r="E8" s="43" t="str">
        <f t="shared" si="1"/>
        <v/>
      </c>
      <c r="G8" s="44" t="b">
        <f t="shared" si="4"/>
        <v>1</v>
      </c>
      <c r="H8" s="45" t="e">
        <f t="shared" si="2"/>
        <v>#N/A</v>
      </c>
      <c r="I8" s="8" t="s">
        <v>51</v>
      </c>
    </row>
    <row r="9" spans="1:12" x14ac:dyDescent="0.25">
      <c r="A9" s="18" t="s">
        <v>109</v>
      </c>
      <c r="B9" s="46" t="s">
        <v>208</v>
      </c>
      <c r="C9" s="41" t="str">
        <f t="shared" si="3"/>
        <v>0</v>
      </c>
      <c r="D9" s="42">
        <f t="shared" si="0"/>
        <v>0</v>
      </c>
      <c r="E9" s="43" t="str">
        <f t="shared" si="1"/>
        <v/>
      </c>
      <c r="G9" s="44" t="b">
        <f t="shared" si="4"/>
        <v>1</v>
      </c>
      <c r="H9" s="45" t="e">
        <f t="shared" si="2"/>
        <v>#N/A</v>
      </c>
      <c r="I9" s="8" t="s">
        <v>52</v>
      </c>
    </row>
    <row r="10" spans="1:12" x14ac:dyDescent="0.25">
      <c r="A10" s="18" t="s">
        <v>110</v>
      </c>
      <c r="B10" s="40" t="s">
        <v>208</v>
      </c>
      <c r="C10" s="41" t="str">
        <f>IF(ISNUMBER('A.2 Table 15.PAH'!I14),'A.2 Table 15.PAH'!I14/VLOOKUP("National Total",A:B,2,0),"0")</f>
        <v>0</v>
      </c>
      <c r="D10" s="42">
        <f t="shared" si="0"/>
        <v>0</v>
      </c>
      <c r="E10" s="43" t="str">
        <f t="shared" si="1"/>
        <v/>
      </c>
      <c r="G10" s="44" t="b">
        <f t="shared" si="4"/>
        <v>1</v>
      </c>
      <c r="H10" s="45" t="e">
        <f t="shared" si="2"/>
        <v>#N/A</v>
      </c>
      <c r="I10" s="8" t="s">
        <v>53</v>
      </c>
    </row>
    <row r="11" spans="1:12" x14ac:dyDescent="0.25">
      <c r="A11" s="18" t="s">
        <v>119</v>
      </c>
      <c r="B11" s="46" t="s">
        <v>208</v>
      </c>
      <c r="C11" s="41" t="str">
        <f>IF(ISNUMBER(B11),B11/VLOOKUP("National Total",A:B,2,0),"0")</f>
        <v>0</v>
      </c>
      <c r="D11" s="42">
        <f t="shared" si="0"/>
        <v>0</v>
      </c>
      <c r="E11" s="43" t="str">
        <f t="shared" si="1"/>
        <v/>
      </c>
      <c r="G11" s="44" t="b">
        <f t="shared" si="4"/>
        <v>1</v>
      </c>
      <c r="H11" s="45" t="e">
        <f t="shared" si="2"/>
        <v>#N/A</v>
      </c>
      <c r="I11" s="8" t="s">
        <v>54</v>
      </c>
    </row>
    <row r="12" spans="1:12" x14ac:dyDescent="0.25">
      <c r="A12" s="18" t="s">
        <v>154</v>
      </c>
      <c r="B12" s="46" t="s">
        <v>208</v>
      </c>
      <c r="C12" s="41" t="str">
        <f>IF(ISNUMBER(B12),B12/VLOOKUP("National Total",A:B,2,0),"0")</f>
        <v>0</v>
      </c>
      <c r="D12" s="42">
        <f t="shared" si="0"/>
        <v>0</v>
      </c>
      <c r="E12" s="43" t="str">
        <f t="shared" si="1"/>
        <v/>
      </c>
      <c r="G12" s="44" t="b">
        <f t="shared" si="4"/>
        <v>1</v>
      </c>
      <c r="H12" s="45" t="e">
        <f t="shared" si="2"/>
        <v>#N/A</v>
      </c>
      <c r="I12" s="8" t="s">
        <v>55</v>
      </c>
    </row>
    <row r="13" spans="1:12" x14ac:dyDescent="0.25">
      <c r="A13" s="18" t="s">
        <v>159</v>
      </c>
      <c r="B13" s="46" t="s">
        <v>208</v>
      </c>
      <c r="C13" s="41" t="str">
        <f>IF(ISNUMBER(B13),B13/VLOOKUP("National Total",A:B,2,0),"0")</f>
        <v>0</v>
      </c>
      <c r="D13" s="42">
        <f t="shared" si="0"/>
        <v>0</v>
      </c>
      <c r="E13" s="43" t="str">
        <f t="shared" si="1"/>
        <v/>
      </c>
      <c r="G13" s="44" t="b">
        <f t="shared" si="4"/>
        <v>1</v>
      </c>
      <c r="H13" s="45" t="e">
        <f t="shared" si="2"/>
        <v>#N/A</v>
      </c>
      <c r="I13" s="8" t="s">
        <v>56</v>
      </c>
    </row>
    <row r="14" spans="1:12" x14ac:dyDescent="0.25">
      <c r="A14" s="18" t="s">
        <v>162</v>
      </c>
      <c r="B14" s="40" t="s">
        <v>208</v>
      </c>
      <c r="C14" s="41" t="str">
        <f>IF(ISNUMBER('A.2 Table 15.PAH'!I29),'A.2 Table 15.PAH'!I29/VLOOKUP("National Total",A:B,2,0),"0")</f>
        <v>0</v>
      </c>
      <c r="D14" s="42">
        <f t="shared" si="0"/>
        <v>0</v>
      </c>
      <c r="E14" s="43" t="str">
        <f t="shared" si="1"/>
        <v/>
      </c>
      <c r="G14" s="44" t="b">
        <f t="shared" si="4"/>
        <v>1</v>
      </c>
      <c r="H14" s="45" t="e">
        <f t="shared" si="2"/>
        <v>#N/A</v>
      </c>
      <c r="I14" s="8" t="s">
        <v>57</v>
      </c>
    </row>
    <row r="15" spans="1:12" x14ac:dyDescent="0.25">
      <c r="A15" s="18" t="s">
        <v>165</v>
      </c>
      <c r="B15" s="46" t="s">
        <v>208</v>
      </c>
      <c r="C15" s="41" t="str">
        <f>IF(ISNUMBER(B15),B15/VLOOKUP("National Total",A:B,2,0),"0")</f>
        <v>0</v>
      </c>
      <c r="D15" s="42">
        <f t="shared" si="0"/>
        <v>0</v>
      </c>
      <c r="E15" s="43" t="str">
        <f t="shared" si="1"/>
        <v/>
      </c>
      <c r="G15" s="44" t="b">
        <f t="shared" si="4"/>
        <v>1</v>
      </c>
      <c r="H15" s="45" t="e">
        <f t="shared" si="2"/>
        <v>#N/A</v>
      </c>
      <c r="I15" s="8" t="s">
        <v>58</v>
      </c>
    </row>
    <row r="16" spans="1:12" x14ac:dyDescent="0.25">
      <c r="A16" s="18" t="s">
        <v>44</v>
      </c>
      <c r="B16" s="46" t="s">
        <v>208</v>
      </c>
      <c r="C16" s="41" t="str">
        <f>IF(ISNUMBER(B16),B16/VLOOKUP("National Total",A:B,2,0),"0")</f>
        <v>0</v>
      </c>
      <c r="D16" s="42">
        <f t="shared" si="0"/>
        <v>0</v>
      </c>
      <c r="E16" s="43" t="str">
        <f t="shared" si="1"/>
        <v/>
      </c>
      <c r="G16" s="44" t="b">
        <f t="shared" si="4"/>
        <v>1</v>
      </c>
      <c r="H16" s="45" t="e">
        <f t="shared" si="2"/>
        <v>#N/A</v>
      </c>
      <c r="I16" s="8" t="s">
        <v>59</v>
      </c>
    </row>
    <row r="17" spans="1:9" x14ac:dyDescent="0.25">
      <c r="A17" s="18" t="s">
        <v>56</v>
      </c>
      <c r="B17" s="46" t="s">
        <v>243</v>
      </c>
      <c r="C17" s="41" t="str">
        <f>IF(ISNUMBER(B17),B17/VLOOKUP("National Total",A:B,2,0),"0")</f>
        <v>0</v>
      </c>
      <c r="D17" s="42">
        <f t="shared" si="0"/>
        <v>0</v>
      </c>
      <c r="E17" s="43" t="str">
        <f t="shared" si="1"/>
        <v/>
      </c>
      <c r="G17" s="44" t="b">
        <f t="shared" si="4"/>
        <v>1</v>
      </c>
      <c r="H17" s="45" t="e">
        <f t="shared" si="2"/>
        <v>#N/A</v>
      </c>
      <c r="I17" s="8" t="s">
        <v>60</v>
      </c>
    </row>
    <row r="18" spans="1:9" x14ac:dyDescent="0.25">
      <c r="A18" s="18" t="s">
        <v>57</v>
      </c>
      <c r="B18" s="40" t="s">
        <v>243</v>
      </c>
      <c r="C18" s="41" t="str">
        <f>IF(ISNUMBER('A.2 Table 15.PAH'!I30),'A.2 Table 15.PAH'!I30/VLOOKUP("National Total",A:B,2,0),"0")</f>
        <v>0</v>
      </c>
      <c r="D18" s="42">
        <f t="shared" si="0"/>
        <v>0</v>
      </c>
      <c r="E18" s="43" t="str">
        <f t="shared" si="1"/>
        <v/>
      </c>
      <c r="G18" s="44" t="b">
        <f t="shared" si="4"/>
        <v>1</v>
      </c>
      <c r="H18" s="45" t="e">
        <f t="shared" si="2"/>
        <v>#N/A</v>
      </c>
      <c r="I18" s="8" t="s">
        <v>61</v>
      </c>
    </row>
    <row r="19" spans="1:9" x14ac:dyDescent="0.25">
      <c r="A19" s="18" t="s">
        <v>62</v>
      </c>
      <c r="B19" s="40" t="s">
        <v>243</v>
      </c>
      <c r="C19" s="41" t="str">
        <f>IF(ISNUMBER('A.2 Table 15.PAH'!I9),'A.2 Table 15.PAH'!I9/VLOOKUP("National Total",A:B,2,0),"0")</f>
        <v>0</v>
      </c>
      <c r="D19" s="42">
        <f t="shared" si="0"/>
        <v>0</v>
      </c>
      <c r="E19" s="43" t="str">
        <f t="shared" si="1"/>
        <v/>
      </c>
      <c r="G19" s="44" t="b">
        <f t="shared" si="4"/>
        <v>1</v>
      </c>
      <c r="H19" s="45" t="e">
        <f t="shared" si="2"/>
        <v>#N/A</v>
      </c>
      <c r="I19" s="8" t="s">
        <v>62</v>
      </c>
    </row>
    <row r="20" spans="1:9" x14ac:dyDescent="0.25">
      <c r="A20" s="18" t="s">
        <v>63</v>
      </c>
      <c r="B20" s="46" t="s">
        <v>243</v>
      </c>
      <c r="C20" s="41" t="str">
        <f>IF(ISNUMBER(B20),B20/VLOOKUP("National Total",A:B,2,0),"0")</f>
        <v>0</v>
      </c>
      <c r="D20" s="42">
        <f t="shared" si="0"/>
        <v>0</v>
      </c>
      <c r="E20" s="43" t="str">
        <f t="shared" si="1"/>
        <v/>
      </c>
      <c r="G20" s="44" t="b">
        <f t="shared" si="4"/>
        <v>1</v>
      </c>
      <c r="H20" s="45" t="e">
        <f t="shared" si="2"/>
        <v>#N/A</v>
      </c>
      <c r="I20" s="8" t="s">
        <v>63</v>
      </c>
    </row>
    <row r="21" spans="1:9" x14ac:dyDescent="0.25">
      <c r="A21" s="18" t="s">
        <v>64</v>
      </c>
      <c r="B21" s="46" t="s">
        <v>243</v>
      </c>
      <c r="C21" s="41" t="str">
        <f>IF(ISNUMBER(B21),B21/VLOOKUP("National Total",A:B,2,0),"0")</f>
        <v>0</v>
      </c>
      <c r="D21" s="42">
        <f t="shared" si="0"/>
        <v>0</v>
      </c>
      <c r="E21" s="43" t="str">
        <f t="shared" si="1"/>
        <v/>
      </c>
      <c r="G21" s="44" t="b">
        <f t="shared" si="4"/>
        <v>1</v>
      </c>
      <c r="H21" s="45" t="e">
        <f t="shared" si="2"/>
        <v>#N/A</v>
      </c>
      <c r="I21" s="8" t="s">
        <v>64</v>
      </c>
    </row>
    <row r="22" spans="1:9" x14ac:dyDescent="0.25">
      <c r="A22" s="18" t="s">
        <v>67</v>
      </c>
      <c r="B22" s="40" t="s">
        <v>243</v>
      </c>
      <c r="C22" s="41" t="str">
        <f>IF(ISNUMBER('A.2 Table 15.PAH'!I22),'A.2 Table 15.PAH'!I22/VLOOKUP("National Total",A:B,2,0),"0")</f>
        <v>0</v>
      </c>
      <c r="D22" s="42">
        <f t="shared" si="0"/>
        <v>0</v>
      </c>
      <c r="E22" s="43" t="str">
        <f t="shared" si="1"/>
        <v/>
      </c>
      <c r="G22" s="44" t="b">
        <f t="shared" si="4"/>
        <v>1</v>
      </c>
      <c r="H22" s="45" t="e">
        <f t="shared" si="2"/>
        <v>#N/A</v>
      </c>
      <c r="I22" s="8" t="s">
        <v>65</v>
      </c>
    </row>
    <row r="23" spans="1:9" x14ac:dyDescent="0.25">
      <c r="A23" s="18" t="s">
        <v>68</v>
      </c>
      <c r="B23" s="46" t="s">
        <v>243</v>
      </c>
      <c r="C23" s="41" t="str">
        <f t="shared" ref="C23:C35" si="5">IF(ISNUMBER(B23),B23/VLOOKUP("National Total",A:B,2,0),"0")</f>
        <v>0</v>
      </c>
      <c r="D23" s="42">
        <f t="shared" si="0"/>
        <v>0</v>
      </c>
      <c r="E23" s="43" t="str">
        <f t="shared" si="1"/>
        <v/>
      </c>
      <c r="G23" s="44" t="b">
        <f t="shared" si="4"/>
        <v>1</v>
      </c>
      <c r="H23" s="45" t="e">
        <f t="shared" si="2"/>
        <v>#N/A</v>
      </c>
      <c r="I23" s="8" t="s">
        <v>66</v>
      </c>
    </row>
    <row r="24" spans="1:9" x14ac:dyDescent="0.25">
      <c r="A24" s="18" t="s">
        <v>76</v>
      </c>
      <c r="B24" s="46" t="s">
        <v>243</v>
      </c>
      <c r="C24" s="41" t="str">
        <f t="shared" si="5"/>
        <v>0</v>
      </c>
      <c r="D24" s="42">
        <f t="shared" si="0"/>
        <v>0</v>
      </c>
      <c r="E24" s="43" t="str">
        <f t="shared" si="1"/>
        <v/>
      </c>
      <c r="G24" s="44" t="b">
        <f t="shared" si="4"/>
        <v>1</v>
      </c>
      <c r="H24" s="45" t="e">
        <f t="shared" si="2"/>
        <v>#N/A</v>
      </c>
      <c r="I24" s="8" t="s">
        <v>67</v>
      </c>
    </row>
    <row r="25" spans="1:9" x14ac:dyDescent="0.25">
      <c r="A25" s="18" t="s">
        <v>86</v>
      </c>
      <c r="B25" s="46" t="s">
        <v>243</v>
      </c>
      <c r="C25" s="41" t="str">
        <f t="shared" si="5"/>
        <v>0</v>
      </c>
      <c r="D25" s="42">
        <f t="shared" si="0"/>
        <v>0</v>
      </c>
      <c r="E25" s="43" t="str">
        <f t="shared" si="1"/>
        <v/>
      </c>
      <c r="G25" s="44" t="b">
        <f t="shared" si="4"/>
        <v>1</v>
      </c>
      <c r="H25" s="45" t="e">
        <f t="shared" si="2"/>
        <v>#N/A</v>
      </c>
      <c r="I25" s="8" t="s">
        <v>68</v>
      </c>
    </row>
    <row r="26" spans="1:9" x14ac:dyDescent="0.25">
      <c r="A26" s="18" t="s">
        <v>98</v>
      </c>
      <c r="B26" s="46" t="s">
        <v>243</v>
      </c>
      <c r="C26" s="41" t="str">
        <f t="shared" si="5"/>
        <v>0</v>
      </c>
      <c r="D26" s="42">
        <f t="shared" si="0"/>
        <v>0</v>
      </c>
      <c r="E26" s="43" t="str">
        <f t="shared" si="1"/>
        <v/>
      </c>
      <c r="G26" s="44" t="b">
        <f t="shared" si="4"/>
        <v>1</v>
      </c>
      <c r="H26" s="45" t="e">
        <f t="shared" si="2"/>
        <v>#N/A</v>
      </c>
      <c r="I26" s="8" t="s">
        <v>69</v>
      </c>
    </row>
    <row r="27" spans="1:9" x14ac:dyDescent="0.25">
      <c r="A27" s="18" t="s">
        <v>101</v>
      </c>
      <c r="B27" s="46" t="s">
        <v>243</v>
      </c>
      <c r="C27" s="41" t="str">
        <f t="shared" si="5"/>
        <v>0</v>
      </c>
      <c r="D27" s="42">
        <f t="shared" si="0"/>
        <v>0</v>
      </c>
      <c r="E27" s="43" t="str">
        <f t="shared" si="1"/>
        <v/>
      </c>
      <c r="G27" s="44" t="b">
        <f t="shared" si="4"/>
        <v>1</v>
      </c>
      <c r="H27" s="45" t="e">
        <f t="shared" si="2"/>
        <v>#N/A</v>
      </c>
      <c r="I27" s="8" t="s">
        <v>70</v>
      </c>
    </row>
    <row r="28" spans="1:9" x14ac:dyDescent="0.25">
      <c r="A28" s="18" t="s">
        <v>102</v>
      </c>
      <c r="B28" s="46" t="s">
        <v>243</v>
      </c>
      <c r="C28" s="41" t="str">
        <f t="shared" si="5"/>
        <v>0</v>
      </c>
      <c r="D28" s="42">
        <f t="shared" si="0"/>
        <v>0</v>
      </c>
      <c r="E28" s="43" t="str">
        <f t="shared" si="1"/>
        <v/>
      </c>
      <c r="G28" s="44" t="b">
        <f t="shared" si="4"/>
        <v>1</v>
      </c>
      <c r="H28" s="45" t="e">
        <f t="shared" si="2"/>
        <v>#N/A</v>
      </c>
      <c r="I28" s="8" t="s">
        <v>71</v>
      </c>
    </row>
    <row r="29" spans="1:9" x14ac:dyDescent="0.25">
      <c r="A29" s="18" t="s">
        <v>107</v>
      </c>
      <c r="B29" s="46" t="s">
        <v>243</v>
      </c>
      <c r="C29" s="41" t="str">
        <f t="shared" si="5"/>
        <v>0</v>
      </c>
      <c r="D29" s="42">
        <f t="shared" si="0"/>
        <v>0</v>
      </c>
      <c r="E29" s="43" t="str">
        <f t="shared" si="1"/>
        <v/>
      </c>
      <c r="G29" s="44" t="b">
        <f t="shared" si="4"/>
        <v>1</v>
      </c>
      <c r="H29" s="45" t="e">
        <f t="shared" si="2"/>
        <v>#N/A</v>
      </c>
      <c r="I29" s="8" t="s">
        <v>72</v>
      </c>
    </row>
    <row r="30" spans="1:9" x14ac:dyDescent="0.25">
      <c r="A30" s="18" t="s">
        <v>115</v>
      </c>
      <c r="B30" s="46" t="s">
        <v>208</v>
      </c>
      <c r="C30" s="41" t="str">
        <f t="shared" si="5"/>
        <v>0</v>
      </c>
      <c r="D30" s="42">
        <f t="shared" si="0"/>
        <v>0</v>
      </c>
      <c r="E30" s="43" t="str">
        <f t="shared" si="1"/>
        <v/>
      </c>
      <c r="G30" s="44" t="b">
        <f t="shared" si="4"/>
        <v>1</v>
      </c>
      <c r="H30" s="45" t="e">
        <f t="shared" si="2"/>
        <v>#N/A</v>
      </c>
      <c r="I30" s="8" t="s">
        <v>73</v>
      </c>
    </row>
    <row r="31" spans="1:9" x14ac:dyDescent="0.25">
      <c r="A31" s="18" t="s">
        <v>123</v>
      </c>
      <c r="B31" s="46" t="s">
        <v>243</v>
      </c>
      <c r="C31" s="41" t="str">
        <f t="shared" si="5"/>
        <v>0</v>
      </c>
      <c r="D31" s="42">
        <f t="shared" si="0"/>
        <v>0</v>
      </c>
      <c r="E31" s="43" t="str">
        <f t="shared" si="1"/>
        <v/>
      </c>
      <c r="G31" s="44" t="b">
        <f t="shared" si="4"/>
        <v>1</v>
      </c>
      <c r="H31" s="45" t="e">
        <f t="shared" si="2"/>
        <v>#N/A</v>
      </c>
      <c r="I31" s="8" t="s">
        <v>74</v>
      </c>
    </row>
    <row r="32" spans="1:9" x14ac:dyDescent="0.25">
      <c r="A32" s="18" t="s">
        <v>129</v>
      </c>
      <c r="B32" s="46" t="s">
        <v>243</v>
      </c>
      <c r="C32" s="41" t="str">
        <f t="shared" si="5"/>
        <v>0</v>
      </c>
      <c r="D32" s="42">
        <f t="shared" si="0"/>
        <v>0</v>
      </c>
      <c r="E32" s="43" t="str">
        <f t="shared" si="1"/>
        <v/>
      </c>
      <c r="G32" s="44" t="b">
        <f t="shared" si="4"/>
        <v>1</v>
      </c>
      <c r="H32" s="45" t="e">
        <f t="shared" si="2"/>
        <v>#N/A</v>
      </c>
      <c r="I32" s="8" t="s">
        <v>75</v>
      </c>
    </row>
    <row r="33" spans="1:9" x14ac:dyDescent="0.25">
      <c r="A33" s="18" t="s">
        <v>155</v>
      </c>
      <c r="B33" s="46" t="s">
        <v>243</v>
      </c>
      <c r="C33" s="41" t="str">
        <f t="shared" si="5"/>
        <v>0</v>
      </c>
      <c r="D33" s="42">
        <f t="shared" si="0"/>
        <v>0</v>
      </c>
      <c r="E33" s="43" t="str">
        <f t="shared" si="1"/>
        <v/>
      </c>
      <c r="G33" s="44" t="b">
        <f t="shared" si="4"/>
        <v>1</v>
      </c>
      <c r="H33" s="45" t="e">
        <f t="shared" si="2"/>
        <v>#N/A</v>
      </c>
      <c r="I33" s="8" t="s">
        <v>76</v>
      </c>
    </row>
    <row r="34" spans="1:9" x14ac:dyDescent="0.25">
      <c r="A34" s="18" t="s">
        <v>69</v>
      </c>
      <c r="B34" s="46" t="s">
        <v>175</v>
      </c>
      <c r="C34" s="41" t="str">
        <f t="shared" si="5"/>
        <v>0</v>
      </c>
      <c r="D34" s="42">
        <f t="shared" ref="D34:D65" si="6">IF(C34=1,0,IF(ISNUMBER(C34+D33),C34+D33,0))</f>
        <v>0</v>
      </c>
      <c r="E34" s="43" t="str">
        <f t="shared" ref="E34:E65" si="7">IF(AND(D33&lt;$K$1,D34&gt;0),"x","")</f>
        <v/>
      </c>
      <c r="G34" s="44" t="b">
        <f t="shared" si="4"/>
        <v>1</v>
      </c>
      <c r="H34" s="45" t="e">
        <f t="shared" ref="H34:H65" si="8">VLOOKUP("National Total",A:B,2,0)</f>
        <v>#N/A</v>
      </c>
      <c r="I34" s="8" t="s">
        <v>77</v>
      </c>
    </row>
    <row r="35" spans="1:9" x14ac:dyDescent="0.25">
      <c r="A35" s="18" t="s">
        <v>79</v>
      </c>
      <c r="B35" s="46" t="s">
        <v>175</v>
      </c>
      <c r="C35" s="41" t="str">
        <f t="shared" si="5"/>
        <v>0</v>
      </c>
      <c r="D35" s="42">
        <f t="shared" si="6"/>
        <v>0</v>
      </c>
      <c r="E35" s="43" t="str">
        <f t="shared" si="7"/>
        <v/>
      </c>
      <c r="G35" s="44" t="b">
        <f t="shared" si="4"/>
        <v>1</v>
      </c>
      <c r="H35" s="45" t="e">
        <f t="shared" si="8"/>
        <v>#N/A</v>
      </c>
      <c r="I35" s="8" t="s">
        <v>78</v>
      </c>
    </row>
    <row r="36" spans="1:9" x14ac:dyDescent="0.25">
      <c r="A36" s="18" t="s">
        <v>81</v>
      </c>
      <c r="B36" s="40" t="s">
        <v>175</v>
      </c>
      <c r="C36" s="41" t="str">
        <f>IF(ISNUMBER('A.2 Table 15.PAH'!I13),'A.2 Table 15.PAH'!I13/VLOOKUP("National Total",A:B,2,0),"0")</f>
        <v>0</v>
      </c>
      <c r="D36" s="42">
        <f t="shared" si="6"/>
        <v>0</v>
      </c>
      <c r="E36" s="43" t="str">
        <f t="shared" si="7"/>
        <v/>
      </c>
      <c r="G36" s="44" t="b">
        <f t="shared" si="4"/>
        <v>1</v>
      </c>
      <c r="H36" s="45" t="e">
        <f t="shared" si="8"/>
        <v>#N/A</v>
      </c>
      <c r="I36" s="8" t="s">
        <v>79</v>
      </c>
    </row>
    <row r="37" spans="1:9" x14ac:dyDescent="0.25">
      <c r="A37" s="18" t="s">
        <v>82</v>
      </c>
      <c r="B37" s="46" t="s">
        <v>175</v>
      </c>
      <c r="C37" s="41" t="str">
        <f>IF(ISNUMBER(B37),B37/VLOOKUP("National Total",A:B,2,0),"0")</f>
        <v>0</v>
      </c>
      <c r="D37" s="42">
        <f t="shared" si="6"/>
        <v>0</v>
      </c>
      <c r="E37" s="43" t="str">
        <f t="shared" si="7"/>
        <v/>
      </c>
      <c r="G37" s="44" t="b">
        <f t="shared" si="4"/>
        <v>1</v>
      </c>
      <c r="H37" s="45" t="e">
        <f t="shared" si="8"/>
        <v>#N/A</v>
      </c>
      <c r="I37" s="8" t="s">
        <v>80</v>
      </c>
    </row>
    <row r="38" spans="1:9" x14ac:dyDescent="0.25">
      <c r="A38" s="18" t="s">
        <v>83</v>
      </c>
      <c r="B38" s="46" t="s">
        <v>242</v>
      </c>
      <c r="C38" s="41" t="str">
        <f>IF(ISNUMBER(B38),B38/VLOOKUP("National Total",A:B,2,0),"0")</f>
        <v>0</v>
      </c>
      <c r="D38" s="42">
        <f t="shared" si="6"/>
        <v>0</v>
      </c>
      <c r="E38" s="43" t="str">
        <f t="shared" si="7"/>
        <v/>
      </c>
      <c r="G38" s="44" t="b">
        <f t="shared" si="4"/>
        <v>1</v>
      </c>
      <c r="H38" s="45" t="e">
        <f t="shared" si="8"/>
        <v>#N/A</v>
      </c>
      <c r="I38" s="8" t="s">
        <v>81</v>
      </c>
    </row>
    <row r="39" spans="1:9" x14ac:dyDescent="0.25">
      <c r="A39" s="18" t="s">
        <v>84</v>
      </c>
      <c r="B39" s="46" t="s">
        <v>175</v>
      </c>
      <c r="C39" s="41" t="str">
        <f>IF(ISNUMBER(B39),B39/VLOOKUP("National Total",A:B,2,0),"0")</f>
        <v>0</v>
      </c>
      <c r="D39" s="42">
        <f t="shared" si="6"/>
        <v>0</v>
      </c>
      <c r="E39" s="43" t="str">
        <f t="shared" si="7"/>
        <v/>
      </c>
      <c r="G39" s="44" t="b">
        <f t="shared" si="4"/>
        <v>1</v>
      </c>
      <c r="H39" s="45" t="e">
        <f t="shared" si="8"/>
        <v>#N/A</v>
      </c>
      <c r="I39" s="8" t="s">
        <v>82</v>
      </c>
    </row>
    <row r="40" spans="1:9" x14ac:dyDescent="0.25">
      <c r="A40" s="18" t="s">
        <v>85</v>
      </c>
      <c r="B40" s="40" t="s">
        <v>175</v>
      </c>
      <c r="C40" s="41" t="str">
        <f>IF(ISNUMBER('A.2 Table 15.PAH'!I8),'A.2 Table 15.PAH'!I8/VLOOKUP("National Total",A:B,2,0),"0")</f>
        <v>0</v>
      </c>
      <c r="D40" s="42">
        <f t="shared" si="6"/>
        <v>0</v>
      </c>
      <c r="E40" s="43" t="str">
        <f t="shared" si="7"/>
        <v/>
      </c>
      <c r="G40" s="44" t="b">
        <f t="shared" si="4"/>
        <v>1</v>
      </c>
      <c r="H40" s="45" t="e">
        <f t="shared" si="8"/>
        <v>#N/A</v>
      </c>
      <c r="I40" s="8" t="s">
        <v>83</v>
      </c>
    </row>
    <row r="41" spans="1:9" x14ac:dyDescent="0.25">
      <c r="A41" s="18" t="s">
        <v>87</v>
      </c>
      <c r="B41" s="46" t="s">
        <v>175</v>
      </c>
      <c r="C41" s="41" t="str">
        <f>IF(ISNUMBER(B41),B41/VLOOKUP("National Total",A:B,2,0),"0")</f>
        <v>0</v>
      </c>
      <c r="D41" s="42">
        <f t="shared" si="6"/>
        <v>0</v>
      </c>
      <c r="E41" s="43" t="str">
        <f t="shared" si="7"/>
        <v/>
      </c>
      <c r="G41" s="44" t="b">
        <f t="shared" si="4"/>
        <v>1</v>
      </c>
      <c r="H41" s="45" t="e">
        <f t="shared" si="8"/>
        <v>#N/A</v>
      </c>
      <c r="I41" s="8" t="s">
        <v>84</v>
      </c>
    </row>
    <row r="42" spans="1:9" x14ac:dyDescent="0.25">
      <c r="A42" s="18" t="s">
        <v>89</v>
      </c>
      <c r="B42" s="46" t="s">
        <v>175</v>
      </c>
      <c r="C42" s="41" t="str">
        <f>IF(ISNUMBER(B42),B42/VLOOKUP("National Total",A:B,2,0),"0")</f>
        <v>0</v>
      </c>
      <c r="D42" s="42">
        <f t="shared" si="6"/>
        <v>0</v>
      </c>
      <c r="E42" s="43" t="str">
        <f t="shared" si="7"/>
        <v/>
      </c>
      <c r="G42" s="44" t="b">
        <f t="shared" si="4"/>
        <v>1</v>
      </c>
      <c r="H42" s="45" t="e">
        <f t="shared" si="8"/>
        <v>#N/A</v>
      </c>
      <c r="I42" s="8" t="s">
        <v>85</v>
      </c>
    </row>
    <row r="43" spans="1:9" x14ac:dyDescent="0.25">
      <c r="A43" s="18" t="s">
        <v>91</v>
      </c>
      <c r="B43" s="46" t="s">
        <v>175</v>
      </c>
      <c r="C43" s="41" t="str">
        <f>IF(ISNUMBER(B43),B43/VLOOKUP("National Total",A:B,2,0),"0")</f>
        <v>0</v>
      </c>
      <c r="D43" s="42">
        <f t="shared" si="6"/>
        <v>0</v>
      </c>
      <c r="E43" s="43" t="str">
        <f t="shared" si="7"/>
        <v/>
      </c>
      <c r="G43" s="44" t="b">
        <f t="shared" si="4"/>
        <v>1</v>
      </c>
      <c r="H43" s="45" t="e">
        <f t="shared" si="8"/>
        <v>#N/A</v>
      </c>
      <c r="I43" s="8" t="s">
        <v>86</v>
      </c>
    </row>
    <row r="44" spans="1:9" x14ac:dyDescent="0.25">
      <c r="A44" s="18" t="s">
        <v>92</v>
      </c>
      <c r="B44" s="46" t="s">
        <v>175</v>
      </c>
      <c r="C44" s="41" t="str">
        <f>IF(ISNUMBER(B44),B44/VLOOKUP("National Total",A:B,2,0),"0")</f>
        <v>0</v>
      </c>
      <c r="D44" s="42">
        <f t="shared" si="6"/>
        <v>0</v>
      </c>
      <c r="E44" s="43" t="str">
        <f t="shared" si="7"/>
        <v/>
      </c>
      <c r="G44" s="44" t="b">
        <f t="shared" si="4"/>
        <v>1</v>
      </c>
      <c r="H44" s="45" t="e">
        <f t="shared" si="8"/>
        <v>#N/A</v>
      </c>
      <c r="I44" s="8" t="s">
        <v>87</v>
      </c>
    </row>
    <row r="45" spans="1:9" x14ac:dyDescent="0.25">
      <c r="A45" s="18" t="s">
        <v>93</v>
      </c>
      <c r="B45" s="46" t="s">
        <v>175</v>
      </c>
      <c r="C45" s="41" t="str">
        <f>IF(ISNUMBER(B45),B45/VLOOKUP("National Total",A:B,2,0),"0")</f>
        <v>0</v>
      </c>
      <c r="D45" s="42">
        <f t="shared" si="6"/>
        <v>0</v>
      </c>
      <c r="E45" s="43" t="str">
        <f t="shared" si="7"/>
        <v/>
      </c>
      <c r="G45" s="44" t="b">
        <f t="shared" si="4"/>
        <v>1</v>
      </c>
      <c r="H45" s="45" t="e">
        <f t="shared" si="8"/>
        <v>#N/A</v>
      </c>
      <c r="I45" s="8" t="s">
        <v>88</v>
      </c>
    </row>
    <row r="46" spans="1:9" x14ac:dyDescent="0.25">
      <c r="A46" s="18" t="s">
        <v>95</v>
      </c>
      <c r="B46" s="40" t="s">
        <v>175</v>
      </c>
      <c r="C46" s="41" t="str">
        <f>IF(ISNUMBER('A.2 Table 15.PAH'!I15),'A.2 Table 15.PAH'!I15/VLOOKUP("National Total",A:B,2,0),"0")</f>
        <v>0</v>
      </c>
      <c r="D46" s="42">
        <f t="shared" si="6"/>
        <v>0</v>
      </c>
      <c r="E46" s="43" t="str">
        <f t="shared" si="7"/>
        <v/>
      </c>
      <c r="G46" s="44" t="b">
        <f t="shared" si="4"/>
        <v>1</v>
      </c>
      <c r="H46" s="45" t="e">
        <f t="shared" si="8"/>
        <v>#N/A</v>
      </c>
      <c r="I46" s="8" t="s">
        <v>89</v>
      </c>
    </row>
    <row r="47" spans="1:9" x14ac:dyDescent="0.25">
      <c r="A47" s="18" t="s">
        <v>96</v>
      </c>
      <c r="B47" s="46" t="s">
        <v>175</v>
      </c>
      <c r="C47" s="41" t="str">
        <f>IF(ISNUMBER(B47),B47/VLOOKUP("National Total",A:B,2,0),"0")</f>
        <v>0</v>
      </c>
      <c r="D47" s="42">
        <f t="shared" si="6"/>
        <v>0</v>
      </c>
      <c r="E47" s="43" t="str">
        <f t="shared" si="7"/>
        <v/>
      </c>
      <c r="G47" s="44" t="b">
        <f t="shared" si="4"/>
        <v>1</v>
      </c>
      <c r="H47" s="45" t="e">
        <f t="shared" si="8"/>
        <v>#N/A</v>
      </c>
      <c r="I47" s="8" t="s">
        <v>90</v>
      </c>
    </row>
    <row r="48" spans="1:9" x14ac:dyDescent="0.25">
      <c r="A48" s="18" t="s">
        <v>97</v>
      </c>
      <c r="B48" s="46" t="s">
        <v>175</v>
      </c>
      <c r="C48" s="41" t="str">
        <f>IF(ISNUMBER(B48),B48/VLOOKUP("National Total",A:B,2,0),"0")</f>
        <v>0</v>
      </c>
      <c r="D48" s="42">
        <f t="shared" si="6"/>
        <v>0</v>
      </c>
      <c r="E48" s="43" t="str">
        <f t="shared" si="7"/>
        <v/>
      </c>
      <c r="G48" s="44" t="b">
        <f t="shared" si="4"/>
        <v>1</v>
      </c>
      <c r="H48" s="45" t="e">
        <f t="shared" si="8"/>
        <v>#N/A</v>
      </c>
      <c r="I48" s="8" t="s">
        <v>91</v>
      </c>
    </row>
    <row r="49" spans="1:9" x14ac:dyDescent="0.25">
      <c r="A49" s="18" t="s">
        <v>99</v>
      </c>
      <c r="B49" s="46" t="s">
        <v>175</v>
      </c>
      <c r="C49" s="41" t="str">
        <f>IF(ISNUMBER(B49),B49/VLOOKUP("National Total",A:B,2,0),"0")</f>
        <v>0</v>
      </c>
      <c r="D49" s="42">
        <f t="shared" si="6"/>
        <v>0</v>
      </c>
      <c r="E49" s="43" t="str">
        <f t="shared" si="7"/>
        <v/>
      </c>
      <c r="G49" s="44" t="b">
        <f t="shared" si="4"/>
        <v>1</v>
      </c>
      <c r="H49" s="45" t="e">
        <f t="shared" si="8"/>
        <v>#N/A</v>
      </c>
      <c r="I49" s="8" t="s">
        <v>92</v>
      </c>
    </row>
    <row r="50" spans="1:9" x14ac:dyDescent="0.25">
      <c r="A50" s="18" t="s">
        <v>100</v>
      </c>
      <c r="B50" s="40" t="s">
        <v>175</v>
      </c>
      <c r="C50" s="41" t="str">
        <f>IF(ISNUMBER('A.2 Table 15.PAH'!I28),'A.2 Table 15.PAH'!I28/VLOOKUP("National Total",A:B,2,0),"0")</f>
        <v>0</v>
      </c>
      <c r="D50" s="42">
        <f t="shared" si="6"/>
        <v>0</v>
      </c>
      <c r="E50" s="43" t="str">
        <f t="shared" si="7"/>
        <v/>
      </c>
      <c r="G50" s="44" t="b">
        <f t="shared" si="4"/>
        <v>1</v>
      </c>
      <c r="H50" s="45" t="e">
        <f t="shared" si="8"/>
        <v>#N/A</v>
      </c>
      <c r="I50" s="8" t="s">
        <v>93</v>
      </c>
    </row>
    <row r="51" spans="1:9" x14ac:dyDescent="0.25">
      <c r="A51" s="18" t="s">
        <v>113</v>
      </c>
      <c r="B51" s="46" t="s">
        <v>175</v>
      </c>
      <c r="C51" s="41" t="str">
        <f t="shared" ref="C51:C58" si="9">IF(ISNUMBER(B51),B51/VLOOKUP("National Total",A:B,2,0),"0")</f>
        <v>0</v>
      </c>
      <c r="D51" s="42">
        <f t="shared" si="6"/>
        <v>0</v>
      </c>
      <c r="E51" s="43" t="str">
        <f t="shared" si="7"/>
        <v/>
      </c>
      <c r="G51" s="44" t="b">
        <f t="shared" si="4"/>
        <v>1</v>
      </c>
      <c r="H51" s="45" t="e">
        <f t="shared" si="8"/>
        <v>#N/A</v>
      </c>
      <c r="I51" s="8" t="s">
        <v>94</v>
      </c>
    </row>
    <row r="52" spans="1:9" x14ac:dyDescent="0.25">
      <c r="A52" s="18" t="s">
        <v>116</v>
      </c>
      <c r="B52" s="46" t="s">
        <v>175</v>
      </c>
      <c r="C52" s="41" t="str">
        <f t="shared" si="9"/>
        <v>0</v>
      </c>
      <c r="D52" s="42">
        <f t="shared" si="6"/>
        <v>0</v>
      </c>
      <c r="E52" s="43" t="str">
        <f t="shared" si="7"/>
        <v/>
      </c>
      <c r="G52" s="44" t="b">
        <f t="shared" si="4"/>
        <v>1</v>
      </c>
      <c r="H52" s="45" t="e">
        <f t="shared" si="8"/>
        <v>#N/A</v>
      </c>
      <c r="I52" s="8" t="s">
        <v>95</v>
      </c>
    </row>
    <row r="53" spans="1:9" x14ac:dyDescent="0.25">
      <c r="A53" s="18" t="s">
        <v>117</v>
      </c>
      <c r="B53" s="46" t="s">
        <v>175</v>
      </c>
      <c r="C53" s="41" t="str">
        <f t="shared" si="9"/>
        <v>0</v>
      </c>
      <c r="D53" s="42">
        <f t="shared" si="6"/>
        <v>0</v>
      </c>
      <c r="E53" s="43" t="str">
        <f t="shared" si="7"/>
        <v/>
      </c>
      <c r="G53" s="44" t="b">
        <f t="shared" si="4"/>
        <v>1</v>
      </c>
      <c r="H53" s="45" t="e">
        <f t="shared" si="8"/>
        <v>#N/A</v>
      </c>
      <c r="I53" s="8" t="s">
        <v>96</v>
      </c>
    </row>
    <row r="54" spans="1:9" x14ac:dyDescent="0.25">
      <c r="A54" s="18" t="s">
        <v>118</v>
      </c>
      <c r="B54" s="46" t="s">
        <v>175</v>
      </c>
      <c r="C54" s="41" t="str">
        <f t="shared" si="9"/>
        <v>0</v>
      </c>
      <c r="D54" s="42">
        <f t="shared" si="6"/>
        <v>0</v>
      </c>
      <c r="E54" s="43" t="str">
        <f t="shared" si="7"/>
        <v/>
      </c>
      <c r="G54" s="44" t="b">
        <f t="shared" si="4"/>
        <v>1</v>
      </c>
      <c r="H54" s="45" t="e">
        <f t="shared" si="8"/>
        <v>#N/A</v>
      </c>
      <c r="I54" s="8" t="s">
        <v>97</v>
      </c>
    </row>
    <row r="55" spans="1:9" x14ac:dyDescent="0.25">
      <c r="A55" s="18" t="s">
        <v>120</v>
      </c>
      <c r="B55" s="46" t="s">
        <v>175</v>
      </c>
      <c r="C55" s="41" t="str">
        <f t="shared" si="9"/>
        <v>0</v>
      </c>
      <c r="D55" s="42">
        <f t="shared" si="6"/>
        <v>0</v>
      </c>
      <c r="E55" s="43" t="str">
        <f t="shared" si="7"/>
        <v/>
      </c>
      <c r="G55" s="44" t="b">
        <f t="shared" si="4"/>
        <v>1</v>
      </c>
      <c r="H55" s="45" t="e">
        <f t="shared" si="8"/>
        <v>#N/A</v>
      </c>
      <c r="I55" s="8" t="s">
        <v>98</v>
      </c>
    </row>
    <row r="56" spans="1:9" x14ac:dyDescent="0.25">
      <c r="A56" s="18" t="s">
        <v>121</v>
      </c>
      <c r="B56" s="46" t="s">
        <v>175</v>
      </c>
      <c r="C56" s="41" t="str">
        <f t="shared" si="9"/>
        <v>0</v>
      </c>
      <c r="D56" s="42">
        <f t="shared" si="6"/>
        <v>0</v>
      </c>
      <c r="E56" s="43" t="str">
        <f t="shared" si="7"/>
        <v/>
      </c>
      <c r="G56" s="44" t="b">
        <f t="shared" si="4"/>
        <v>1</v>
      </c>
      <c r="H56" s="45" t="e">
        <f t="shared" si="8"/>
        <v>#N/A</v>
      </c>
      <c r="I56" s="8" t="s">
        <v>99</v>
      </c>
    </row>
    <row r="57" spans="1:9" x14ac:dyDescent="0.25">
      <c r="A57" s="18" t="s">
        <v>124</v>
      </c>
      <c r="B57" s="46" t="s">
        <v>175</v>
      </c>
      <c r="C57" s="41" t="str">
        <f t="shared" si="9"/>
        <v>0</v>
      </c>
      <c r="D57" s="42">
        <f t="shared" si="6"/>
        <v>0</v>
      </c>
      <c r="E57" s="43" t="str">
        <f t="shared" si="7"/>
        <v/>
      </c>
      <c r="G57" s="44" t="b">
        <f t="shared" si="4"/>
        <v>1</v>
      </c>
      <c r="H57" s="45" t="e">
        <f t="shared" si="8"/>
        <v>#N/A</v>
      </c>
      <c r="I57" s="8" t="s">
        <v>100</v>
      </c>
    </row>
    <row r="58" spans="1:9" x14ac:dyDescent="0.25">
      <c r="A58" s="18" t="s">
        <v>125</v>
      </c>
      <c r="B58" s="46" t="s">
        <v>175</v>
      </c>
      <c r="C58" s="41" t="str">
        <f t="shared" si="9"/>
        <v>0</v>
      </c>
      <c r="D58" s="42">
        <f t="shared" si="6"/>
        <v>0</v>
      </c>
      <c r="E58" s="43" t="str">
        <f t="shared" si="7"/>
        <v/>
      </c>
      <c r="G58" s="44" t="b">
        <f t="shared" si="4"/>
        <v>1</v>
      </c>
      <c r="H58" s="45" t="e">
        <f t="shared" si="8"/>
        <v>#N/A</v>
      </c>
      <c r="I58" s="47" t="s">
        <v>101</v>
      </c>
    </row>
    <row r="59" spans="1:9" x14ac:dyDescent="0.25">
      <c r="A59" s="18" t="s">
        <v>126</v>
      </c>
      <c r="B59" s="40" t="s">
        <v>175</v>
      </c>
      <c r="C59" s="41" t="str">
        <f>IF(ISNUMBER('A.2 Table 15.PAH'!I6),'A.2 Table 15.PAH'!I6/VLOOKUP("National Total",A:B,2,0),"0")</f>
        <v>0</v>
      </c>
      <c r="D59" s="42">
        <f t="shared" si="6"/>
        <v>0</v>
      </c>
      <c r="E59" s="43" t="str">
        <f t="shared" si="7"/>
        <v/>
      </c>
      <c r="G59" s="44" t="b">
        <f t="shared" si="4"/>
        <v>1</v>
      </c>
      <c r="H59" s="45" t="e">
        <f t="shared" si="8"/>
        <v>#N/A</v>
      </c>
      <c r="I59" s="47" t="s">
        <v>102</v>
      </c>
    </row>
    <row r="60" spans="1:9" x14ac:dyDescent="0.25">
      <c r="A60" s="18" t="s">
        <v>127</v>
      </c>
      <c r="B60" s="46" t="s">
        <v>175</v>
      </c>
      <c r="C60" s="41" t="str">
        <f t="shared" ref="C60:C66" si="10">IF(ISNUMBER(B60),B60/VLOOKUP("National Total",A:B,2,0),"0")</f>
        <v>0</v>
      </c>
      <c r="D60" s="42">
        <f t="shared" si="6"/>
        <v>0</v>
      </c>
      <c r="E60" s="43" t="str">
        <f t="shared" si="7"/>
        <v/>
      </c>
      <c r="G60" s="44" t="b">
        <f t="shared" si="4"/>
        <v>1</v>
      </c>
      <c r="H60" s="45" t="e">
        <f t="shared" si="8"/>
        <v>#N/A</v>
      </c>
      <c r="I60" s="47" t="s">
        <v>103</v>
      </c>
    </row>
    <row r="61" spans="1:9" x14ac:dyDescent="0.25">
      <c r="A61" s="18" t="s">
        <v>128</v>
      </c>
      <c r="B61" s="46" t="s">
        <v>175</v>
      </c>
      <c r="C61" s="41" t="str">
        <f t="shared" si="10"/>
        <v>0</v>
      </c>
      <c r="D61" s="42">
        <f t="shared" si="6"/>
        <v>0</v>
      </c>
      <c r="E61" s="43" t="str">
        <f t="shared" si="7"/>
        <v/>
      </c>
      <c r="G61" s="44" t="b">
        <f t="shared" si="4"/>
        <v>1</v>
      </c>
      <c r="H61" s="45" t="e">
        <f t="shared" si="8"/>
        <v>#N/A</v>
      </c>
      <c r="I61" s="47" t="s">
        <v>104</v>
      </c>
    </row>
    <row r="62" spans="1:9" x14ac:dyDescent="0.25">
      <c r="A62" s="18" t="s">
        <v>130</v>
      </c>
      <c r="B62" s="46" t="s">
        <v>175</v>
      </c>
      <c r="C62" s="41" t="str">
        <f t="shared" si="10"/>
        <v>0</v>
      </c>
      <c r="D62" s="42">
        <f t="shared" si="6"/>
        <v>0</v>
      </c>
      <c r="E62" s="43" t="str">
        <f t="shared" si="7"/>
        <v/>
      </c>
      <c r="G62" s="44" t="b">
        <f t="shared" si="4"/>
        <v>1</v>
      </c>
      <c r="H62" s="45" t="e">
        <f t="shared" si="8"/>
        <v>#N/A</v>
      </c>
      <c r="I62" s="47" t="s">
        <v>105</v>
      </c>
    </row>
    <row r="63" spans="1:9" x14ac:dyDescent="0.25">
      <c r="A63" s="18" t="s">
        <v>131</v>
      </c>
      <c r="B63" s="46" t="s">
        <v>175</v>
      </c>
      <c r="C63" s="41" t="str">
        <f t="shared" si="10"/>
        <v>0</v>
      </c>
      <c r="D63" s="42">
        <f t="shared" si="6"/>
        <v>0</v>
      </c>
      <c r="E63" s="43" t="str">
        <f t="shared" si="7"/>
        <v/>
      </c>
      <c r="G63" s="44" t="b">
        <f t="shared" si="4"/>
        <v>1</v>
      </c>
      <c r="H63" s="45" t="e">
        <f t="shared" si="8"/>
        <v>#N/A</v>
      </c>
      <c r="I63" s="47" t="s">
        <v>106</v>
      </c>
    </row>
    <row r="64" spans="1:9" x14ac:dyDescent="0.25">
      <c r="A64" s="18" t="s">
        <v>132</v>
      </c>
      <c r="B64" s="46" t="s">
        <v>175</v>
      </c>
      <c r="C64" s="41" t="str">
        <f t="shared" si="10"/>
        <v>0</v>
      </c>
      <c r="D64" s="42">
        <f t="shared" si="6"/>
        <v>0</v>
      </c>
      <c r="E64" s="43" t="str">
        <f t="shared" si="7"/>
        <v/>
      </c>
      <c r="G64" s="44" t="b">
        <f t="shared" si="4"/>
        <v>1</v>
      </c>
      <c r="H64" s="45" t="e">
        <f t="shared" si="8"/>
        <v>#N/A</v>
      </c>
      <c r="I64" s="47" t="s">
        <v>107</v>
      </c>
    </row>
    <row r="65" spans="1:9" x14ac:dyDescent="0.25">
      <c r="A65" s="18" t="s">
        <v>133</v>
      </c>
      <c r="B65" s="46" t="s">
        <v>175</v>
      </c>
      <c r="C65" s="41" t="str">
        <f t="shared" si="10"/>
        <v>0</v>
      </c>
      <c r="D65" s="42">
        <f t="shared" si="6"/>
        <v>0</v>
      </c>
      <c r="E65" s="43" t="str">
        <f t="shared" si="7"/>
        <v/>
      </c>
      <c r="G65" s="44" t="b">
        <f t="shared" si="4"/>
        <v>1</v>
      </c>
      <c r="H65" s="45" t="e">
        <f t="shared" si="8"/>
        <v>#N/A</v>
      </c>
      <c r="I65" s="47" t="s">
        <v>108</v>
      </c>
    </row>
    <row r="66" spans="1:9" x14ac:dyDescent="0.25">
      <c r="A66" s="18" t="s">
        <v>134</v>
      </c>
      <c r="B66" s="46" t="s">
        <v>175</v>
      </c>
      <c r="C66" s="41" t="str">
        <f t="shared" si="10"/>
        <v>0</v>
      </c>
      <c r="D66" s="42">
        <f t="shared" ref="D66:D95" si="11">IF(C66=1,0,IF(ISNUMBER(C66+D65),C66+D65,0))</f>
        <v>0</v>
      </c>
      <c r="E66" s="43" t="str">
        <f t="shared" ref="E66:E95" si="12">IF(AND(D65&lt;$K$1,D66&gt;0),"x","")</f>
        <v/>
      </c>
      <c r="G66" s="44" t="b">
        <f t="shared" si="4"/>
        <v>1</v>
      </c>
      <c r="H66" s="45" t="e">
        <f t="shared" ref="H66:H97" si="13">VLOOKUP("National Total",A:B,2,0)</f>
        <v>#N/A</v>
      </c>
      <c r="I66" s="47" t="s">
        <v>109</v>
      </c>
    </row>
    <row r="67" spans="1:9" x14ac:dyDescent="0.25">
      <c r="A67" s="18" t="s">
        <v>135</v>
      </c>
      <c r="B67" s="40" t="s">
        <v>175</v>
      </c>
      <c r="C67" s="41" t="str">
        <f>IF(ISNUMBER('A.2 Table 15.PAH'!I20),'A.2 Table 15.PAH'!I20/VLOOKUP("National Total",A:B,2,0),"0")</f>
        <v>0</v>
      </c>
      <c r="D67" s="42">
        <f t="shared" si="11"/>
        <v>0</v>
      </c>
      <c r="E67" s="43" t="str">
        <f t="shared" si="12"/>
        <v/>
      </c>
      <c r="G67" s="44" t="b">
        <f t="shared" ref="G67:G103" si="14">ROW(A67)=ROW(B67)</f>
        <v>1</v>
      </c>
      <c r="H67" s="45" t="e">
        <f t="shared" si="13"/>
        <v>#N/A</v>
      </c>
      <c r="I67" s="47" t="s">
        <v>110</v>
      </c>
    </row>
    <row r="68" spans="1:9" x14ac:dyDescent="0.25">
      <c r="A68" s="18" t="s">
        <v>136</v>
      </c>
      <c r="B68" s="46" t="s">
        <v>175</v>
      </c>
      <c r="C68" s="41" t="str">
        <f>IF(ISNUMBER(B68),B68/VLOOKUP("National Total",A:B,2,0),"0")</f>
        <v>0</v>
      </c>
      <c r="D68" s="42">
        <f t="shared" si="11"/>
        <v>0</v>
      </c>
      <c r="E68" s="43" t="str">
        <f t="shared" si="12"/>
        <v/>
      </c>
      <c r="G68" s="44" t="b">
        <f t="shared" si="14"/>
        <v>1</v>
      </c>
      <c r="H68" s="45" t="e">
        <f t="shared" si="13"/>
        <v>#N/A</v>
      </c>
      <c r="I68" s="47" t="s">
        <v>111</v>
      </c>
    </row>
    <row r="69" spans="1:9" x14ac:dyDescent="0.25">
      <c r="A69" s="18" t="s">
        <v>137</v>
      </c>
      <c r="B69" s="46" t="s">
        <v>175</v>
      </c>
      <c r="C69" s="41" t="str">
        <f>IF(ISNUMBER(B69),B69/VLOOKUP("National Total",A:B,2,0),"0")</f>
        <v>0</v>
      </c>
      <c r="D69" s="42">
        <f t="shared" si="11"/>
        <v>0</v>
      </c>
      <c r="E69" s="43" t="str">
        <f t="shared" si="12"/>
        <v/>
      </c>
      <c r="G69" s="44" t="b">
        <f t="shared" si="14"/>
        <v>1</v>
      </c>
      <c r="H69" s="45" t="e">
        <f t="shared" si="13"/>
        <v>#N/A</v>
      </c>
      <c r="I69" s="47" t="s">
        <v>112</v>
      </c>
    </row>
    <row r="70" spans="1:9" x14ac:dyDescent="0.25">
      <c r="A70" s="18" t="s">
        <v>138</v>
      </c>
      <c r="B70" s="46" t="s">
        <v>175</v>
      </c>
      <c r="C70" s="41" t="str">
        <f>IF(ISNUMBER(B70),B70/VLOOKUP("National Total",A:B,2,0),"0")</f>
        <v>0</v>
      </c>
      <c r="D70" s="42">
        <f t="shared" si="11"/>
        <v>0</v>
      </c>
      <c r="E70" s="43" t="str">
        <f t="shared" si="12"/>
        <v/>
      </c>
      <c r="G70" s="44" t="b">
        <f t="shared" si="14"/>
        <v>1</v>
      </c>
      <c r="H70" s="45" t="e">
        <f t="shared" si="13"/>
        <v>#N/A</v>
      </c>
      <c r="I70" s="47" t="s">
        <v>113</v>
      </c>
    </row>
    <row r="71" spans="1:9" x14ac:dyDescent="0.25">
      <c r="A71" s="18" t="s">
        <v>139</v>
      </c>
      <c r="B71" s="46" t="s">
        <v>175</v>
      </c>
      <c r="C71" s="41" t="str">
        <f>IF(ISNUMBER(B71),B71/VLOOKUP("National Total",A:B,2,0),"0")</f>
        <v>0</v>
      </c>
      <c r="D71" s="42">
        <f t="shared" si="11"/>
        <v>0</v>
      </c>
      <c r="E71" s="43" t="str">
        <f t="shared" si="12"/>
        <v/>
      </c>
      <c r="G71" s="44" t="b">
        <f t="shared" si="14"/>
        <v>1</v>
      </c>
      <c r="H71" s="45" t="e">
        <f t="shared" si="13"/>
        <v>#N/A</v>
      </c>
      <c r="I71" s="47" t="s">
        <v>114</v>
      </c>
    </row>
    <row r="72" spans="1:9" x14ac:dyDescent="0.25">
      <c r="A72" s="18" t="s">
        <v>140</v>
      </c>
      <c r="B72" s="40" t="s">
        <v>175</v>
      </c>
      <c r="C72" s="41" t="str">
        <f>IF(ISNUMBER('A.2 Table 15.PAH'!I12),'A.2 Table 15.PAH'!I12/VLOOKUP("National Total",A:B,2,0),"0")</f>
        <v>0</v>
      </c>
      <c r="D72" s="42">
        <f t="shared" si="11"/>
        <v>0</v>
      </c>
      <c r="E72" s="43" t="str">
        <f t="shared" si="12"/>
        <v/>
      </c>
      <c r="G72" s="44" t="b">
        <f t="shared" si="14"/>
        <v>1</v>
      </c>
      <c r="H72" s="45" t="e">
        <f t="shared" si="13"/>
        <v>#N/A</v>
      </c>
      <c r="I72" s="47" t="s">
        <v>115</v>
      </c>
    </row>
    <row r="73" spans="1:9" x14ac:dyDescent="0.25">
      <c r="A73" s="18" t="s">
        <v>141</v>
      </c>
      <c r="B73" s="46" t="s">
        <v>175</v>
      </c>
      <c r="C73" s="41" t="str">
        <f>IF(ISNUMBER(B73),B73/VLOOKUP("National Total",A:B,2,0),"0")</f>
        <v>0</v>
      </c>
      <c r="D73" s="42">
        <f t="shared" si="11"/>
        <v>0</v>
      </c>
      <c r="E73" s="43" t="str">
        <f t="shared" si="12"/>
        <v/>
      </c>
      <c r="G73" s="44" t="b">
        <f t="shared" si="14"/>
        <v>1</v>
      </c>
      <c r="H73" s="45" t="e">
        <f t="shared" si="13"/>
        <v>#N/A</v>
      </c>
      <c r="I73" s="47" t="s">
        <v>116</v>
      </c>
    </row>
    <row r="74" spans="1:9" x14ac:dyDescent="0.25">
      <c r="A74" s="18" t="s">
        <v>142</v>
      </c>
      <c r="B74" s="40" t="s">
        <v>175</v>
      </c>
      <c r="C74" s="41" t="str">
        <f>IF(ISNUMBER('A.2 Table 15.PAH'!I16),'A.2 Table 15.PAH'!I16/VLOOKUP("National Total",A:B,2,0),"0")</f>
        <v>0</v>
      </c>
      <c r="D74" s="42">
        <f t="shared" si="11"/>
        <v>0</v>
      </c>
      <c r="E74" s="43" t="str">
        <f t="shared" si="12"/>
        <v/>
      </c>
      <c r="G74" s="44" t="b">
        <f t="shared" si="14"/>
        <v>1</v>
      </c>
      <c r="H74" s="45" t="e">
        <f t="shared" si="13"/>
        <v>#N/A</v>
      </c>
      <c r="I74" s="47" t="s">
        <v>117</v>
      </c>
    </row>
    <row r="75" spans="1:9" x14ac:dyDescent="0.25">
      <c r="A75" s="18" t="s">
        <v>143</v>
      </c>
      <c r="B75" s="46" t="s">
        <v>175</v>
      </c>
      <c r="C75" s="41" t="str">
        <f>IF(ISNUMBER(B75),B75/VLOOKUP("National Total",A:B,2,0),"0")</f>
        <v>0</v>
      </c>
      <c r="D75" s="42">
        <f t="shared" si="11"/>
        <v>0</v>
      </c>
      <c r="E75" s="43" t="str">
        <f t="shared" si="12"/>
        <v/>
      </c>
      <c r="G75" s="44" t="b">
        <f t="shared" si="14"/>
        <v>1</v>
      </c>
      <c r="H75" s="45" t="e">
        <f t="shared" si="13"/>
        <v>#N/A</v>
      </c>
      <c r="I75" s="47" t="s">
        <v>118</v>
      </c>
    </row>
    <row r="76" spans="1:9" x14ac:dyDescent="0.25">
      <c r="A76" s="18" t="s">
        <v>144</v>
      </c>
      <c r="B76" s="46" t="s">
        <v>175</v>
      </c>
      <c r="C76" s="41" t="str">
        <f>IF(ISNUMBER(B76),B76/VLOOKUP("National Total",A:B,2,0),"0")</f>
        <v>0</v>
      </c>
      <c r="D76" s="42">
        <f t="shared" si="11"/>
        <v>0</v>
      </c>
      <c r="E76" s="43" t="str">
        <f t="shared" si="12"/>
        <v/>
      </c>
      <c r="G76" s="44" t="b">
        <f t="shared" si="14"/>
        <v>1</v>
      </c>
      <c r="H76" s="45" t="e">
        <f t="shared" si="13"/>
        <v>#N/A</v>
      </c>
      <c r="I76" s="47" t="s">
        <v>119</v>
      </c>
    </row>
    <row r="77" spans="1:9" x14ac:dyDescent="0.25">
      <c r="A77" s="18" t="s">
        <v>145</v>
      </c>
      <c r="B77" s="46" t="s">
        <v>175</v>
      </c>
      <c r="C77" s="41" t="str">
        <f>IF(ISNUMBER(B77),B77/VLOOKUP("National Total",A:B,2,0),"0")</f>
        <v>0</v>
      </c>
      <c r="D77" s="42">
        <f t="shared" si="11"/>
        <v>0</v>
      </c>
      <c r="E77" s="43" t="str">
        <f t="shared" si="12"/>
        <v/>
      </c>
      <c r="G77" s="44" t="b">
        <f t="shared" si="14"/>
        <v>1</v>
      </c>
      <c r="H77" s="45" t="e">
        <f t="shared" si="13"/>
        <v>#N/A</v>
      </c>
      <c r="I77" s="47" t="s">
        <v>120</v>
      </c>
    </row>
    <row r="78" spans="1:9" x14ac:dyDescent="0.25">
      <c r="A78" s="18" t="s">
        <v>146</v>
      </c>
      <c r="B78" s="46" t="s">
        <v>175</v>
      </c>
      <c r="C78" s="41" t="str">
        <f>IF(ISNUMBER(B78),B78/VLOOKUP("National Total",A:B,2,0),"0")</f>
        <v>0</v>
      </c>
      <c r="D78" s="42">
        <f t="shared" si="11"/>
        <v>0</v>
      </c>
      <c r="E78" s="43" t="str">
        <f t="shared" si="12"/>
        <v/>
      </c>
      <c r="G78" s="44" t="b">
        <f t="shared" si="14"/>
        <v>1</v>
      </c>
      <c r="H78" s="45" t="e">
        <f t="shared" si="13"/>
        <v>#N/A</v>
      </c>
      <c r="I78" s="47" t="s">
        <v>121</v>
      </c>
    </row>
    <row r="79" spans="1:9" x14ac:dyDescent="0.25">
      <c r="A79" s="18" t="s">
        <v>147</v>
      </c>
      <c r="B79" s="40" t="s">
        <v>175</v>
      </c>
      <c r="C79" s="41" t="str">
        <f>IF(ISNUMBER('A.2 Table 15.PAH'!I27),'A.2 Table 15.PAH'!I27/VLOOKUP("National Total",A:B,2,0),"0")</f>
        <v>0</v>
      </c>
      <c r="D79" s="42">
        <f t="shared" si="11"/>
        <v>0</v>
      </c>
      <c r="E79" s="43" t="str">
        <f t="shared" si="12"/>
        <v/>
      </c>
      <c r="G79" s="44" t="b">
        <f t="shared" si="14"/>
        <v>1</v>
      </c>
      <c r="H79" s="45" t="e">
        <f t="shared" si="13"/>
        <v>#N/A</v>
      </c>
      <c r="I79" s="47" t="s">
        <v>122</v>
      </c>
    </row>
    <row r="80" spans="1:9" x14ac:dyDescent="0.25">
      <c r="A80" s="18" t="s">
        <v>148</v>
      </c>
      <c r="B80" s="46" t="s">
        <v>175</v>
      </c>
      <c r="C80" s="41" t="str">
        <f>IF(ISNUMBER(B80),B80/VLOOKUP("National Total",A:B,2,0),"0")</f>
        <v>0</v>
      </c>
      <c r="D80" s="42">
        <f t="shared" si="11"/>
        <v>0</v>
      </c>
      <c r="E80" s="43" t="str">
        <f t="shared" si="12"/>
        <v/>
      </c>
      <c r="G80" s="44" t="b">
        <f t="shared" si="14"/>
        <v>1</v>
      </c>
      <c r="H80" s="45" t="e">
        <f t="shared" si="13"/>
        <v>#N/A</v>
      </c>
      <c r="I80" s="47" t="s">
        <v>123</v>
      </c>
    </row>
    <row r="81" spans="1:9" x14ac:dyDescent="0.25">
      <c r="A81" s="18" t="s">
        <v>149</v>
      </c>
      <c r="B81" s="40" t="s">
        <v>175</v>
      </c>
      <c r="C81" s="41" t="str">
        <f>IF(ISNUMBER('A.2 Table 15.PAH'!I19),'A.2 Table 15.PAH'!I19/VLOOKUP("National Total",A:B,2,0),"0")</f>
        <v>0</v>
      </c>
      <c r="D81" s="42">
        <f t="shared" si="11"/>
        <v>0</v>
      </c>
      <c r="E81" s="43" t="str">
        <f t="shared" si="12"/>
        <v/>
      </c>
      <c r="G81" s="44" t="b">
        <f t="shared" si="14"/>
        <v>1</v>
      </c>
      <c r="H81" s="45" t="e">
        <f t="shared" si="13"/>
        <v>#N/A</v>
      </c>
      <c r="I81" s="47" t="s">
        <v>124</v>
      </c>
    </row>
    <row r="82" spans="1:9" x14ac:dyDescent="0.25">
      <c r="A82" s="18" t="s">
        <v>150</v>
      </c>
      <c r="B82" s="40" t="s">
        <v>175</v>
      </c>
      <c r="C82" s="41" t="str">
        <f>IF(ISNUMBER('A.2 Table 15.PAH'!I10),'A.2 Table 15.PAH'!I10/VLOOKUP("National Total",A:B,2,0),"0")</f>
        <v>0</v>
      </c>
      <c r="D82" s="42">
        <f t="shared" si="11"/>
        <v>0</v>
      </c>
      <c r="E82" s="43" t="str">
        <f t="shared" si="12"/>
        <v/>
      </c>
      <c r="G82" s="44" t="b">
        <f t="shared" si="14"/>
        <v>1</v>
      </c>
      <c r="H82" s="45" t="e">
        <f t="shared" si="13"/>
        <v>#N/A</v>
      </c>
      <c r="I82" s="47" t="s">
        <v>125</v>
      </c>
    </row>
    <row r="83" spans="1:9" x14ac:dyDescent="0.25">
      <c r="A83" s="18" t="s">
        <v>151</v>
      </c>
      <c r="B83" s="40" t="s">
        <v>175</v>
      </c>
      <c r="C83" s="41" t="str">
        <f>IF(ISNUMBER('A.2 Table 15.PAH'!I18),'A.2 Table 15.PAH'!I18/VLOOKUP("National Total",A:B,2,0),"0")</f>
        <v>0</v>
      </c>
      <c r="D83" s="42">
        <f t="shared" si="11"/>
        <v>0</v>
      </c>
      <c r="E83" s="43" t="str">
        <f t="shared" si="12"/>
        <v/>
      </c>
      <c r="G83" s="44" t="b">
        <f t="shared" si="14"/>
        <v>1</v>
      </c>
      <c r="H83" s="45" t="e">
        <f t="shared" si="13"/>
        <v>#N/A</v>
      </c>
      <c r="I83" s="47" t="s">
        <v>126</v>
      </c>
    </row>
    <row r="84" spans="1:9" x14ac:dyDescent="0.25">
      <c r="A84" s="18" t="s">
        <v>152</v>
      </c>
      <c r="B84" s="46" t="s">
        <v>175</v>
      </c>
      <c r="C84" s="41" t="str">
        <f>IF(ISNUMBER(B84),B84/VLOOKUP("National Total",A:B,2,0),"0")</f>
        <v>0</v>
      </c>
      <c r="D84" s="42">
        <f t="shared" si="11"/>
        <v>0</v>
      </c>
      <c r="E84" s="43" t="str">
        <f t="shared" si="12"/>
        <v/>
      </c>
      <c r="G84" s="44" t="b">
        <f t="shared" si="14"/>
        <v>1</v>
      </c>
      <c r="H84" s="45" t="e">
        <f t="shared" si="13"/>
        <v>#N/A</v>
      </c>
      <c r="I84" s="47" t="s">
        <v>127</v>
      </c>
    </row>
    <row r="85" spans="1:9" x14ac:dyDescent="0.25">
      <c r="A85" s="18" t="s">
        <v>153</v>
      </c>
      <c r="B85" s="46" t="s">
        <v>175</v>
      </c>
      <c r="C85" s="41" t="str">
        <f>IF(ISNUMBER(B85),B85/VLOOKUP("National Total",A:B,2,0),"0")</f>
        <v>0</v>
      </c>
      <c r="D85" s="42">
        <f t="shared" si="11"/>
        <v>0</v>
      </c>
      <c r="E85" s="43" t="str">
        <f t="shared" si="12"/>
        <v/>
      </c>
      <c r="G85" s="44" t="b">
        <f t="shared" si="14"/>
        <v>1</v>
      </c>
      <c r="H85" s="45" t="e">
        <f t="shared" si="13"/>
        <v>#N/A</v>
      </c>
      <c r="I85" s="47" t="s">
        <v>128</v>
      </c>
    </row>
    <row r="86" spans="1:9" x14ac:dyDescent="0.25">
      <c r="A86" s="18" t="s">
        <v>156</v>
      </c>
      <c r="B86" s="46" t="s">
        <v>175</v>
      </c>
      <c r="C86" s="41" t="str">
        <f>IF(ISNUMBER(B86),B86/VLOOKUP("National Total",A:B,2,0),"0")</f>
        <v>0</v>
      </c>
      <c r="D86" s="42">
        <f t="shared" si="11"/>
        <v>0</v>
      </c>
      <c r="E86" s="43" t="str">
        <f t="shared" si="12"/>
        <v/>
      </c>
      <c r="G86" s="44" t="b">
        <f t="shared" si="14"/>
        <v>1</v>
      </c>
      <c r="H86" s="45" t="e">
        <f t="shared" si="13"/>
        <v>#N/A</v>
      </c>
      <c r="I86" s="47" t="s">
        <v>129</v>
      </c>
    </row>
    <row r="87" spans="1:9" x14ac:dyDescent="0.25">
      <c r="A87" s="18" t="s">
        <v>157</v>
      </c>
      <c r="B87" s="46" t="s">
        <v>175</v>
      </c>
      <c r="C87" s="41" t="str">
        <f>IF(ISNUMBER(B87),B87/VLOOKUP("National Total",A:B,2,0),"0")</f>
        <v>0</v>
      </c>
      <c r="D87" s="42">
        <f t="shared" si="11"/>
        <v>0</v>
      </c>
      <c r="E87" s="43" t="str">
        <f t="shared" si="12"/>
        <v/>
      </c>
      <c r="G87" s="44" t="b">
        <f t="shared" si="14"/>
        <v>1</v>
      </c>
      <c r="H87" s="45" t="e">
        <f t="shared" si="13"/>
        <v>#N/A</v>
      </c>
      <c r="I87" s="47" t="s">
        <v>130</v>
      </c>
    </row>
    <row r="88" spans="1:9" x14ac:dyDescent="0.25">
      <c r="A88" s="18" t="s">
        <v>158</v>
      </c>
      <c r="B88" s="40" t="s">
        <v>175</v>
      </c>
      <c r="C88" s="41" t="str">
        <f>IF(ISNUMBER('A.2 Table 15.PAH'!I23),'A.2 Table 15.PAH'!I23/VLOOKUP("National Total",A:B,2,0),"0")</f>
        <v>0</v>
      </c>
      <c r="D88" s="42">
        <f t="shared" si="11"/>
        <v>0</v>
      </c>
      <c r="E88" s="43" t="str">
        <f t="shared" si="12"/>
        <v/>
      </c>
      <c r="G88" s="44" t="b">
        <f t="shared" si="14"/>
        <v>1</v>
      </c>
      <c r="H88" s="45" t="e">
        <f t="shared" si="13"/>
        <v>#N/A</v>
      </c>
      <c r="I88" s="47" t="s">
        <v>131</v>
      </c>
    </row>
    <row r="89" spans="1:9" x14ac:dyDescent="0.25">
      <c r="A89" s="18" t="s">
        <v>167</v>
      </c>
      <c r="B89" s="40" t="s">
        <v>175</v>
      </c>
      <c r="C89" s="41" t="str">
        <f>IF(ISNUMBER('A.2 Table 15.PAH'!I17),'A.2 Table 15.PAH'!I17/VLOOKUP("National Total",A:B,2,0),"0")</f>
        <v>0</v>
      </c>
      <c r="D89" s="42">
        <f t="shared" si="11"/>
        <v>0</v>
      </c>
      <c r="E89" s="43" t="str">
        <f t="shared" si="12"/>
        <v/>
      </c>
      <c r="G89" s="44" t="b">
        <f t="shared" si="14"/>
        <v>1</v>
      </c>
      <c r="H89" s="45" t="e">
        <f t="shared" si="13"/>
        <v>#N/A</v>
      </c>
      <c r="I89" s="47" t="s">
        <v>132</v>
      </c>
    </row>
    <row r="90" spans="1:9" x14ac:dyDescent="0.25">
      <c r="A90" s="18" t="s">
        <v>168</v>
      </c>
      <c r="B90" s="46" t="s">
        <v>175</v>
      </c>
      <c r="C90" s="41" t="str">
        <f>IF(ISNUMBER(B90),B90/VLOOKUP("National Total",A:B,2,0),"0")</f>
        <v>0</v>
      </c>
      <c r="D90" s="42">
        <f t="shared" si="11"/>
        <v>0</v>
      </c>
      <c r="E90" s="43" t="str">
        <f t="shared" si="12"/>
        <v/>
      </c>
      <c r="G90" s="44" t="b">
        <f t="shared" si="14"/>
        <v>1</v>
      </c>
      <c r="H90" s="45" t="e">
        <f t="shared" si="13"/>
        <v>#N/A</v>
      </c>
      <c r="I90" s="47" t="s">
        <v>133</v>
      </c>
    </row>
    <row r="91" spans="1:9" x14ac:dyDescent="0.25">
      <c r="A91" s="18" t="s">
        <v>169</v>
      </c>
      <c r="B91" s="46" t="s">
        <v>175</v>
      </c>
      <c r="C91" s="41" t="str">
        <f>IF(ISNUMBER(B91),B91/VLOOKUP("National Total",A:B,2,0),"0")</f>
        <v>0</v>
      </c>
      <c r="D91" s="42">
        <f t="shared" si="11"/>
        <v>0</v>
      </c>
      <c r="E91" s="43" t="str">
        <f t="shared" si="12"/>
        <v/>
      </c>
      <c r="G91" s="44" t="b">
        <f t="shared" si="14"/>
        <v>1</v>
      </c>
      <c r="H91" s="45" t="e">
        <f t="shared" si="13"/>
        <v>#N/A</v>
      </c>
      <c r="I91" s="47" t="s">
        <v>134</v>
      </c>
    </row>
    <row r="92" spans="1:9" x14ac:dyDescent="0.25">
      <c r="A92" s="18" t="s">
        <v>55</v>
      </c>
      <c r="B92" s="46" t="s">
        <v>242</v>
      </c>
      <c r="C92" s="41" t="str">
        <f>IF(ISNUMBER(B92),B92/VLOOKUP("National Total",A:B,2,0),"0")</f>
        <v>0</v>
      </c>
      <c r="D92" s="42">
        <f t="shared" si="11"/>
        <v>0</v>
      </c>
      <c r="E92" s="43" t="str">
        <f t="shared" si="12"/>
        <v/>
      </c>
      <c r="G92" s="44" t="b">
        <f t="shared" si="14"/>
        <v>1</v>
      </c>
      <c r="H92" s="45" t="e">
        <f t="shared" si="13"/>
        <v>#N/A</v>
      </c>
      <c r="I92" s="47" t="s">
        <v>135</v>
      </c>
    </row>
    <row r="93" spans="1:9" x14ac:dyDescent="0.25">
      <c r="A93" s="18" t="s">
        <v>71</v>
      </c>
      <c r="B93" s="40" t="s">
        <v>242</v>
      </c>
      <c r="C93" s="41" t="str">
        <f>IF(ISNUMBER('A.2 Table 15.PAH'!I26),'A.2 Table 15.PAH'!I26/VLOOKUP("National Total",A:B,2,0),"0")</f>
        <v>0</v>
      </c>
      <c r="D93" s="42">
        <f t="shared" si="11"/>
        <v>0</v>
      </c>
      <c r="E93" s="43" t="str">
        <f t="shared" si="12"/>
        <v/>
      </c>
      <c r="G93" s="44" t="b">
        <f t="shared" si="14"/>
        <v>1</v>
      </c>
      <c r="H93" s="45" t="e">
        <f t="shared" si="13"/>
        <v>#N/A</v>
      </c>
      <c r="I93" s="47" t="s">
        <v>136</v>
      </c>
    </row>
    <row r="94" spans="1:9" x14ac:dyDescent="0.25">
      <c r="A94" s="18" t="s">
        <v>73</v>
      </c>
      <c r="B94" s="46" t="s">
        <v>242</v>
      </c>
      <c r="C94" s="41" t="str">
        <f>IF(ISNUMBER(B94),B94/VLOOKUP("National Total",A:B,2,0),"0")</f>
        <v>0</v>
      </c>
      <c r="D94" s="42">
        <f t="shared" si="11"/>
        <v>0</v>
      </c>
      <c r="E94" s="43" t="str">
        <f t="shared" si="12"/>
        <v/>
      </c>
      <c r="G94" s="44" t="b">
        <f t="shared" si="14"/>
        <v>1</v>
      </c>
      <c r="H94" s="45" t="e">
        <f t="shared" si="13"/>
        <v>#N/A</v>
      </c>
      <c r="I94" s="47" t="s">
        <v>137</v>
      </c>
    </row>
    <row r="95" spans="1:9" x14ac:dyDescent="0.25">
      <c r="A95" s="18" t="s">
        <v>77</v>
      </c>
      <c r="B95" s="46" t="s">
        <v>242</v>
      </c>
      <c r="C95" s="41" t="str">
        <f>IF(ISNUMBER(B95),B95/VLOOKUP("National Total",A:B,2,0),"0")</f>
        <v>0</v>
      </c>
      <c r="D95" s="42">
        <f t="shared" si="11"/>
        <v>0</v>
      </c>
      <c r="E95" s="43" t="str">
        <f t="shared" si="12"/>
        <v/>
      </c>
      <c r="G95" s="44" t="b">
        <f t="shared" si="14"/>
        <v>1</v>
      </c>
      <c r="H95" s="45" t="e">
        <f t="shared" si="13"/>
        <v>#N/A</v>
      </c>
      <c r="I95" s="47" t="s">
        <v>138</v>
      </c>
    </row>
    <row r="96" spans="1:9" x14ac:dyDescent="0.25">
      <c r="A96" s="18" t="s">
        <v>78</v>
      </c>
      <c r="B96" s="40" t="s">
        <v>242</v>
      </c>
      <c r="G96" s="44" t="b">
        <f t="shared" si="14"/>
        <v>1</v>
      </c>
      <c r="H96" s="45" t="e">
        <f t="shared" si="13"/>
        <v>#N/A</v>
      </c>
      <c r="I96" s="47" t="s">
        <v>139</v>
      </c>
    </row>
    <row r="97" spans="1:9" x14ac:dyDescent="0.25">
      <c r="A97" s="18" t="s">
        <v>88</v>
      </c>
      <c r="B97" s="46" t="s">
        <v>175</v>
      </c>
      <c r="C97" s="41" t="str">
        <f>IF(ISNUMBER(B97),B97/VLOOKUP("National Total",A:B,2,0),"0")</f>
        <v>0</v>
      </c>
      <c r="D97" s="42">
        <f t="shared" ref="D97:D130" si="15">IF(C97=1,0,IF(ISNUMBER(C97+D96),C97+D96,0))</f>
        <v>0</v>
      </c>
      <c r="E97" s="43" t="str">
        <f t="shared" ref="E97:E130" si="16">IF(AND(D96&lt;$K$1,D97&gt;0),"x","")</f>
        <v/>
      </c>
      <c r="G97" s="44" t="b">
        <f t="shared" si="14"/>
        <v>1</v>
      </c>
      <c r="H97" s="45" t="e">
        <f t="shared" si="13"/>
        <v>#N/A</v>
      </c>
      <c r="I97" s="47" t="s">
        <v>140</v>
      </c>
    </row>
    <row r="98" spans="1:9" x14ac:dyDescent="0.25">
      <c r="A98" s="18" t="s">
        <v>104</v>
      </c>
      <c r="B98" s="40" t="s">
        <v>242</v>
      </c>
      <c r="C98" s="41" t="str">
        <f>IF(ISNUMBER('A.2 Table 15.PAH'!I24),'A.2 Table 15.PAH'!I24/VLOOKUP("National Total",A:B,2,0),"0")</f>
        <v>0</v>
      </c>
      <c r="D98" s="42">
        <f t="shared" si="15"/>
        <v>0</v>
      </c>
      <c r="E98" s="43" t="str">
        <f t="shared" si="16"/>
        <v/>
      </c>
      <c r="G98" s="44" t="b">
        <f t="shared" si="14"/>
        <v>1</v>
      </c>
      <c r="H98" s="45" t="e">
        <f t="shared" ref="H98:H129" si="17">VLOOKUP("National Total",A:B,2,0)</f>
        <v>#N/A</v>
      </c>
      <c r="I98" s="47" t="s">
        <v>141</v>
      </c>
    </row>
    <row r="99" spans="1:9" x14ac:dyDescent="0.25">
      <c r="A99" s="18" t="s">
        <v>111</v>
      </c>
      <c r="B99" s="40" t="s">
        <v>242</v>
      </c>
      <c r="C99" s="41" t="str">
        <f>IF(ISNUMBER('A.2 Table 15.PAH'!I5),'A.2 Table 15.PAH'!I5/VLOOKUP("National Total",A:B,2,0),"0")</f>
        <v>0</v>
      </c>
      <c r="D99" s="42">
        <f t="shared" si="15"/>
        <v>0</v>
      </c>
      <c r="E99" s="43" t="str">
        <f t="shared" si="16"/>
        <v/>
      </c>
      <c r="G99" s="44" t="b">
        <f t="shared" si="14"/>
        <v>1</v>
      </c>
      <c r="H99" s="45" t="e">
        <f t="shared" si="17"/>
        <v>#N/A</v>
      </c>
      <c r="I99" s="47" t="s">
        <v>142</v>
      </c>
    </row>
    <row r="100" spans="1:9" x14ac:dyDescent="0.25">
      <c r="A100" s="18" t="s">
        <v>112</v>
      </c>
      <c r="B100" s="40" t="s">
        <v>242</v>
      </c>
      <c r="C100" s="41" t="str">
        <f>IF(ISNUMBER('A.2 Table 15.PAH'!I11),'A.2 Table 15.PAH'!I11/VLOOKUP("National Total",A:B,2,0),"0")</f>
        <v>0</v>
      </c>
      <c r="D100" s="42">
        <f t="shared" si="15"/>
        <v>0</v>
      </c>
      <c r="E100" s="43" t="str">
        <f t="shared" si="16"/>
        <v/>
      </c>
      <c r="G100" s="44" t="b">
        <f t="shared" si="14"/>
        <v>1</v>
      </c>
      <c r="H100" s="45" t="e">
        <f t="shared" si="17"/>
        <v>#N/A</v>
      </c>
      <c r="I100" s="47" t="s">
        <v>143</v>
      </c>
    </row>
    <row r="101" spans="1:9" x14ac:dyDescent="0.25">
      <c r="A101" s="18" t="s">
        <v>114</v>
      </c>
      <c r="B101" s="46" t="s">
        <v>242</v>
      </c>
      <c r="C101" s="41" t="str">
        <f t="shared" ref="C101:C119" si="18">IF(ISNUMBER(B101),B101/VLOOKUP("National Total",A:B,2,0),"0")</f>
        <v>0</v>
      </c>
      <c r="D101" s="42">
        <f t="shared" si="15"/>
        <v>0</v>
      </c>
      <c r="E101" s="43" t="str">
        <f t="shared" si="16"/>
        <v/>
      </c>
      <c r="G101" s="44" t="b">
        <f t="shared" si="14"/>
        <v>1</v>
      </c>
      <c r="H101" s="45" t="e">
        <f t="shared" si="17"/>
        <v>#N/A</v>
      </c>
      <c r="I101" s="47" t="s">
        <v>144</v>
      </c>
    </row>
    <row r="102" spans="1:9" x14ac:dyDescent="0.25">
      <c r="A102" s="18" t="s">
        <v>161</v>
      </c>
      <c r="B102" s="46" t="s">
        <v>242</v>
      </c>
      <c r="C102" s="41" t="str">
        <f t="shared" si="18"/>
        <v>0</v>
      </c>
      <c r="D102" s="42">
        <f t="shared" si="15"/>
        <v>0</v>
      </c>
      <c r="E102" s="43" t="str">
        <f t="shared" si="16"/>
        <v/>
      </c>
      <c r="G102" s="44" t="b">
        <f t="shared" si="14"/>
        <v>1</v>
      </c>
      <c r="H102" s="45" t="e">
        <f t="shared" si="17"/>
        <v>#N/A</v>
      </c>
      <c r="I102" s="47" t="s">
        <v>145</v>
      </c>
    </row>
    <row r="103" spans="1:9" x14ac:dyDescent="0.25">
      <c r="A103" s="18" t="s">
        <v>163</v>
      </c>
      <c r="B103" s="46" t="s">
        <v>208</v>
      </c>
      <c r="C103" s="41" t="str">
        <f t="shared" si="18"/>
        <v>0</v>
      </c>
      <c r="D103" s="42">
        <f t="shared" si="15"/>
        <v>0</v>
      </c>
      <c r="E103" s="43" t="str">
        <f t="shared" si="16"/>
        <v/>
      </c>
      <c r="G103" s="44" t="b">
        <f t="shared" si="14"/>
        <v>1</v>
      </c>
      <c r="H103" s="45" t="e">
        <f t="shared" si="17"/>
        <v>#N/A</v>
      </c>
      <c r="I103" s="47" t="s">
        <v>146</v>
      </c>
    </row>
    <row r="104" spans="1:9" x14ac:dyDescent="0.25">
      <c r="B104" s="46"/>
      <c r="C104" s="41" t="str">
        <f t="shared" si="18"/>
        <v>0</v>
      </c>
      <c r="D104" s="42">
        <f t="shared" si="15"/>
        <v>0</v>
      </c>
      <c r="E104" s="43" t="str">
        <f t="shared" si="16"/>
        <v/>
      </c>
      <c r="G104" s="44" t="b">
        <f>ROW('A.2 Table 15.PAH'!H5)=ROW('A.2 Table 15.PAH'!I5)</f>
        <v>1</v>
      </c>
      <c r="H104" s="45" t="e">
        <f t="shared" si="17"/>
        <v>#N/A</v>
      </c>
      <c r="I104" s="47" t="s">
        <v>147</v>
      </c>
    </row>
    <row r="105" spans="1:9" x14ac:dyDescent="0.25">
      <c r="B105" s="46"/>
      <c r="C105" s="41" t="str">
        <f t="shared" si="18"/>
        <v>0</v>
      </c>
      <c r="D105" s="42">
        <f t="shared" si="15"/>
        <v>0</v>
      </c>
      <c r="E105" s="43" t="str">
        <f t="shared" si="16"/>
        <v/>
      </c>
      <c r="G105" s="44" t="b">
        <f>ROW('A.2 Table 15.PAH'!H6)=ROW('A.2 Table 15.PAH'!I6)</f>
        <v>1</v>
      </c>
      <c r="H105" s="45" t="e">
        <f t="shared" si="17"/>
        <v>#N/A</v>
      </c>
      <c r="I105" s="47" t="s">
        <v>148</v>
      </c>
    </row>
    <row r="106" spans="1:9" x14ac:dyDescent="0.25">
      <c r="B106" s="46"/>
      <c r="C106" s="41" t="str">
        <f t="shared" si="18"/>
        <v>0</v>
      </c>
      <c r="D106" s="42">
        <f t="shared" si="15"/>
        <v>0</v>
      </c>
      <c r="E106" s="43" t="str">
        <f t="shared" si="16"/>
        <v/>
      </c>
      <c r="G106" s="44" t="b">
        <f>ROW('A.2 Table 15.PAH'!H7)=ROW('A.2 Table 15.PAH'!I7)</f>
        <v>1</v>
      </c>
      <c r="H106" s="45" t="e">
        <f t="shared" si="17"/>
        <v>#N/A</v>
      </c>
      <c r="I106" s="47" t="s">
        <v>149</v>
      </c>
    </row>
    <row r="107" spans="1:9" x14ac:dyDescent="0.25">
      <c r="B107" s="46"/>
      <c r="C107" s="41" t="str">
        <f t="shared" si="18"/>
        <v>0</v>
      </c>
      <c r="D107" s="42">
        <f t="shared" si="15"/>
        <v>0</v>
      </c>
      <c r="E107" s="43" t="str">
        <f t="shared" si="16"/>
        <v/>
      </c>
      <c r="G107" s="44" t="b">
        <f>ROW('A.2 Table 15.PAH'!H8)=ROW('A.2 Table 15.PAH'!I8)</f>
        <v>1</v>
      </c>
      <c r="H107" s="45" t="e">
        <f t="shared" si="17"/>
        <v>#N/A</v>
      </c>
      <c r="I107" s="47" t="s">
        <v>150</v>
      </c>
    </row>
    <row r="108" spans="1:9" x14ac:dyDescent="0.25">
      <c r="B108" s="46"/>
      <c r="C108" s="41" t="str">
        <f t="shared" si="18"/>
        <v>0</v>
      </c>
      <c r="D108" s="42">
        <f t="shared" si="15"/>
        <v>0</v>
      </c>
      <c r="E108" s="43" t="str">
        <f t="shared" si="16"/>
        <v/>
      </c>
      <c r="G108" s="44" t="b">
        <f>ROW('A.2 Table 15.PAH'!H9)=ROW('A.2 Table 15.PAH'!I9)</f>
        <v>1</v>
      </c>
      <c r="H108" s="45" t="e">
        <f t="shared" si="17"/>
        <v>#N/A</v>
      </c>
      <c r="I108" s="47" t="s">
        <v>151</v>
      </c>
    </row>
    <row r="109" spans="1:9" x14ac:dyDescent="0.25">
      <c r="B109" s="46"/>
      <c r="C109" s="41" t="str">
        <f t="shared" si="18"/>
        <v>0</v>
      </c>
      <c r="D109" s="42">
        <f t="shared" si="15"/>
        <v>0</v>
      </c>
      <c r="E109" s="43" t="str">
        <f t="shared" si="16"/>
        <v/>
      </c>
      <c r="G109" s="44" t="b">
        <f>ROW('A.2 Table 15.PAH'!H10)=ROW('A.2 Table 15.PAH'!I10)</f>
        <v>1</v>
      </c>
      <c r="H109" s="45" t="e">
        <f t="shared" si="17"/>
        <v>#N/A</v>
      </c>
      <c r="I109" s="47" t="s">
        <v>152</v>
      </c>
    </row>
    <row r="110" spans="1:9" x14ac:dyDescent="0.25">
      <c r="B110" s="46"/>
      <c r="C110" s="41" t="str">
        <f t="shared" si="18"/>
        <v>0</v>
      </c>
      <c r="D110" s="42">
        <f t="shared" si="15"/>
        <v>0</v>
      </c>
      <c r="E110" s="43" t="str">
        <f t="shared" si="16"/>
        <v/>
      </c>
      <c r="G110" s="44" t="b">
        <f>ROW('A.2 Table 15.PAH'!H11)=ROW('A.2 Table 15.PAH'!I11)</f>
        <v>1</v>
      </c>
      <c r="H110" s="45" t="e">
        <f t="shared" si="17"/>
        <v>#N/A</v>
      </c>
      <c r="I110" s="47" t="s">
        <v>153</v>
      </c>
    </row>
    <row r="111" spans="1:9" x14ac:dyDescent="0.25">
      <c r="B111" s="46"/>
      <c r="C111" s="41" t="str">
        <f t="shared" si="18"/>
        <v>0</v>
      </c>
      <c r="D111" s="42">
        <f t="shared" si="15"/>
        <v>0</v>
      </c>
      <c r="E111" s="43" t="str">
        <f t="shared" si="16"/>
        <v/>
      </c>
      <c r="G111" s="44" t="b">
        <f>ROW('A.2 Table 15.PAH'!H12)=ROW('A.2 Table 15.PAH'!I12)</f>
        <v>1</v>
      </c>
      <c r="H111" s="45" t="e">
        <f t="shared" si="17"/>
        <v>#N/A</v>
      </c>
      <c r="I111" s="47" t="s">
        <v>154</v>
      </c>
    </row>
    <row r="112" spans="1:9" x14ac:dyDescent="0.25">
      <c r="B112" s="46"/>
      <c r="C112" s="41" t="str">
        <f t="shared" si="18"/>
        <v>0</v>
      </c>
      <c r="D112" s="42">
        <f t="shared" si="15"/>
        <v>0</v>
      </c>
      <c r="E112" s="43" t="str">
        <f t="shared" si="16"/>
        <v/>
      </c>
      <c r="G112" s="44" t="b">
        <f>ROW('A.2 Table 15.PAH'!H13)=ROW('A.2 Table 15.PAH'!I13)</f>
        <v>1</v>
      </c>
      <c r="H112" s="45" t="e">
        <f t="shared" si="17"/>
        <v>#N/A</v>
      </c>
      <c r="I112" s="18" t="s">
        <v>155</v>
      </c>
    </row>
    <row r="113" spans="2:9" x14ac:dyDescent="0.25">
      <c r="B113" s="46"/>
      <c r="C113" s="41" t="str">
        <f t="shared" si="18"/>
        <v>0</v>
      </c>
      <c r="D113" s="42">
        <f t="shared" si="15"/>
        <v>0</v>
      </c>
      <c r="E113" s="43" t="str">
        <f t="shared" si="16"/>
        <v/>
      </c>
      <c r="G113" s="44" t="b">
        <f>ROW('A.2 Table 15.PAH'!H14)=ROW('A.2 Table 15.PAH'!I14)</f>
        <v>1</v>
      </c>
      <c r="H113" s="45" t="e">
        <f t="shared" si="17"/>
        <v>#N/A</v>
      </c>
      <c r="I113" s="18" t="s">
        <v>156</v>
      </c>
    </row>
    <row r="114" spans="2:9" x14ac:dyDescent="0.25">
      <c r="B114" s="46"/>
      <c r="C114" s="41" t="str">
        <f t="shared" si="18"/>
        <v>0</v>
      </c>
      <c r="D114" s="42">
        <f t="shared" si="15"/>
        <v>0</v>
      </c>
      <c r="E114" s="43" t="str">
        <f t="shared" si="16"/>
        <v/>
      </c>
      <c r="G114" s="44" t="b">
        <f>ROW('A.2 Table 15.PAH'!H15)=ROW('A.2 Table 15.PAH'!I15)</f>
        <v>1</v>
      </c>
      <c r="H114" s="45" t="e">
        <f t="shared" si="17"/>
        <v>#N/A</v>
      </c>
      <c r="I114" s="18" t="s">
        <v>157</v>
      </c>
    </row>
    <row r="115" spans="2:9" x14ac:dyDescent="0.25">
      <c r="B115" s="46"/>
      <c r="C115" s="41" t="str">
        <f t="shared" si="18"/>
        <v>0</v>
      </c>
      <c r="D115" s="42">
        <f t="shared" si="15"/>
        <v>0</v>
      </c>
      <c r="E115" s="43" t="str">
        <f t="shared" si="16"/>
        <v/>
      </c>
      <c r="G115" s="44" t="b">
        <f>ROW('A.2 Table 15.PAH'!H16)=ROW('A.2 Table 15.PAH'!I16)</f>
        <v>1</v>
      </c>
      <c r="H115" s="45" t="e">
        <f t="shared" si="17"/>
        <v>#N/A</v>
      </c>
      <c r="I115" s="18" t="s">
        <v>158</v>
      </c>
    </row>
    <row r="116" spans="2:9" x14ac:dyDescent="0.25">
      <c r="B116" s="46"/>
      <c r="C116" s="41" t="str">
        <f t="shared" si="18"/>
        <v>0</v>
      </c>
      <c r="D116" s="42">
        <f t="shared" si="15"/>
        <v>0</v>
      </c>
      <c r="E116" s="43" t="str">
        <f t="shared" si="16"/>
        <v/>
      </c>
      <c r="G116" s="44" t="b">
        <f>ROW('A.2 Table 15.PAH'!H17)=ROW('A.2 Table 15.PAH'!I17)</f>
        <v>1</v>
      </c>
      <c r="H116" s="45" t="e">
        <f t="shared" si="17"/>
        <v>#N/A</v>
      </c>
      <c r="I116" s="18" t="s">
        <v>159</v>
      </c>
    </row>
    <row r="117" spans="2:9" x14ac:dyDescent="0.25">
      <c r="B117" s="46"/>
      <c r="C117" s="41" t="str">
        <f t="shared" si="18"/>
        <v>0</v>
      </c>
      <c r="D117" s="42">
        <f t="shared" si="15"/>
        <v>0</v>
      </c>
      <c r="E117" s="43" t="str">
        <f t="shared" si="16"/>
        <v/>
      </c>
      <c r="G117" s="44" t="b">
        <f>ROW('A.2 Table 15.PAH'!H18)=ROW('A.2 Table 15.PAH'!I18)</f>
        <v>1</v>
      </c>
      <c r="H117" s="45" t="e">
        <f t="shared" si="17"/>
        <v>#N/A</v>
      </c>
      <c r="I117" s="18" t="s">
        <v>160</v>
      </c>
    </row>
    <row r="118" spans="2:9" x14ac:dyDescent="0.25">
      <c r="B118" s="46"/>
      <c r="C118" s="41" t="str">
        <f t="shared" si="18"/>
        <v>0</v>
      </c>
      <c r="D118" s="42">
        <f t="shared" si="15"/>
        <v>0</v>
      </c>
      <c r="E118" s="43" t="str">
        <f t="shared" si="16"/>
        <v/>
      </c>
      <c r="G118" s="44" t="b">
        <f>ROW('A.2 Table 15.PAH'!H19)=ROW('A.2 Table 15.PAH'!I19)</f>
        <v>1</v>
      </c>
      <c r="H118" s="45" t="e">
        <f t="shared" si="17"/>
        <v>#N/A</v>
      </c>
      <c r="I118" s="18" t="s">
        <v>161</v>
      </c>
    </row>
    <row r="119" spans="2:9" x14ac:dyDescent="0.25">
      <c r="B119" s="46"/>
      <c r="C119" s="41" t="str">
        <f t="shared" si="18"/>
        <v>0</v>
      </c>
      <c r="D119" s="42">
        <f t="shared" si="15"/>
        <v>0</v>
      </c>
      <c r="E119" s="43" t="str">
        <f t="shared" si="16"/>
        <v/>
      </c>
      <c r="G119" s="44" t="b">
        <f>ROW('A.2 Table 15.PAH'!H20)=ROW('A.2 Table 15.PAH'!I20)</f>
        <v>1</v>
      </c>
      <c r="H119" s="45" t="e">
        <f t="shared" si="17"/>
        <v>#N/A</v>
      </c>
      <c r="I119" s="18" t="s">
        <v>162</v>
      </c>
    </row>
    <row r="120" spans="2:9" x14ac:dyDescent="0.25">
      <c r="C120" s="41" t="str">
        <f>IF(ISNUMBER('A.2 Table 15.PAH'!I7),'A.2 Table 15.PAH'!I7/VLOOKUP("National Total",A:B,2,0),"0")</f>
        <v>0</v>
      </c>
      <c r="D120" s="42">
        <f t="shared" si="15"/>
        <v>0</v>
      </c>
      <c r="E120" s="43" t="str">
        <f t="shared" si="16"/>
        <v/>
      </c>
      <c r="G120" s="44" t="b">
        <f>ROW('A.2 Table 15.PAH'!H21)=ROW('A.2 Table 15.PAH'!I21)</f>
        <v>1</v>
      </c>
      <c r="H120" s="45" t="e">
        <f t="shared" si="17"/>
        <v>#N/A</v>
      </c>
      <c r="I120" s="18" t="s">
        <v>163</v>
      </c>
    </row>
    <row r="121" spans="2:9" x14ac:dyDescent="0.25">
      <c r="B121" s="46"/>
      <c r="C121" s="41" t="str">
        <f>IF(ISNUMBER(B121),B121/VLOOKUP("National Total",A:B,2,0),"0")</f>
        <v>0</v>
      </c>
      <c r="D121" s="42">
        <f t="shared" si="15"/>
        <v>0</v>
      </c>
      <c r="E121" s="43" t="str">
        <f t="shared" si="16"/>
        <v/>
      </c>
      <c r="G121" s="44" t="b">
        <f>ROW('A.2 Table 15.PAH'!H22)=ROW('A.2 Table 15.PAH'!I22)</f>
        <v>1</v>
      </c>
      <c r="H121" s="45" t="e">
        <f t="shared" si="17"/>
        <v>#N/A</v>
      </c>
      <c r="I121" s="18" t="s">
        <v>164</v>
      </c>
    </row>
    <row r="122" spans="2:9" x14ac:dyDescent="0.25">
      <c r="B122" s="46"/>
      <c r="C122" s="41" t="str">
        <f>IF(ISNUMBER(B122),B122/VLOOKUP("National Total",A:B,2,0),"0")</f>
        <v>0</v>
      </c>
      <c r="D122" s="42">
        <f t="shared" si="15"/>
        <v>0</v>
      </c>
      <c r="E122" s="43" t="str">
        <f t="shared" si="16"/>
        <v/>
      </c>
      <c r="G122" s="44" t="b">
        <f>ROW('A.2 Table 15.PAH'!H23)=ROW('A.2 Table 15.PAH'!I23)</f>
        <v>1</v>
      </c>
      <c r="H122" s="45" t="e">
        <f t="shared" si="17"/>
        <v>#N/A</v>
      </c>
      <c r="I122" s="18" t="s">
        <v>165</v>
      </c>
    </row>
    <row r="123" spans="2:9" x14ac:dyDescent="0.25">
      <c r="B123" s="46"/>
      <c r="C123" s="41" t="str">
        <f>IF(ISNUMBER(B123),B123/VLOOKUP("National Total",A:B,2,0),"0")</f>
        <v>0</v>
      </c>
      <c r="D123" s="42">
        <f t="shared" si="15"/>
        <v>0</v>
      </c>
      <c r="E123" s="43" t="str">
        <f t="shared" si="16"/>
        <v/>
      </c>
      <c r="G123" s="44" t="b">
        <f>ROW('A.2 Table 15.PAH'!H24)=ROW('A.2 Table 15.PAH'!I24)</f>
        <v>1</v>
      </c>
      <c r="H123" s="45" t="e">
        <f t="shared" si="17"/>
        <v>#N/A</v>
      </c>
      <c r="I123" s="18" t="s">
        <v>166</v>
      </c>
    </row>
    <row r="124" spans="2:9" x14ac:dyDescent="0.25">
      <c r="B124" s="46"/>
      <c r="C124" s="41" t="str">
        <f>IF(ISNUMBER(B124),B124/VLOOKUP("National Total",A:B,2,0),"0")</f>
        <v>0</v>
      </c>
      <c r="D124" s="42">
        <f t="shared" si="15"/>
        <v>0</v>
      </c>
      <c r="E124" s="43" t="str">
        <f t="shared" si="16"/>
        <v/>
      </c>
      <c r="G124" s="44" t="b">
        <f>ROW('A.2 Table 15.PAH'!H25)=ROW('A.2 Table 15.PAH'!I25)</f>
        <v>1</v>
      </c>
      <c r="H124" s="45" t="e">
        <f t="shared" si="17"/>
        <v>#N/A</v>
      </c>
      <c r="I124" s="18" t="s">
        <v>167</v>
      </c>
    </row>
    <row r="125" spans="2:9" x14ac:dyDescent="0.25">
      <c r="B125" s="46"/>
      <c r="C125" s="41" t="str">
        <f>IF(ISNUMBER(B125),B125/VLOOKUP("National Total",A:B,2,0),"0")</f>
        <v>0</v>
      </c>
      <c r="D125" s="42">
        <f t="shared" si="15"/>
        <v>0</v>
      </c>
      <c r="E125" s="43" t="str">
        <f t="shared" si="16"/>
        <v/>
      </c>
      <c r="G125" s="44" t="b">
        <f>ROW('A.2 Table 15.PAH'!H26)=ROW('A.2 Table 15.PAH'!I26)</f>
        <v>1</v>
      </c>
      <c r="H125" s="45" t="e">
        <f t="shared" si="17"/>
        <v>#N/A</v>
      </c>
      <c r="I125" s="18" t="s">
        <v>168</v>
      </c>
    </row>
    <row r="126" spans="2:9" x14ac:dyDescent="0.25">
      <c r="C126" s="41" t="str">
        <f>IF(ISNUMBER('A.2 Table 15.PAH'!I21),'A.2 Table 15.PAH'!I21/VLOOKUP("National Total",A:B,2,0),"0")</f>
        <v>0</v>
      </c>
      <c r="D126" s="42">
        <f t="shared" si="15"/>
        <v>0</v>
      </c>
      <c r="E126" s="43" t="str">
        <f t="shared" si="16"/>
        <v/>
      </c>
      <c r="G126" s="44" t="b">
        <f>ROW('A.2 Table 15.PAH'!H27)=ROW('A.2 Table 15.PAH'!I27)</f>
        <v>1</v>
      </c>
      <c r="H126" s="45" t="e">
        <f t="shared" si="17"/>
        <v>#N/A</v>
      </c>
      <c r="I126" s="18" t="s">
        <v>169</v>
      </c>
    </row>
    <row r="127" spans="2:9" x14ac:dyDescent="0.25">
      <c r="B127" s="46"/>
      <c r="C127" s="41" t="str">
        <f>IF(ISNUMBER(B127),B127/VLOOKUP("National Total",A:B,2,0),"0")</f>
        <v>0</v>
      </c>
      <c r="D127" s="42">
        <f t="shared" si="15"/>
        <v>0</v>
      </c>
      <c r="E127" s="43" t="str">
        <f t="shared" si="16"/>
        <v/>
      </c>
      <c r="G127" s="44" t="b">
        <f>ROW('A.2 Table 15.PAH'!H28)=ROW('A.2 Table 15.PAH'!I28)</f>
        <v>1</v>
      </c>
      <c r="H127" s="45" t="e">
        <f t="shared" si="17"/>
        <v>#N/A</v>
      </c>
      <c r="I127" s="18" t="s">
        <v>170</v>
      </c>
    </row>
    <row r="128" spans="2:9" x14ac:dyDescent="0.25">
      <c r="B128" s="46"/>
      <c r="C128" s="41" t="str">
        <f>IF(ISNUMBER(B128),B128/VLOOKUP("National Total",A:B,2,0),"0")</f>
        <v>0</v>
      </c>
      <c r="D128" s="42">
        <f t="shared" si="15"/>
        <v>0</v>
      </c>
      <c r="E128" s="43" t="str">
        <f t="shared" si="16"/>
        <v/>
      </c>
      <c r="G128" s="44" t="b">
        <f>ROW('A.2 Table 15.PAH'!H29)=ROW('A.2 Table 15.PAH'!I29)</f>
        <v>1</v>
      </c>
      <c r="H128" s="45" t="e">
        <f t="shared" si="17"/>
        <v>#N/A</v>
      </c>
      <c r="I128" s="18" t="s">
        <v>44</v>
      </c>
    </row>
    <row r="129" spans="1:9" x14ac:dyDescent="0.25">
      <c r="B129" s="46"/>
      <c r="C129" s="41" t="str">
        <f>IF(ISNUMBER(B129),B129/VLOOKUP("National Total",A:B,2,0),"0")</f>
        <v>0</v>
      </c>
      <c r="D129" s="42">
        <f t="shared" si="15"/>
        <v>0</v>
      </c>
      <c r="E129" s="43" t="str">
        <f t="shared" si="16"/>
        <v/>
      </c>
      <c r="G129" s="44" t="b">
        <f>ROW('A.2 Table 15.PAH'!H30)=ROW('A.2 Table 15.PAH'!I30)</f>
        <v>1</v>
      </c>
      <c r="H129" s="45" t="e">
        <f t="shared" si="17"/>
        <v>#N/A</v>
      </c>
      <c r="I129" s="18" t="s">
        <v>171</v>
      </c>
    </row>
    <row r="130" spans="1:9" x14ac:dyDescent="0.25">
      <c r="A130" s="8"/>
      <c r="B130" s="46"/>
      <c r="C130" s="41" t="str">
        <f>IF(ISNUMBER(B130),B130/VLOOKUP("National Total",A:B,2,0),"0")</f>
        <v>0</v>
      </c>
      <c r="D130" s="42">
        <f t="shared" si="15"/>
        <v>0</v>
      </c>
      <c r="E130" s="43" t="str">
        <f t="shared" si="16"/>
        <v/>
      </c>
    </row>
    <row r="136" spans="1:9" x14ac:dyDescent="0.25">
      <c r="B136" s="48"/>
      <c r="C136" s="48" t="e">
        <f>'A.2 Table 3.NMVOC'!#REF!</f>
        <v>#REF!</v>
      </c>
    </row>
    <row r="139" spans="1:9" x14ac:dyDescent="0.25">
      <c r="C139" s="48" t="e">
        <f>C136-B136</f>
        <v>#REF!</v>
      </c>
    </row>
    <row r="140" spans="1:9" x14ac:dyDescent="0.25">
      <c r="C140" s="49" t="e">
        <f>C136/B136</f>
        <v>#REF!</v>
      </c>
    </row>
  </sheetData>
  <autoFilter ref="A1:E129" xr:uid="{00000000-0009-0000-0000-000001000000}">
    <sortState xmlns:xlrd2="http://schemas.microsoft.com/office/spreadsheetml/2017/richdata2" ref="A2:E130">
      <sortCondition descending="1" ref="B1:B129"/>
    </sortState>
  </autoFilter>
  <conditionalFormatting sqref="F1:F103 F130:F1048576">
    <cfRule type="expression" dxfId="13" priority="1">
      <formula>OR($A1="National Total",AND($D1&gt;0,$C1&gt;0))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91" id="{00000000-000E-0000-0100-000001000000}">
            <xm:f>OR('A.2 Table 15.PAH'!$H5="National Total",AND($D104&gt;0,$C104&gt;0))</xm:f>
            <x14:dxf>
              <fill>
                <patternFill>
                  <bgColor theme="9"/>
                </patternFill>
              </fill>
            </x14:dxf>
          </x14:cfRule>
          <xm:sqref>F104:F129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4"/>
  </sheetPr>
  <dimension ref="B1:L89"/>
  <sheetViews>
    <sheetView showGridLines="0" zoomScale="75" zoomScaleNormal="75" workbookViewId="0">
      <selection activeCell="I32" sqref="I32"/>
    </sheetView>
  </sheetViews>
  <sheetFormatPr defaultRowHeight="15" x14ac:dyDescent="0.25"/>
  <cols>
    <col min="1" max="1" width="9.140625" style="18"/>
    <col min="2" max="2" width="16.28515625" style="18" bestFit="1" customWidth="1"/>
    <col min="3" max="3" width="7.85546875" style="18" bestFit="1" customWidth="1"/>
    <col min="4" max="4" width="14.28515625" style="18" bestFit="1" customWidth="1"/>
    <col min="5" max="5" width="11.28515625" style="18" bestFit="1" customWidth="1"/>
    <col min="6" max="6" width="9.140625" style="79" bestFit="1" customWidth="1"/>
    <col min="7" max="7" width="2.28515625" style="18" customWidth="1"/>
    <col min="8" max="8" width="16.28515625" style="18" customWidth="1"/>
    <col min="9" max="9" width="7.5703125" style="18" customWidth="1"/>
    <col min="10" max="10" width="14.28515625" style="18" customWidth="1"/>
    <col min="11" max="11" width="11.28515625" style="18" customWidth="1"/>
    <col min="12" max="16384" width="9.140625" style="18"/>
  </cols>
  <sheetData>
    <row r="1" spans="2:12" x14ac:dyDescent="0.25">
      <c r="B1" s="50" t="s">
        <v>214</v>
      </c>
    </row>
    <row r="3" spans="2:12" ht="15.75" thickBot="1" x14ac:dyDescent="0.3">
      <c r="B3" s="18" t="s">
        <v>32</v>
      </c>
      <c r="H3" s="18" t="s">
        <v>32</v>
      </c>
      <c r="L3" s="79"/>
    </row>
    <row r="4" spans="2:12" ht="45.75" thickBot="1" x14ac:dyDescent="0.3">
      <c r="B4" s="155" t="s">
        <v>0</v>
      </c>
      <c r="C4" s="156" t="s">
        <v>191</v>
      </c>
      <c r="D4" s="156" t="s">
        <v>1</v>
      </c>
      <c r="E4" s="156" t="s">
        <v>2</v>
      </c>
      <c r="F4" s="157" t="s">
        <v>3</v>
      </c>
      <c r="H4" s="155" t="s">
        <v>0</v>
      </c>
      <c r="I4" s="156" t="s">
        <v>192</v>
      </c>
      <c r="J4" s="156" t="s">
        <v>1</v>
      </c>
      <c r="K4" s="156" t="s">
        <v>2</v>
      </c>
      <c r="L4" s="157" t="s">
        <v>3</v>
      </c>
    </row>
    <row r="5" spans="2:12" x14ac:dyDescent="0.25">
      <c r="B5" s="100" t="s">
        <v>171</v>
      </c>
      <c r="C5" s="101">
        <v>0.32717438413695499</v>
      </c>
      <c r="D5" s="178"/>
      <c r="E5" s="58"/>
      <c r="F5" s="59" t="s">
        <v>246</v>
      </c>
      <c r="H5" s="100" t="s">
        <v>171</v>
      </c>
      <c r="I5" s="101">
        <v>1.1451677657020871</v>
      </c>
      <c r="J5" s="178"/>
      <c r="K5" s="58"/>
      <c r="L5" s="75" t="s">
        <v>246</v>
      </c>
    </row>
    <row r="6" spans="2:12" x14ac:dyDescent="0.25">
      <c r="B6" s="61" t="s">
        <v>72</v>
      </c>
      <c r="C6" s="62">
        <v>8.5459442429459104E-2</v>
      </c>
      <c r="D6" s="176">
        <v>0.261204564210888</v>
      </c>
      <c r="E6" s="63">
        <v>0.261204564210888</v>
      </c>
      <c r="F6" s="64" t="s">
        <v>245</v>
      </c>
      <c r="H6" s="61" t="s">
        <v>160</v>
      </c>
      <c r="I6" s="62">
        <v>0.66325713696349498</v>
      </c>
      <c r="J6" s="176">
        <v>0.57917901361540802</v>
      </c>
      <c r="K6" s="63">
        <v>0.57917901361540802</v>
      </c>
      <c r="L6" s="76" t="s">
        <v>245</v>
      </c>
    </row>
    <row r="7" spans="2:12" x14ac:dyDescent="0.25">
      <c r="B7" s="61" t="s">
        <v>53</v>
      </c>
      <c r="C7" s="62">
        <v>7.6108682855873605E-2</v>
      </c>
      <c r="D7" s="176">
        <v>0.23262421065340699</v>
      </c>
      <c r="E7" s="63">
        <v>0.49382877486429499</v>
      </c>
      <c r="F7" s="64" t="s">
        <v>245</v>
      </c>
      <c r="H7" s="61" t="s">
        <v>45</v>
      </c>
      <c r="I7" s="62">
        <v>0.23065522400041399</v>
      </c>
      <c r="J7" s="176">
        <v>0.20141609894075399</v>
      </c>
      <c r="K7" s="63">
        <v>0.78059511255616199</v>
      </c>
      <c r="L7" s="76" t="s">
        <v>245</v>
      </c>
    </row>
    <row r="8" spans="2:12" x14ac:dyDescent="0.25">
      <c r="B8" s="61" t="s">
        <v>45</v>
      </c>
      <c r="C8" s="62">
        <v>5.4941342558808198E-2</v>
      </c>
      <c r="D8" s="176">
        <v>0.16792678529444399</v>
      </c>
      <c r="E8" s="63">
        <v>0.66175556015873904</v>
      </c>
      <c r="F8" s="64" t="s">
        <v>245</v>
      </c>
      <c r="H8" s="61" t="s">
        <v>53</v>
      </c>
      <c r="I8" s="62">
        <v>0.15953518086617</v>
      </c>
      <c r="J8" s="176">
        <v>0.13931162371511699</v>
      </c>
      <c r="K8" s="63">
        <v>0.91990673627127895</v>
      </c>
      <c r="L8" s="76" t="s">
        <v>245</v>
      </c>
    </row>
    <row r="9" spans="2:12" x14ac:dyDescent="0.25">
      <c r="B9" s="61" t="s">
        <v>156</v>
      </c>
      <c r="C9" s="62">
        <v>2.1165219373543001E-2</v>
      </c>
      <c r="D9" s="176">
        <v>6.4690942811351695E-2</v>
      </c>
      <c r="E9" s="63">
        <v>0.72644650297009072</v>
      </c>
      <c r="F9" s="64" t="s">
        <v>245</v>
      </c>
      <c r="H9" s="61" t="s">
        <v>72</v>
      </c>
      <c r="I9" s="62">
        <v>4.10593537694003E-2</v>
      </c>
      <c r="J9" s="176">
        <v>3.5854444212571203E-2</v>
      </c>
      <c r="K9" s="63">
        <v>0.95576118048385017</v>
      </c>
      <c r="L9" s="76" t="s">
        <v>246</v>
      </c>
    </row>
    <row r="10" spans="2:12" x14ac:dyDescent="0.25">
      <c r="B10" s="61" t="s">
        <v>47</v>
      </c>
      <c r="C10" s="62">
        <v>1.6536895100921999E-2</v>
      </c>
      <c r="D10" s="176">
        <v>5.0544589988437701E-2</v>
      </c>
      <c r="E10" s="63">
        <v>0.77699109295852842</v>
      </c>
      <c r="F10" s="64" t="s">
        <v>245</v>
      </c>
      <c r="H10" s="61" t="s">
        <v>63</v>
      </c>
      <c r="I10" s="62">
        <v>1.59932027094607E-2</v>
      </c>
      <c r="J10" s="176">
        <v>1.39658163532532E-2</v>
      </c>
      <c r="K10" s="63">
        <v>0.96972699683710339</v>
      </c>
      <c r="L10" s="76" t="s">
        <v>246</v>
      </c>
    </row>
    <row r="11" spans="2:12" x14ac:dyDescent="0.25">
      <c r="B11" s="61" t="s">
        <v>49</v>
      </c>
      <c r="C11" s="62">
        <v>1.30823053230298E-2</v>
      </c>
      <c r="D11" s="176">
        <v>3.9985726136657199E-2</v>
      </c>
      <c r="E11" s="63">
        <v>0.8169768190951856</v>
      </c>
      <c r="F11" s="64" t="s">
        <v>245</v>
      </c>
      <c r="H11" s="61" t="s">
        <v>70</v>
      </c>
      <c r="I11" s="62">
        <v>1.0401058240301599E-2</v>
      </c>
      <c r="J11" s="176">
        <v>9.0825628801425792E-3</v>
      </c>
      <c r="K11" s="63">
        <v>0.97880955971724593</v>
      </c>
      <c r="L11" s="76" t="s">
        <v>246</v>
      </c>
    </row>
    <row r="12" spans="2:12" x14ac:dyDescent="0.25">
      <c r="B12" s="61" t="s">
        <v>58</v>
      </c>
      <c r="C12" s="62">
        <v>1.2950261101327101E-2</v>
      </c>
      <c r="D12" s="176">
        <v>3.9582136405600002E-2</v>
      </c>
      <c r="E12" s="63">
        <v>0.85655895550078565</v>
      </c>
      <c r="F12" s="64" t="s">
        <v>246</v>
      </c>
      <c r="H12" s="61" t="s">
        <v>47</v>
      </c>
      <c r="I12" s="62">
        <v>6.0722748023700002E-3</v>
      </c>
      <c r="J12" s="176">
        <v>5.3025198440223003E-3</v>
      </c>
      <c r="K12" s="63">
        <v>0.98411207956126823</v>
      </c>
      <c r="L12" s="76" t="s">
        <v>246</v>
      </c>
    </row>
    <row r="13" spans="2:12" x14ac:dyDescent="0.25">
      <c r="B13" s="61" t="s">
        <v>164</v>
      </c>
      <c r="C13" s="62">
        <v>1.0497050000000001E-2</v>
      </c>
      <c r="D13" s="176">
        <v>3.2083960447239497E-2</v>
      </c>
      <c r="E13" s="63">
        <v>0.88864291594802514</v>
      </c>
      <c r="F13" s="64" t="s">
        <v>246</v>
      </c>
      <c r="H13" s="61" t="s">
        <v>55</v>
      </c>
      <c r="I13" s="62">
        <v>5.4352123798649303E-3</v>
      </c>
      <c r="J13" s="176">
        <v>4.7462149587599303E-3</v>
      </c>
      <c r="K13" s="63">
        <v>0.98885829452002816</v>
      </c>
      <c r="L13" s="76" t="s">
        <v>246</v>
      </c>
    </row>
    <row r="14" spans="2:12" x14ac:dyDescent="0.25">
      <c r="B14" s="61" t="s">
        <v>52</v>
      </c>
      <c r="C14" s="62">
        <v>9.0230301742437406E-3</v>
      </c>
      <c r="D14" s="176">
        <v>2.7578657167936199E-2</v>
      </c>
      <c r="E14" s="63">
        <v>0.91622157311596131</v>
      </c>
      <c r="F14" s="64" t="s">
        <v>246</v>
      </c>
      <c r="H14" s="61" t="s">
        <v>67</v>
      </c>
      <c r="I14" s="62">
        <v>3.4559797826793398E-3</v>
      </c>
      <c r="J14" s="176">
        <v>3.0178807736179398E-3</v>
      </c>
      <c r="K14" s="63">
        <v>0.99187617529364613</v>
      </c>
      <c r="L14" s="76" t="s">
        <v>246</v>
      </c>
    </row>
    <row r="15" spans="2:12" x14ac:dyDescent="0.25">
      <c r="B15" s="61" t="s">
        <v>55</v>
      </c>
      <c r="C15" s="62">
        <v>6.2492286779178303E-3</v>
      </c>
      <c r="D15" s="176">
        <v>1.9100605001221301E-2</v>
      </c>
      <c r="E15" s="63">
        <v>0.93532217811718266</v>
      </c>
      <c r="F15" s="64" t="s">
        <v>246</v>
      </c>
      <c r="H15" s="61" t="s">
        <v>52</v>
      </c>
      <c r="I15" s="62">
        <v>3.2628998762920798E-3</v>
      </c>
      <c r="J15" s="176">
        <v>2.8492767383228299E-3</v>
      </c>
      <c r="K15" s="63">
        <v>0.99472545203196894</v>
      </c>
      <c r="L15" s="76" t="s">
        <v>246</v>
      </c>
    </row>
    <row r="16" spans="2:12" x14ac:dyDescent="0.25">
      <c r="B16" s="61" t="s">
        <v>60</v>
      </c>
      <c r="C16" s="62">
        <v>4.91784333574697E-3</v>
      </c>
      <c r="D16" s="176">
        <v>1.5031260313119001E-2</v>
      </c>
      <c r="E16" s="63">
        <v>0.95035343843030162</v>
      </c>
      <c r="F16" s="64" t="s">
        <v>246</v>
      </c>
      <c r="H16" s="61" t="s">
        <v>46</v>
      </c>
      <c r="I16" s="62">
        <v>1.5392957029669999E-3</v>
      </c>
      <c r="J16" s="176">
        <v>1.3441661117864999E-3</v>
      </c>
      <c r="K16" s="63">
        <v>0.99606961814375539</v>
      </c>
      <c r="L16" s="76" t="s">
        <v>246</v>
      </c>
    </row>
    <row r="17" spans="2:12" x14ac:dyDescent="0.25">
      <c r="B17" s="61" t="s">
        <v>50</v>
      </c>
      <c r="C17" s="62">
        <v>3.5642184566306899E-3</v>
      </c>
      <c r="D17" s="176">
        <v>1.08939410584745E-2</v>
      </c>
      <c r="E17" s="63">
        <v>0.96124737948877614</v>
      </c>
      <c r="F17" s="64" t="s">
        <v>246</v>
      </c>
      <c r="H17" s="61" t="s">
        <v>50</v>
      </c>
      <c r="I17" s="62">
        <v>1.3777122629491901E-3</v>
      </c>
      <c r="J17" s="176">
        <v>1.2030658775175501E-3</v>
      </c>
      <c r="K17" s="63">
        <v>0.99727268402127289</v>
      </c>
      <c r="L17" s="76" t="s">
        <v>246</v>
      </c>
    </row>
    <row r="18" spans="2:12" x14ac:dyDescent="0.25">
      <c r="B18" s="61" t="s">
        <v>70</v>
      </c>
      <c r="C18" s="62">
        <v>3.4108581536153502E-3</v>
      </c>
      <c r="D18" s="176">
        <v>1.04251992790107E-2</v>
      </c>
      <c r="E18" s="63">
        <v>0.9716725787677869</v>
      </c>
      <c r="F18" s="64" t="s">
        <v>246</v>
      </c>
      <c r="H18" s="61" t="s">
        <v>76</v>
      </c>
      <c r="I18" s="62">
        <v>9.0981863057372199E-4</v>
      </c>
      <c r="J18" s="176">
        <v>7.9448501592771005E-4</v>
      </c>
      <c r="K18" s="63">
        <v>0.99806716903720061</v>
      </c>
      <c r="L18" s="76" t="s">
        <v>246</v>
      </c>
    </row>
    <row r="19" spans="2:12" x14ac:dyDescent="0.25">
      <c r="B19" s="61" t="s">
        <v>59</v>
      </c>
      <c r="C19" s="62">
        <v>2.8096965131565099E-3</v>
      </c>
      <c r="D19" s="176">
        <v>8.5877643525428798E-3</v>
      </c>
      <c r="E19" s="63">
        <v>0.98026034312032972</v>
      </c>
      <c r="F19" s="64" t="s">
        <v>246</v>
      </c>
      <c r="H19" s="61" t="s">
        <v>74</v>
      </c>
      <c r="I19" s="62">
        <v>7.3463892017197499E-4</v>
      </c>
      <c r="J19" s="176">
        <v>6.4151204930360396E-4</v>
      </c>
      <c r="K19" s="63">
        <v>0.99870868108650424</v>
      </c>
      <c r="L19" s="76" t="s">
        <v>246</v>
      </c>
    </row>
    <row r="20" spans="2:12" x14ac:dyDescent="0.25">
      <c r="B20" s="61" t="s">
        <v>67</v>
      </c>
      <c r="C20" s="62">
        <v>2.5919848370095102E-3</v>
      </c>
      <c r="D20" s="176">
        <v>7.9223342739586297E-3</v>
      </c>
      <c r="E20" s="63">
        <v>0.98818267739428833</v>
      </c>
      <c r="F20" s="64" t="s">
        <v>246</v>
      </c>
      <c r="H20" s="61" t="s">
        <v>58</v>
      </c>
      <c r="I20" s="62">
        <v>3.38983922446278E-4</v>
      </c>
      <c r="J20" s="176">
        <v>2.9601245564090002E-4</v>
      </c>
      <c r="K20" s="63">
        <v>0.99900469354214516</v>
      </c>
      <c r="L20" s="76" t="s">
        <v>246</v>
      </c>
    </row>
    <row r="21" spans="2:12" x14ac:dyDescent="0.25">
      <c r="B21" s="61" t="s">
        <v>46</v>
      </c>
      <c r="C21" s="62">
        <v>1.52193799896639E-3</v>
      </c>
      <c r="D21" s="176">
        <v>4.6517639300554404E-3</v>
      </c>
      <c r="E21" s="63">
        <v>0.99283444132434373</v>
      </c>
      <c r="F21" s="64" t="s">
        <v>246</v>
      </c>
      <c r="H21" s="61" t="s">
        <v>49</v>
      </c>
      <c r="I21" s="62">
        <v>3.2491270637602398E-4</v>
      </c>
      <c r="J21" s="176">
        <v>2.83724984327361E-4</v>
      </c>
      <c r="K21" s="63">
        <v>0.99928841852647254</v>
      </c>
      <c r="L21" s="76" t="s">
        <v>246</v>
      </c>
    </row>
    <row r="22" spans="2:12" x14ac:dyDescent="0.25">
      <c r="B22" s="61" t="s">
        <v>76</v>
      </c>
      <c r="C22" s="62">
        <v>6.8236397293029195E-4</v>
      </c>
      <c r="D22" s="176">
        <v>2.0856277447584498E-3</v>
      </c>
      <c r="E22" s="63">
        <v>0.99492006906910213</v>
      </c>
      <c r="F22" s="64" t="s">
        <v>246</v>
      </c>
      <c r="H22" s="61" t="s">
        <v>68</v>
      </c>
      <c r="I22" s="62">
        <v>3.0796424517649199E-4</v>
      </c>
      <c r="J22" s="176">
        <v>2.6892500330524301E-4</v>
      </c>
      <c r="K22" s="63">
        <v>0.99955734352977776</v>
      </c>
      <c r="L22" s="76" t="s">
        <v>246</v>
      </c>
    </row>
    <row r="23" spans="2:12" x14ac:dyDescent="0.25">
      <c r="B23" s="61" t="s">
        <v>56</v>
      </c>
      <c r="C23" s="62">
        <v>6.1833033781820098E-4</v>
      </c>
      <c r="D23" s="176">
        <v>1.88991060363506E-3</v>
      </c>
      <c r="E23" s="63">
        <v>0.99680997967273721</v>
      </c>
      <c r="F23" s="64" t="s">
        <v>246</v>
      </c>
      <c r="H23" s="61" t="s">
        <v>56</v>
      </c>
      <c r="I23" s="62">
        <v>1.5458258445455E-4</v>
      </c>
      <c r="J23" s="176">
        <v>1.3498684566953201E-4</v>
      </c>
      <c r="K23" s="63">
        <v>0.99969233037544725</v>
      </c>
      <c r="L23" s="76" t="s">
        <v>246</v>
      </c>
    </row>
    <row r="24" spans="2:12" x14ac:dyDescent="0.25">
      <c r="B24" s="61" t="s">
        <v>160</v>
      </c>
      <c r="C24" s="62">
        <v>5.2158399999999996E-4</v>
      </c>
      <c r="D24" s="176">
        <v>1.59420793707879E-3</v>
      </c>
      <c r="E24" s="63">
        <v>0.99840418760981597</v>
      </c>
      <c r="F24" s="64" t="s">
        <v>246</v>
      </c>
      <c r="H24" s="61" t="s">
        <v>164</v>
      </c>
      <c r="I24" s="62">
        <v>9.5882450000000006E-5</v>
      </c>
      <c r="J24" s="176">
        <v>8.3727863175764202E-5</v>
      </c>
      <c r="K24" s="63">
        <v>0.99977605823862303</v>
      </c>
      <c r="L24" s="76" t="s">
        <v>246</v>
      </c>
    </row>
    <row r="25" spans="2:12" x14ac:dyDescent="0.25">
      <c r="B25" s="61" t="s">
        <v>68</v>
      </c>
      <c r="C25" s="62">
        <v>2.5663687098041E-4</v>
      </c>
      <c r="D25" s="176">
        <v>7.8440392470634798E-4</v>
      </c>
      <c r="E25" s="63">
        <v>0.99918859153452233</v>
      </c>
      <c r="F25" s="64" t="s">
        <v>246</v>
      </c>
      <c r="H25" s="61" t="s">
        <v>60</v>
      </c>
      <c r="I25" s="62">
        <v>9.2814267868253697E-5</v>
      </c>
      <c r="J25" s="176">
        <v>8.10486206895201E-5</v>
      </c>
      <c r="K25" s="63">
        <v>0.99985710685931251</v>
      </c>
      <c r="L25" s="64" t="s">
        <v>246</v>
      </c>
    </row>
    <row r="26" spans="2:12" x14ac:dyDescent="0.25">
      <c r="B26" s="61" t="s">
        <v>51</v>
      </c>
      <c r="C26" s="62">
        <v>1.10386478636306E-4</v>
      </c>
      <c r="D26" s="176">
        <v>3.3739340238231699E-4</v>
      </c>
      <c r="E26" s="63">
        <v>0.9995259849369047</v>
      </c>
      <c r="F26" s="64" t="s">
        <v>246</v>
      </c>
      <c r="H26" s="61" t="s">
        <v>59</v>
      </c>
      <c r="I26" s="62">
        <v>5.3130164476189099E-5</v>
      </c>
      <c r="J26" s="176">
        <v>4.6395092551016498E-5</v>
      </c>
      <c r="K26" s="63">
        <v>0.9999035019518635</v>
      </c>
      <c r="L26" s="64"/>
    </row>
    <row r="27" spans="2:12" x14ac:dyDescent="0.25">
      <c r="B27" s="61" t="s">
        <v>74</v>
      </c>
      <c r="C27" s="62">
        <v>7.3463892017197504E-5</v>
      </c>
      <c r="D27" s="176">
        <v>2.2454047620808101E-4</v>
      </c>
      <c r="E27" s="63">
        <v>0.99975052541311282</v>
      </c>
      <c r="F27" s="64"/>
      <c r="H27" s="61" t="s">
        <v>51</v>
      </c>
      <c r="I27" s="62">
        <v>5.1597367840568397E-5</v>
      </c>
      <c r="J27" s="176">
        <v>4.5056601649047203E-5</v>
      </c>
      <c r="K27" s="63">
        <v>0.9999485585535125</v>
      </c>
      <c r="L27" s="64"/>
    </row>
    <row r="28" spans="2:12" x14ac:dyDescent="0.25">
      <c r="B28" s="61" t="s">
        <v>61</v>
      </c>
      <c r="C28" s="62">
        <v>4.0467345167503999E-5</v>
      </c>
      <c r="D28" s="176">
        <v>1.2368738852906199E-4</v>
      </c>
      <c r="E28" s="63">
        <v>0.9998742128016419</v>
      </c>
      <c r="F28" s="64"/>
      <c r="H28" s="61" t="s">
        <v>204</v>
      </c>
      <c r="I28" s="62">
        <v>5.055011731E-5</v>
      </c>
      <c r="J28" s="176">
        <v>4.4142106356799498E-5</v>
      </c>
      <c r="K28" s="63">
        <v>0.99999270065986934</v>
      </c>
      <c r="L28" s="64"/>
    </row>
    <row r="29" spans="2:12" x14ac:dyDescent="0.25">
      <c r="B29" s="61" t="s">
        <v>48</v>
      </c>
      <c r="C29" s="62">
        <v>2.2608720000000001E-5</v>
      </c>
      <c r="D29" s="176">
        <v>6.9102964951363703E-5</v>
      </c>
      <c r="E29" s="63">
        <v>0.99994331576659323</v>
      </c>
      <c r="F29" s="64"/>
      <c r="H29" s="61" t="s">
        <v>48</v>
      </c>
      <c r="I29" s="62">
        <v>4.1868000000000003E-6</v>
      </c>
      <c r="J29" s="176">
        <v>3.65605819985086E-6</v>
      </c>
      <c r="K29" s="63">
        <v>0.99999635671806919</v>
      </c>
      <c r="L29" s="64"/>
    </row>
    <row r="30" spans="2:12" x14ac:dyDescent="0.25">
      <c r="B30" s="61" t="s">
        <v>57</v>
      </c>
      <c r="C30" s="62">
        <v>1.63791955562991E-5</v>
      </c>
      <c r="D30" s="176">
        <v>5.00625854298018E-5</v>
      </c>
      <c r="E30" s="63">
        <v>0.99999337835202307</v>
      </c>
      <c r="F30" s="64"/>
      <c r="H30" s="61" t="s">
        <v>57</v>
      </c>
      <c r="I30" s="62">
        <v>2.7767433335192202E-6</v>
      </c>
      <c r="J30" s="176">
        <v>2.42474807332429E-6</v>
      </c>
      <c r="K30" s="63">
        <v>0.99999878146614252</v>
      </c>
      <c r="L30" s="64"/>
    </row>
    <row r="31" spans="2:12" ht="15.75" thickBot="1" x14ac:dyDescent="0.3">
      <c r="B31" s="61" t="s">
        <v>204</v>
      </c>
      <c r="C31" s="62">
        <v>2.1664335990000001E-6</v>
      </c>
      <c r="D31" s="176">
        <v>6.6216479774685898E-6</v>
      </c>
      <c r="E31" s="63">
        <v>1.0000000000000004</v>
      </c>
      <c r="F31" s="64"/>
      <c r="H31" s="66" t="s">
        <v>61</v>
      </c>
      <c r="I31" s="67">
        <v>1.39542569543117E-6</v>
      </c>
      <c r="J31" s="177">
        <v>1.2185338578541399E-6</v>
      </c>
      <c r="K31" s="68">
        <v>1.0000000000000004</v>
      </c>
      <c r="L31" s="69"/>
    </row>
    <row r="32" spans="2:12" ht="15.75" thickBot="1" x14ac:dyDescent="0.3">
      <c r="B32" s="66"/>
      <c r="C32" s="67"/>
      <c r="D32" s="177"/>
      <c r="E32" s="68"/>
      <c r="F32" s="69"/>
      <c r="I32" s="84"/>
    </row>
    <row r="33" spans="6:6" x14ac:dyDescent="0.25">
      <c r="F33" s="18"/>
    </row>
    <row r="72" spans="4:4" x14ac:dyDescent="0.25">
      <c r="D72" s="43"/>
    </row>
    <row r="73" spans="4:4" x14ac:dyDescent="0.25">
      <c r="D73" s="43"/>
    </row>
    <row r="74" spans="4:4" x14ac:dyDescent="0.25">
      <c r="D74" s="43"/>
    </row>
    <row r="75" spans="4:4" x14ac:dyDescent="0.25">
      <c r="D75" s="43"/>
    </row>
    <row r="76" spans="4:4" x14ac:dyDescent="0.25">
      <c r="D76" s="43"/>
    </row>
    <row r="77" spans="4:4" x14ac:dyDescent="0.25">
      <c r="D77" s="43"/>
    </row>
    <row r="78" spans="4:4" x14ac:dyDescent="0.25">
      <c r="D78" s="43"/>
    </row>
    <row r="79" spans="4:4" x14ac:dyDescent="0.25">
      <c r="D79" s="43"/>
    </row>
    <row r="80" spans="4:4" x14ac:dyDescent="0.25">
      <c r="D80" s="43"/>
    </row>
    <row r="81" spans="4:4" x14ac:dyDescent="0.25">
      <c r="D81" s="43"/>
    </row>
    <row r="82" spans="4:4" x14ac:dyDescent="0.25">
      <c r="D82" s="43"/>
    </row>
    <row r="83" spans="4:4" x14ac:dyDescent="0.25">
      <c r="D83" s="43"/>
    </row>
    <row r="84" spans="4:4" x14ac:dyDescent="0.25">
      <c r="D84" s="43"/>
    </row>
    <row r="85" spans="4:4" x14ac:dyDescent="0.25">
      <c r="D85" s="43"/>
    </row>
    <row r="86" spans="4:4" x14ac:dyDescent="0.25">
      <c r="D86" s="43"/>
    </row>
    <row r="87" spans="4:4" x14ac:dyDescent="0.25">
      <c r="D87" s="43"/>
    </row>
    <row r="88" spans="4:4" x14ac:dyDescent="0.25">
      <c r="D88" s="43"/>
    </row>
    <row r="89" spans="4:4" x14ac:dyDescent="0.25">
      <c r="D89" s="43"/>
    </row>
  </sheetData>
  <sortState xmlns:xlrd2="http://schemas.microsoft.com/office/spreadsheetml/2017/richdata2" ref="B5:C28">
    <sortCondition descending="1" ref="C5:C28"/>
  </sortState>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4"/>
  </sheetPr>
  <dimension ref="B1:L37"/>
  <sheetViews>
    <sheetView showGridLines="0" zoomScale="75" zoomScaleNormal="75" workbookViewId="0">
      <selection activeCell="B3" sqref="B3:L34"/>
    </sheetView>
  </sheetViews>
  <sheetFormatPr defaultRowHeight="15" x14ac:dyDescent="0.25"/>
  <cols>
    <col min="1" max="1" width="6.5703125" style="18" bestFit="1" customWidth="1"/>
    <col min="2" max="2" width="16.28515625" style="18" bestFit="1" customWidth="1"/>
    <col min="3" max="3" width="7.5703125" style="18" bestFit="1" customWidth="1"/>
    <col min="4" max="4" width="14.42578125" style="18" bestFit="1" customWidth="1"/>
    <col min="5" max="5" width="11.42578125" style="18" bestFit="1" customWidth="1"/>
    <col min="6" max="6" width="13.28515625" style="79" bestFit="1" customWidth="1"/>
    <col min="7" max="7" width="2" style="18" customWidth="1"/>
    <col min="8" max="8" width="16.28515625" style="18" bestFit="1" customWidth="1"/>
    <col min="9" max="9" width="8.7109375" style="18" bestFit="1" customWidth="1"/>
    <col min="10" max="10" width="14.28515625" style="18" bestFit="1" customWidth="1"/>
    <col min="11" max="11" width="11.28515625" style="18" bestFit="1" customWidth="1"/>
    <col min="12" max="12" width="13.28515625" style="18" bestFit="1" customWidth="1"/>
    <col min="13" max="16384" width="9.140625" style="18"/>
  </cols>
  <sheetData>
    <row r="1" spans="2:12" x14ac:dyDescent="0.25">
      <c r="B1" s="50" t="s">
        <v>215</v>
      </c>
    </row>
    <row r="3" spans="2:12" ht="15.75" thickBot="1" x14ac:dyDescent="0.3">
      <c r="B3" s="18" t="s">
        <v>32</v>
      </c>
      <c r="H3" s="18" t="s">
        <v>32</v>
      </c>
      <c r="L3" s="79"/>
    </row>
    <row r="4" spans="2:12" s="80" customFormat="1" ht="45.75" thickBot="1" x14ac:dyDescent="0.3">
      <c r="B4" s="155" t="s">
        <v>0</v>
      </c>
      <c r="C4" s="156" t="s">
        <v>193</v>
      </c>
      <c r="D4" s="156" t="s">
        <v>1</v>
      </c>
      <c r="E4" s="156" t="s">
        <v>2</v>
      </c>
      <c r="F4" s="157" t="s">
        <v>3</v>
      </c>
      <c r="H4" s="155" t="s">
        <v>0</v>
      </c>
      <c r="I4" s="156" t="s">
        <v>194</v>
      </c>
      <c r="J4" s="156" t="s">
        <v>1</v>
      </c>
      <c r="K4" s="156" t="s">
        <v>2</v>
      </c>
      <c r="L4" s="157" t="s">
        <v>3</v>
      </c>
    </row>
    <row r="5" spans="2:12" x14ac:dyDescent="0.25">
      <c r="B5" s="100" t="s">
        <v>171</v>
      </c>
      <c r="C5" s="101">
        <v>2.3522911773570367</v>
      </c>
      <c r="D5" s="58"/>
      <c r="E5" s="58"/>
      <c r="F5" s="59" t="s">
        <v>246</v>
      </c>
      <c r="G5" s="81"/>
      <c r="H5" s="100" t="s">
        <v>171</v>
      </c>
      <c r="I5" s="101">
        <v>19.318370087767576</v>
      </c>
      <c r="J5" s="58"/>
      <c r="K5" s="58"/>
      <c r="L5" s="75" t="s">
        <v>246</v>
      </c>
    </row>
    <row r="6" spans="2:12" x14ac:dyDescent="0.25">
      <c r="B6" s="61" t="s">
        <v>160</v>
      </c>
      <c r="C6" s="62">
        <v>0.64100450919804497</v>
      </c>
      <c r="D6" s="176">
        <v>0.272502131985084</v>
      </c>
      <c r="E6" s="63">
        <v>0.272502131985084</v>
      </c>
      <c r="F6" s="64" t="s">
        <v>245</v>
      </c>
      <c r="G6" s="81"/>
      <c r="H6" s="61" t="s">
        <v>63</v>
      </c>
      <c r="I6" s="62">
        <v>11.127958434457801</v>
      </c>
      <c r="J6" s="62">
        <v>0.57602988160497304</v>
      </c>
      <c r="K6" s="63">
        <v>0.57602988160497304</v>
      </c>
      <c r="L6" s="76" t="s">
        <v>245</v>
      </c>
    </row>
    <row r="7" spans="2:12" x14ac:dyDescent="0.25">
      <c r="B7" s="61" t="s">
        <v>63</v>
      </c>
      <c r="C7" s="62">
        <v>0.508933718819091</v>
      </c>
      <c r="D7" s="176">
        <v>0.216356548865479</v>
      </c>
      <c r="E7" s="63">
        <v>0.488858680850563</v>
      </c>
      <c r="F7" s="64" t="s">
        <v>245</v>
      </c>
      <c r="G7" s="81"/>
      <c r="H7" s="61" t="s">
        <v>121</v>
      </c>
      <c r="I7" s="62">
        <v>6.21771729564525</v>
      </c>
      <c r="J7" s="62">
        <v>0.32185517035840999</v>
      </c>
      <c r="K7" s="63">
        <v>0.89788505196338297</v>
      </c>
      <c r="L7" s="76" t="s">
        <v>245</v>
      </c>
    </row>
    <row r="8" spans="2:12" x14ac:dyDescent="0.25">
      <c r="B8" s="61" t="s">
        <v>53</v>
      </c>
      <c r="C8" s="62">
        <v>0.26765535249137901</v>
      </c>
      <c r="D8" s="176">
        <v>0.113784931532495</v>
      </c>
      <c r="E8" s="63">
        <v>0.60264361238305797</v>
      </c>
      <c r="F8" s="64" t="s">
        <v>245</v>
      </c>
      <c r="G8" s="81"/>
      <c r="H8" s="61" t="s">
        <v>53</v>
      </c>
      <c r="I8" s="62">
        <v>0.40013911569690302</v>
      </c>
      <c r="J8" s="62">
        <v>2.0712881774134301E-2</v>
      </c>
      <c r="K8" s="63">
        <v>0.9185979337375173</v>
      </c>
      <c r="L8" s="76" t="s">
        <v>246</v>
      </c>
    </row>
    <row r="9" spans="2:12" x14ac:dyDescent="0.25">
      <c r="B9" s="61" t="s">
        <v>72</v>
      </c>
      <c r="C9" s="62">
        <v>0.20169590360397199</v>
      </c>
      <c r="D9" s="176">
        <v>8.5744426062623794E-2</v>
      </c>
      <c r="E9" s="63">
        <v>0.68838803844568175</v>
      </c>
      <c r="F9" s="64" t="s">
        <v>245</v>
      </c>
      <c r="G9" s="81"/>
      <c r="H9" s="61" t="s">
        <v>160</v>
      </c>
      <c r="I9" s="62">
        <v>0.35365766024719703</v>
      </c>
      <c r="J9" s="62">
        <v>1.8306806352733299E-2</v>
      </c>
      <c r="K9" s="63">
        <v>0.9369047400902506</v>
      </c>
      <c r="L9" s="76" t="s">
        <v>246</v>
      </c>
    </row>
    <row r="10" spans="2:12" x14ac:dyDescent="0.25">
      <c r="B10" s="61" t="s">
        <v>55</v>
      </c>
      <c r="C10" s="62">
        <v>0.167083589771654</v>
      </c>
      <c r="D10" s="176">
        <v>7.1030131269216701E-2</v>
      </c>
      <c r="E10" s="63">
        <v>0.75941816971489851</v>
      </c>
      <c r="F10" s="64" t="s">
        <v>245</v>
      </c>
      <c r="G10" s="81"/>
      <c r="H10" s="61" t="s">
        <v>72</v>
      </c>
      <c r="I10" s="62">
        <v>0.347258784774653</v>
      </c>
      <c r="J10" s="62">
        <v>1.7975573674020098E-2</v>
      </c>
      <c r="K10" s="63">
        <v>0.95488031376427074</v>
      </c>
      <c r="L10" s="76" t="s">
        <v>246</v>
      </c>
    </row>
    <row r="11" spans="2:12" x14ac:dyDescent="0.25">
      <c r="B11" s="61" t="s">
        <v>45</v>
      </c>
      <c r="C11" s="62">
        <v>0.158899021861586</v>
      </c>
      <c r="D11" s="176">
        <v>6.7550729528875406E-2</v>
      </c>
      <c r="E11" s="63">
        <v>0.82696889924377393</v>
      </c>
      <c r="F11" s="64" t="s">
        <v>245</v>
      </c>
      <c r="G11" s="81"/>
      <c r="H11" s="61" t="s">
        <v>45</v>
      </c>
      <c r="I11" s="62">
        <v>0.28255327614048498</v>
      </c>
      <c r="J11" s="62">
        <v>1.4626144693200499E-2</v>
      </c>
      <c r="K11" s="63">
        <v>0.96950645845747119</v>
      </c>
      <c r="L11" s="76" t="s">
        <v>246</v>
      </c>
    </row>
    <row r="12" spans="2:12" x14ac:dyDescent="0.25">
      <c r="B12" s="61" t="s">
        <v>121</v>
      </c>
      <c r="C12" s="62">
        <v>0.15344495125499899</v>
      </c>
      <c r="D12" s="176">
        <v>6.5232109539521799E-2</v>
      </c>
      <c r="E12" s="63">
        <v>0.89220100878329567</v>
      </c>
      <c r="F12" s="64" t="s">
        <v>246</v>
      </c>
      <c r="G12" s="81"/>
      <c r="H12" s="61" t="s">
        <v>75</v>
      </c>
      <c r="I12" s="62">
        <v>0.25953422479357502</v>
      </c>
      <c r="J12" s="62">
        <v>1.3434581883174101E-2</v>
      </c>
      <c r="K12" s="63">
        <v>0.98294104034064533</v>
      </c>
      <c r="L12" s="76" t="s">
        <v>246</v>
      </c>
    </row>
    <row r="13" spans="2:12" x14ac:dyDescent="0.25">
      <c r="B13" s="61" t="s">
        <v>70</v>
      </c>
      <c r="C13" s="62">
        <v>0.117821633797663</v>
      </c>
      <c r="D13" s="176">
        <v>5.0088019574148303E-2</v>
      </c>
      <c r="E13" s="63">
        <v>0.94228902835744399</v>
      </c>
      <c r="F13" s="64" t="s">
        <v>246</v>
      </c>
      <c r="G13" s="81"/>
      <c r="H13" s="61" t="s">
        <v>65</v>
      </c>
      <c r="I13" s="62">
        <v>6.54265448858833E-2</v>
      </c>
      <c r="J13" s="62">
        <v>3.38675284657226E-3</v>
      </c>
      <c r="K13" s="63">
        <v>0.98632779318721764</v>
      </c>
      <c r="L13" s="76" t="s">
        <v>246</v>
      </c>
    </row>
    <row r="14" spans="2:12" x14ac:dyDescent="0.25">
      <c r="B14" s="61" t="s">
        <v>52</v>
      </c>
      <c r="C14" s="62">
        <v>4.2307346999719303E-2</v>
      </c>
      <c r="D14" s="176">
        <v>1.7985586826027002E-2</v>
      </c>
      <c r="E14" s="63">
        <v>0.96027461518347101</v>
      </c>
      <c r="F14" s="64" t="s">
        <v>246</v>
      </c>
      <c r="G14" s="81"/>
      <c r="H14" s="61" t="s">
        <v>70</v>
      </c>
      <c r="I14" s="62">
        <v>6.2331476459095002E-2</v>
      </c>
      <c r="J14" s="62">
        <v>3.2265391011720699E-3</v>
      </c>
      <c r="K14" s="63">
        <v>0.98955433228838974</v>
      </c>
      <c r="L14" s="76" t="s">
        <v>246</v>
      </c>
    </row>
    <row r="15" spans="2:12" x14ac:dyDescent="0.25">
      <c r="B15" s="61" t="s">
        <v>46</v>
      </c>
      <c r="C15" s="62">
        <v>2.21420195926488E-2</v>
      </c>
      <c r="D15" s="176">
        <v>9.4129564751440596E-3</v>
      </c>
      <c r="E15" s="63">
        <v>0.96968757165861508</v>
      </c>
      <c r="F15" s="64" t="s">
        <v>246</v>
      </c>
      <c r="G15" s="81"/>
      <c r="H15" s="61" t="s">
        <v>55</v>
      </c>
      <c r="I15" s="62">
        <v>5.8684849272629298E-2</v>
      </c>
      <c r="J15" s="62">
        <v>3.0377743570503702E-3</v>
      </c>
      <c r="K15" s="63">
        <v>0.99259210664544006</v>
      </c>
      <c r="L15" s="76" t="s">
        <v>246</v>
      </c>
    </row>
    <row r="16" spans="2:12" x14ac:dyDescent="0.25">
      <c r="B16" s="61" t="s">
        <v>58</v>
      </c>
      <c r="C16" s="62">
        <v>1.5437935305732E-2</v>
      </c>
      <c r="D16" s="176">
        <v>6.5629339948371597E-3</v>
      </c>
      <c r="E16" s="63">
        <v>0.97625050565345228</v>
      </c>
      <c r="F16" s="64" t="s">
        <v>246</v>
      </c>
      <c r="G16" s="81"/>
      <c r="H16" s="61" t="s">
        <v>204</v>
      </c>
      <c r="I16" s="62">
        <v>3.6113837358E-2</v>
      </c>
      <c r="J16" s="62">
        <v>1.86940395043303E-3</v>
      </c>
      <c r="K16" s="63">
        <v>0.99446151059587307</v>
      </c>
      <c r="L16" s="76" t="s">
        <v>246</v>
      </c>
    </row>
    <row r="17" spans="2:12" x14ac:dyDescent="0.25">
      <c r="B17" s="61" t="s">
        <v>50</v>
      </c>
      <c r="C17" s="62">
        <v>9.44356858681486E-3</v>
      </c>
      <c r="D17" s="176">
        <v>4.0146247593077899E-3</v>
      </c>
      <c r="E17" s="63">
        <v>0.98026513041276009</v>
      </c>
      <c r="F17" s="64" t="s">
        <v>246</v>
      </c>
      <c r="G17" s="81"/>
      <c r="H17" s="61" t="s">
        <v>67</v>
      </c>
      <c r="I17" s="62">
        <v>1.72798989133967E-2</v>
      </c>
      <c r="J17" s="62">
        <v>8.94480167575748E-4</v>
      </c>
      <c r="K17" s="63">
        <v>0.99535599076344883</v>
      </c>
      <c r="L17" s="76" t="s">
        <v>246</v>
      </c>
    </row>
    <row r="18" spans="2:12" x14ac:dyDescent="0.25">
      <c r="B18" s="61" t="s">
        <v>74</v>
      </c>
      <c r="C18" s="62">
        <v>9.4033781782012806E-3</v>
      </c>
      <c r="D18" s="176">
        <v>3.9975391196977799E-3</v>
      </c>
      <c r="E18" s="63">
        <v>0.98426266953245789</v>
      </c>
      <c r="F18" s="64" t="s">
        <v>246</v>
      </c>
      <c r="G18" s="81"/>
      <c r="H18" s="61" t="s">
        <v>52</v>
      </c>
      <c r="I18" s="62">
        <v>1.6955602860942099E-2</v>
      </c>
      <c r="J18" s="62">
        <v>8.7769324140230703E-4</v>
      </c>
      <c r="K18" s="63">
        <v>0.99623368400485113</v>
      </c>
      <c r="L18" s="76" t="s">
        <v>246</v>
      </c>
    </row>
    <row r="19" spans="2:12" x14ac:dyDescent="0.25">
      <c r="B19" s="61" t="s">
        <v>60</v>
      </c>
      <c r="C19" s="62">
        <v>7.8857118054136196E-3</v>
      </c>
      <c r="D19" s="176">
        <v>3.3523528280379701E-3</v>
      </c>
      <c r="E19" s="63">
        <v>0.98761502236049581</v>
      </c>
      <c r="F19" s="64" t="s">
        <v>246</v>
      </c>
      <c r="G19" s="81"/>
      <c r="H19" s="61" t="s">
        <v>47</v>
      </c>
      <c r="I19" s="62">
        <v>1.3845361793633999E-2</v>
      </c>
      <c r="J19" s="62">
        <v>7.1669409638243104E-4</v>
      </c>
      <c r="K19" s="63">
        <v>0.99695037810123355</v>
      </c>
      <c r="L19" s="76" t="s">
        <v>246</v>
      </c>
    </row>
    <row r="20" spans="2:12" x14ac:dyDescent="0.25">
      <c r="B20" s="61" t="s">
        <v>75</v>
      </c>
      <c r="C20" s="62">
        <v>7.6333595527522096E-3</v>
      </c>
      <c r="D20" s="176">
        <v>3.2450735096014901E-3</v>
      </c>
      <c r="E20" s="63">
        <v>0.99086009587009727</v>
      </c>
      <c r="F20" s="64" t="s">
        <v>246</v>
      </c>
      <c r="G20" s="81"/>
      <c r="H20" s="61" t="s">
        <v>46</v>
      </c>
      <c r="I20" s="62">
        <v>1.10703431920171E-2</v>
      </c>
      <c r="J20" s="62">
        <v>5.7304747459139096E-4</v>
      </c>
      <c r="K20" s="63">
        <v>0.99752342557582496</v>
      </c>
      <c r="L20" s="76" t="s">
        <v>246</v>
      </c>
    </row>
    <row r="21" spans="2:12" x14ac:dyDescent="0.25">
      <c r="B21" s="61" t="s">
        <v>59</v>
      </c>
      <c r="C21" s="62">
        <v>4.4995247695920502E-3</v>
      </c>
      <c r="D21" s="176">
        <v>1.9128260020628001E-3</v>
      </c>
      <c r="E21" s="63">
        <v>0.99277292187216004</v>
      </c>
      <c r="F21" s="64" t="s">
        <v>246</v>
      </c>
      <c r="G21" s="81"/>
      <c r="H21" s="61" t="s">
        <v>58</v>
      </c>
      <c r="I21" s="62">
        <v>1.0544281699867999E-2</v>
      </c>
      <c r="J21" s="62">
        <v>5.4581632156144703E-4</v>
      </c>
      <c r="K21" s="63">
        <v>0.99806924189738644</v>
      </c>
      <c r="L21" s="76" t="s">
        <v>246</v>
      </c>
    </row>
    <row r="22" spans="2:12" x14ac:dyDescent="0.25">
      <c r="B22" s="61" t="s">
        <v>67</v>
      </c>
      <c r="C22" s="62">
        <v>4.3199747283491803E-3</v>
      </c>
      <c r="D22" s="176">
        <v>1.83649616610282E-3</v>
      </c>
      <c r="E22" s="63">
        <v>0.99460941803826286</v>
      </c>
      <c r="F22" s="64" t="s">
        <v>246</v>
      </c>
      <c r="G22" s="81"/>
      <c r="H22" s="61" t="s">
        <v>61</v>
      </c>
      <c r="I22" s="62">
        <v>1.01301362928524E-2</v>
      </c>
      <c r="J22" s="62">
        <v>5.2437841530258305E-4</v>
      </c>
      <c r="K22" s="63">
        <v>0.99859362031268906</v>
      </c>
      <c r="L22" s="76" t="s">
        <v>246</v>
      </c>
    </row>
    <row r="23" spans="2:12" x14ac:dyDescent="0.25">
      <c r="B23" s="61" t="s">
        <v>49</v>
      </c>
      <c r="C23" s="62">
        <v>3.9298735955141896E-3</v>
      </c>
      <c r="D23" s="176">
        <v>1.67065741011603E-3</v>
      </c>
      <c r="E23" s="63">
        <v>0.99628007544837893</v>
      </c>
      <c r="F23" s="64" t="s">
        <v>246</v>
      </c>
      <c r="G23" s="81"/>
      <c r="H23" s="61" t="s">
        <v>74</v>
      </c>
      <c r="I23" s="62">
        <v>5.2894002252382201E-3</v>
      </c>
      <c r="J23" s="62">
        <v>2.7380157856006E-4</v>
      </c>
      <c r="K23" s="63">
        <v>0.99886742189124911</v>
      </c>
      <c r="L23" s="76" t="s">
        <v>246</v>
      </c>
    </row>
    <row r="24" spans="2:12" x14ac:dyDescent="0.25">
      <c r="B24" s="61" t="s">
        <v>47</v>
      </c>
      <c r="C24" s="62">
        <v>3.2580553404210001E-3</v>
      </c>
      <c r="D24" s="176">
        <v>1.3850558204354299E-3</v>
      </c>
      <c r="E24" s="63">
        <v>0.9976651312688144</v>
      </c>
      <c r="F24" s="64" t="s">
        <v>246</v>
      </c>
      <c r="G24" s="81"/>
      <c r="H24" s="61" t="s">
        <v>60</v>
      </c>
      <c r="I24" s="62">
        <v>5.28811576126712E-3</v>
      </c>
      <c r="J24" s="62">
        <v>2.73735089308365E-4</v>
      </c>
      <c r="K24" s="63">
        <v>0.9991411569805575</v>
      </c>
      <c r="L24" s="76" t="s">
        <v>246</v>
      </c>
    </row>
    <row r="25" spans="2:12" x14ac:dyDescent="0.25">
      <c r="B25" s="61" t="s">
        <v>65</v>
      </c>
      <c r="C25" s="62">
        <v>1.9243101437024499E-3</v>
      </c>
      <c r="D25" s="176">
        <v>8.1805760994643501E-4</v>
      </c>
      <c r="E25" s="63">
        <v>0.99848318887876086</v>
      </c>
      <c r="F25" s="64" t="s">
        <v>246</v>
      </c>
      <c r="G25" s="81"/>
      <c r="H25" s="61" t="s">
        <v>50</v>
      </c>
      <c r="I25" s="62">
        <v>5.28154104220985E-3</v>
      </c>
      <c r="J25" s="62">
        <v>2.7339475422691702E-4</v>
      </c>
      <c r="K25" s="63">
        <v>0.99941455173478444</v>
      </c>
      <c r="L25" s="76" t="s">
        <v>246</v>
      </c>
    </row>
    <row r="26" spans="2:12" s="83" customFormat="1" x14ac:dyDescent="0.25">
      <c r="B26" s="61" t="s">
        <v>76</v>
      </c>
      <c r="C26" s="62">
        <v>1.1372732882171501E-3</v>
      </c>
      <c r="D26" s="176">
        <v>4.8347459532942298E-4</v>
      </c>
      <c r="E26" s="63">
        <v>0.99896666347409024</v>
      </c>
      <c r="F26" s="64" t="s">
        <v>246</v>
      </c>
      <c r="G26" s="82"/>
      <c r="H26" s="61" t="s">
        <v>76</v>
      </c>
      <c r="I26" s="62">
        <v>4.5490931528686098E-3</v>
      </c>
      <c r="J26" s="62">
        <v>2.35480174165889E-4</v>
      </c>
      <c r="K26" s="63">
        <v>0.9996500319089503</v>
      </c>
      <c r="L26" s="76" t="s">
        <v>246</v>
      </c>
    </row>
    <row r="27" spans="2:12" x14ac:dyDescent="0.25">
      <c r="B27" s="61" t="s">
        <v>56</v>
      </c>
      <c r="C27" s="62">
        <v>1.0305505630303299E-3</v>
      </c>
      <c r="D27" s="176">
        <v>4.3810491426267E-4</v>
      </c>
      <c r="E27" s="63">
        <v>0.9994047683883529</v>
      </c>
      <c r="F27" s="64" t="s">
        <v>246</v>
      </c>
      <c r="G27" s="81"/>
      <c r="H27" s="61" t="s">
        <v>59</v>
      </c>
      <c r="I27" s="62">
        <v>3.01756551800014E-3</v>
      </c>
      <c r="J27" s="62">
        <v>1.5620186922036801E-4</v>
      </c>
      <c r="K27" s="63">
        <v>0.99980623377817068</v>
      </c>
      <c r="L27" s="76" t="s">
        <v>246</v>
      </c>
    </row>
    <row r="28" spans="2:12" x14ac:dyDescent="0.25">
      <c r="B28" s="61" t="s">
        <v>204</v>
      </c>
      <c r="C28" s="62">
        <v>5.929186692E-4</v>
      </c>
      <c r="D28" s="176">
        <v>2.5206000758543702E-4</v>
      </c>
      <c r="E28" s="63">
        <v>0.99965682839593839</v>
      </c>
      <c r="F28" s="64" t="s">
        <v>246</v>
      </c>
      <c r="G28" s="81"/>
      <c r="H28" s="61" t="s">
        <v>49</v>
      </c>
      <c r="I28" s="62">
        <v>2.2707213953834801E-3</v>
      </c>
      <c r="J28" s="62">
        <v>1.17542079640627E-4</v>
      </c>
      <c r="K28" s="63">
        <v>0.99992377585781134</v>
      </c>
      <c r="L28" s="76" t="s">
        <v>246</v>
      </c>
    </row>
    <row r="29" spans="2:12" x14ac:dyDescent="0.25">
      <c r="B29" s="61" t="s">
        <v>51</v>
      </c>
      <c r="C29" s="62">
        <v>4.0889483302569099E-4</v>
      </c>
      <c r="D29" s="176">
        <v>1.73828283823756E-4</v>
      </c>
      <c r="E29" s="63">
        <v>0.99983065667976212</v>
      </c>
      <c r="F29" s="64" t="s">
        <v>246</v>
      </c>
      <c r="G29" s="81"/>
      <c r="H29" s="61" t="s">
        <v>56</v>
      </c>
      <c r="I29" s="62">
        <v>1.1336056193333699E-3</v>
      </c>
      <c r="J29" s="62">
        <v>5.8680189590692599E-5</v>
      </c>
      <c r="K29" s="63">
        <v>0.99998245604740199</v>
      </c>
      <c r="L29" s="76" t="s">
        <v>246</v>
      </c>
    </row>
    <row r="30" spans="2:12" x14ac:dyDescent="0.25">
      <c r="B30" s="61" t="s">
        <v>61</v>
      </c>
      <c r="C30" s="62">
        <v>2.7878560312909602E-4</v>
      </c>
      <c r="D30" s="176">
        <v>1.1851659407898899E-4</v>
      </c>
      <c r="E30" s="63">
        <v>0.99994917327384114</v>
      </c>
      <c r="F30" s="64" t="s">
        <v>246</v>
      </c>
      <c r="H30" s="61" t="s">
        <v>51</v>
      </c>
      <c r="I30" s="62">
        <v>2.29067719009067E-4</v>
      </c>
      <c r="J30" s="62">
        <v>1.1857507541700499E-5</v>
      </c>
      <c r="K30" s="63">
        <v>0.99999431355494373</v>
      </c>
      <c r="L30" s="76" t="s">
        <v>246</v>
      </c>
    </row>
    <row r="31" spans="2:12" x14ac:dyDescent="0.25">
      <c r="B31" s="61" t="s">
        <v>164</v>
      </c>
      <c r="C31" s="62">
        <v>9.5530200000000002E-5</v>
      </c>
      <c r="D31" s="176">
        <v>4.0611544529585398E-5</v>
      </c>
      <c r="E31" s="63">
        <v>0.99998978481837075</v>
      </c>
      <c r="F31" s="64" t="s">
        <v>246</v>
      </c>
      <c r="H31" s="61" t="s">
        <v>164</v>
      </c>
      <c r="I31" s="62">
        <v>8.7569349999999999E-5</v>
      </c>
      <c r="J31" s="62">
        <v>4.5329574701257502E-6</v>
      </c>
      <c r="K31" s="63">
        <v>0.99999884651241389</v>
      </c>
      <c r="L31" s="76" t="s">
        <v>246</v>
      </c>
    </row>
    <row r="32" spans="2:12" x14ac:dyDescent="0.25">
      <c r="B32" s="61" t="s">
        <v>57</v>
      </c>
      <c r="C32" s="62">
        <v>2.1534362964202199E-5</v>
      </c>
      <c r="D32" s="176">
        <v>9.1546311055242304E-6</v>
      </c>
      <c r="E32" s="63">
        <v>0.99999893944947627</v>
      </c>
      <c r="F32" s="64"/>
      <c r="G32" s="51"/>
      <c r="H32" s="61" t="s">
        <v>57</v>
      </c>
      <c r="I32" s="62">
        <v>2.1979599260622401E-5</v>
      </c>
      <c r="J32" s="62">
        <v>1.1377564028830699E-6</v>
      </c>
      <c r="K32" s="63">
        <v>0.99999998426881676</v>
      </c>
      <c r="L32" s="76"/>
    </row>
    <row r="33" spans="2:12" x14ac:dyDescent="0.25">
      <c r="B33" s="61" t="s">
        <v>68</v>
      </c>
      <c r="C33" s="62">
        <v>1.9504402194511101E-6</v>
      </c>
      <c r="D33" s="176">
        <v>8.2916595824705898E-7</v>
      </c>
      <c r="E33" s="63">
        <v>0.99999976861543449</v>
      </c>
      <c r="F33" s="64"/>
      <c r="G33" s="51"/>
      <c r="H33" s="61" t="s">
        <v>68</v>
      </c>
      <c r="I33" s="62">
        <v>1.95044021945111E-7</v>
      </c>
      <c r="J33" s="62">
        <v>1.0096298034408899E-8</v>
      </c>
      <c r="K33" s="63">
        <v>0.99999999436511477</v>
      </c>
      <c r="L33" s="76"/>
    </row>
    <row r="34" spans="2:12" ht="15.75" thickBot="1" x14ac:dyDescent="0.3">
      <c r="B34" s="66"/>
      <c r="C34" s="67"/>
      <c r="D34" s="177"/>
      <c r="E34" s="68"/>
      <c r="F34" s="69"/>
      <c r="H34" s="66" t="s">
        <v>48</v>
      </c>
      <c r="I34" s="67">
        <v>1.088568E-7</v>
      </c>
      <c r="J34" s="67">
        <v>5.6348853192810502E-9</v>
      </c>
      <c r="K34" s="68">
        <v>1</v>
      </c>
      <c r="L34" s="77"/>
    </row>
    <row r="35" spans="2:12" x14ac:dyDescent="0.25">
      <c r="F35" s="18"/>
    </row>
    <row r="36" spans="2:12" x14ac:dyDescent="0.25">
      <c r="F36" s="18"/>
    </row>
    <row r="37" spans="2:12" x14ac:dyDescent="0.25">
      <c r="F37" s="18"/>
    </row>
  </sheetData>
  <sortState xmlns:xlrd2="http://schemas.microsoft.com/office/spreadsheetml/2017/richdata2" ref="B3:C28">
    <sortCondition descending="1" ref="C32:C28"/>
  </sortState>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theme="4"/>
  </sheetPr>
  <dimension ref="B1:L69"/>
  <sheetViews>
    <sheetView showGridLines="0" zoomScale="75" zoomScaleNormal="75" workbookViewId="0">
      <selection activeCell="P37" sqref="P37"/>
    </sheetView>
  </sheetViews>
  <sheetFormatPr defaultRowHeight="15" x14ac:dyDescent="0.25"/>
  <cols>
    <col min="1" max="1" width="9.140625" style="51"/>
    <col min="2" max="2" width="12.28515625" style="51" bestFit="1" customWidth="1"/>
    <col min="3" max="3" width="8.5703125" style="51" bestFit="1" customWidth="1"/>
    <col min="4" max="4" width="14.28515625" style="51" bestFit="1" customWidth="1"/>
    <col min="5" max="5" width="13.42578125" style="51" bestFit="1" customWidth="1"/>
    <col min="6" max="6" width="13.28515625" style="52" bestFit="1" customWidth="1"/>
    <col min="7" max="7" width="2.28515625" style="71" customWidth="1"/>
    <col min="8" max="8" width="16.140625" style="51" customWidth="1"/>
    <col min="9" max="9" width="7.85546875" style="51" bestFit="1" customWidth="1"/>
    <col min="10" max="10" width="14.28515625" style="51" bestFit="1" customWidth="1"/>
    <col min="11" max="11" width="13.42578125" style="51" bestFit="1" customWidth="1"/>
    <col min="12" max="12" width="13.28515625" style="51" bestFit="1" customWidth="1"/>
    <col min="13" max="16384" width="9.140625" style="51"/>
  </cols>
  <sheetData>
    <row r="1" spans="2:12" x14ac:dyDescent="0.25">
      <c r="B1" s="50" t="s">
        <v>216</v>
      </c>
    </row>
    <row r="3" spans="2:12" ht="15.75" thickBot="1" x14ac:dyDescent="0.3">
      <c r="B3" s="18" t="s">
        <v>32</v>
      </c>
      <c r="H3" s="72" t="s">
        <v>32</v>
      </c>
      <c r="L3" s="52"/>
    </row>
    <row r="4" spans="2:12" s="35" customFormat="1" ht="45.75" thickBot="1" x14ac:dyDescent="0.3">
      <c r="B4" s="155" t="s">
        <v>0</v>
      </c>
      <c r="C4" s="156" t="s">
        <v>195</v>
      </c>
      <c r="D4" s="156" t="s">
        <v>1</v>
      </c>
      <c r="E4" s="156" t="s">
        <v>2</v>
      </c>
      <c r="F4" s="157" t="s">
        <v>3</v>
      </c>
      <c r="H4" s="155" t="s">
        <v>0</v>
      </c>
      <c r="I4" s="156" t="s">
        <v>196</v>
      </c>
      <c r="J4" s="156" t="s">
        <v>1</v>
      </c>
      <c r="K4" s="156" t="s">
        <v>2</v>
      </c>
      <c r="L4" s="157" t="s">
        <v>3</v>
      </c>
    </row>
    <row r="5" spans="2:12" x14ac:dyDescent="0.25">
      <c r="B5" s="100" t="s">
        <v>171</v>
      </c>
      <c r="C5" s="101">
        <v>6.2877102895247416</v>
      </c>
      <c r="D5" s="58"/>
      <c r="E5" s="58"/>
      <c r="F5" s="59" t="s">
        <v>246</v>
      </c>
      <c r="G5" s="74"/>
      <c r="H5" s="100" t="s">
        <v>171</v>
      </c>
      <c r="I5" s="101">
        <v>2.6039153142697211</v>
      </c>
      <c r="J5" s="58"/>
      <c r="K5" s="58"/>
      <c r="L5" s="75" t="s">
        <v>246</v>
      </c>
    </row>
    <row r="6" spans="2:12" x14ac:dyDescent="0.25">
      <c r="B6" s="61" t="s">
        <v>70</v>
      </c>
      <c r="C6" s="62">
        <v>2.1092834325236902</v>
      </c>
      <c r="D6" s="176">
        <v>0.33546129439801498</v>
      </c>
      <c r="E6" s="63">
        <v>0.33546129439801498</v>
      </c>
      <c r="F6" s="64" t="s">
        <v>245</v>
      </c>
      <c r="G6" s="74"/>
      <c r="H6" s="61" t="s">
        <v>72</v>
      </c>
      <c r="I6" s="62">
        <v>1.8030351122604</v>
      </c>
      <c r="J6" s="176">
        <v>0.692432316204595</v>
      </c>
      <c r="K6" s="63">
        <v>0.692432316204595</v>
      </c>
      <c r="L6" s="76" t="s">
        <v>245</v>
      </c>
    </row>
    <row r="7" spans="2:12" x14ac:dyDescent="0.25">
      <c r="B7" s="61" t="s">
        <v>55</v>
      </c>
      <c r="C7" s="62">
        <v>1.0272614548094601</v>
      </c>
      <c r="D7" s="176">
        <v>0.16337607928928699</v>
      </c>
      <c r="E7" s="63">
        <v>0.49883737368730197</v>
      </c>
      <c r="F7" s="64" t="s">
        <v>245</v>
      </c>
      <c r="G7" s="74"/>
      <c r="H7" s="61" t="s">
        <v>45</v>
      </c>
      <c r="I7" s="62">
        <v>0.58364189541951095</v>
      </c>
      <c r="J7" s="176">
        <v>0.22414012169331901</v>
      </c>
      <c r="K7" s="63">
        <v>0.91657243789791398</v>
      </c>
      <c r="L7" s="76" t="s">
        <v>245</v>
      </c>
    </row>
    <row r="8" spans="2:12" x14ac:dyDescent="0.25">
      <c r="B8" s="61" t="s">
        <v>45</v>
      </c>
      <c r="C8" s="62">
        <v>0.88071157230361596</v>
      </c>
      <c r="D8" s="176">
        <v>0.14006872641235901</v>
      </c>
      <c r="E8" s="63">
        <v>0.63890610009966098</v>
      </c>
      <c r="F8" s="64" t="s">
        <v>245</v>
      </c>
      <c r="G8" s="74"/>
      <c r="H8" s="61" t="s">
        <v>53</v>
      </c>
      <c r="I8" s="62">
        <v>0.150049595979314</v>
      </c>
      <c r="J8" s="176">
        <v>5.7624606743939301E-2</v>
      </c>
      <c r="K8" s="63">
        <v>0.9741970446418533</v>
      </c>
      <c r="L8" s="76" t="s">
        <v>246</v>
      </c>
    </row>
    <row r="9" spans="2:12" x14ac:dyDescent="0.25">
      <c r="B9" s="61" t="s">
        <v>53</v>
      </c>
      <c r="C9" s="62">
        <v>0.70582907585666599</v>
      </c>
      <c r="D9" s="176">
        <v>0.112255343098834</v>
      </c>
      <c r="E9" s="63">
        <v>0.75116144319849498</v>
      </c>
      <c r="F9" s="64" t="s">
        <v>245</v>
      </c>
      <c r="G9" s="74"/>
      <c r="H9" s="61" t="s">
        <v>121</v>
      </c>
      <c r="I9" s="62">
        <v>3.6283337432171499E-2</v>
      </c>
      <c r="J9" s="176">
        <v>1.3934146488303699E-2</v>
      </c>
      <c r="K9" s="63">
        <v>0.98813119113015702</v>
      </c>
      <c r="L9" s="76" t="s">
        <v>246</v>
      </c>
    </row>
    <row r="10" spans="2:12" x14ac:dyDescent="0.25">
      <c r="B10" s="61" t="s">
        <v>52</v>
      </c>
      <c r="C10" s="62">
        <v>0.40156613913980799</v>
      </c>
      <c r="D10" s="176">
        <v>6.38652419798688E-2</v>
      </c>
      <c r="E10" s="63">
        <v>0.81502668517836374</v>
      </c>
      <c r="F10" s="64" t="s">
        <v>245</v>
      </c>
      <c r="G10" s="74"/>
      <c r="H10" s="61" t="s">
        <v>63</v>
      </c>
      <c r="I10" s="62">
        <v>1.15969376842847E-2</v>
      </c>
      <c r="J10" s="176">
        <v>4.4536539344165E-3</v>
      </c>
      <c r="K10" s="63">
        <v>0.99258484506457356</v>
      </c>
      <c r="L10" s="76" t="s">
        <v>246</v>
      </c>
    </row>
    <row r="11" spans="2:12" x14ac:dyDescent="0.25">
      <c r="B11" s="61" t="s">
        <v>121</v>
      </c>
      <c r="C11" s="62">
        <v>0.25486247372509901</v>
      </c>
      <c r="D11" s="176">
        <v>4.0533431406611899E-2</v>
      </c>
      <c r="E11" s="63">
        <v>0.85556011658497566</v>
      </c>
      <c r="F11" s="64" t="s">
        <v>246</v>
      </c>
      <c r="G11" s="74"/>
      <c r="H11" s="61" t="s">
        <v>46</v>
      </c>
      <c r="I11" s="62">
        <v>5.7574486193439902E-3</v>
      </c>
      <c r="J11" s="176">
        <v>2.2110736811572201E-3</v>
      </c>
      <c r="K11" s="63">
        <v>0.99479591874573081</v>
      </c>
      <c r="L11" s="76" t="s">
        <v>246</v>
      </c>
    </row>
    <row r="12" spans="2:12" x14ac:dyDescent="0.25">
      <c r="B12" s="61" t="s">
        <v>72</v>
      </c>
      <c r="C12" s="62">
        <v>0.19307145926042299</v>
      </c>
      <c r="D12" s="176">
        <v>3.0706163352035899E-2</v>
      </c>
      <c r="E12" s="63">
        <v>0.88626627993701157</v>
      </c>
      <c r="F12" s="64" t="s">
        <v>246</v>
      </c>
      <c r="G12" s="74"/>
      <c r="H12" s="61" t="s">
        <v>55</v>
      </c>
      <c r="I12" s="62">
        <v>3.2567676049578098E-3</v>
      </c>
      <c r="J12" s="176">
        <v>1.2507194788979499E-3</v>
      </c>
      <c r="K12" s="63">
        <v>0.9960466382246288</v>
      </c>
      <c r="L12" s="76" t="s">
        <v>246</v>
      </c>
    </row>
    <row r="13" spans="2:12" x14ac:dyDescent="0.25">
      <c r="B13" s="61" t="s">
        <v>74</v>
      </c>
      <c r="C13" s="62">
        <v>0.191006119244713</v>
      </c>
      <c r="D13" s="176">
        <v>3.0377690836508101E-2</v>
      </c>
      <c r="E13" s="63">
        <v>0.91664397077351967</v>
      </c>
      <c r="F13" s="64" t="s">
        <v>246</v>
      </c>
      <c r="G13" s="74"/>
      <c r="H13" s="61" t="s">
        <v>70</v>
      </c>
      <c r="I13" s="62">
        <v>2.35860487280826E-3</v>
      </c>
      <c r="J13" s="176">
        <v>9.0579169755747096E-4</v>
      </c>
      <c r="K13" s="63">
        <v>0.99695242992218625</v>
      </c>
      <c r="L13" s="76" t="s">
        <v>246</v>
      </c>
    </row>
    <row r="14" spans="2:12" x14ac:dyDescent="0.25">
      <c r="B14" s="61" t="s">
        <v>50</v>
      </c>
      <c r="C14" s="62">
        <v>0.19019936916917499</v>
      </c>
      <c r="D14" s="176">
        <v>3.02493849766018E-2</v>
      </c>
      <c r="E14" s="63">
        <v>0.94689335575012146</v>
      </c>
      <c r="F14" s="64" t="s">
        <v>246</v>
      </c>
      <c r="G14" s="74"/>
      <c r="H14" s="61" t="s">
        <v>47</v>
      </c>
      <c r="I14" s="62">
        <v>1.5984787577850001E-3</v>
      </c>
      <c r="J14" s="176">
        <v>6.1387509379632102E-4</v>
      </c>
      <c r="K14" s="63">
        <v>0.99756630501598254</v>
      </c>
      <c r="L14" s="76" t="s">
        <v>246</v>
      </c>
    </row>
    <row r="15" spans="2:12" x14ac:dyDescent="0.25">
      <c r="B15" s="61" t="s">
        <v>67</v>
      </c>
      <c r="C15" s="62">
        <v>8.6399494566983495E-2</v>
      </c>
      <c r="D15" s="176">
        <v>1.3741010731827799E-2</v>
      </c>
      <c r="E15" s="63">
        <v>0.96063436648194922</v>
      </c>
      <c r="F15" s="64" t="s">
        <v>246</v>
      </c>
      <c r="G15" s="74"/>
      <c r="H15" s="61" t="s">
        <v>52</v>
      </c>
      <c r="I15" s="62">
        <v>1.53547069323635E-3</v>
      </c>
      <c r="J15" s="176">
        <v>5.8967766148991605E-4</v>
      </c>
      <c r="K15" s="63">
        <v>0.99815598267747241</v>
      </c>
      <c r="L15" s="76" t="s">
        <v>246</v>
      </c>
    </row>
    <row r="16" spans="2:12" x14ac:dyDescent="0.25">
      <c r="B16" s="61" t="s">
        <v>63</v>
      </c>
      <c r="C16" s="62">
        <v>8.16536697130541E-2</v>
      </c>
      <c r="D16" s="176">
        <v>1.29862328181832E-2</v>
      </c>
      <c r="E16" s="63">
        <v>0.97362059930013245</v>
      </c>
      <c r="F16" s="64" t="s">
        <v>246</v>
      </c>
      <c r="G16" s="74"/>
      <c r="H16" s="61" t="s">
        <v>75</v>
      </c>
      <c r="I16" s="62">
        <v>1.52667191055044E-3</v>
      </c>
      <c r="J16" s="176">
        <v>5.8629860279407905E-4</v>
      </c>
      <c r="K16" s="63">
        <v>0.99874228128026654</v>
      </c>
      <c r="L16" s="76" t="s">
        <v>246</v>
      </c>
    </row>
    <row r="17" spans="2:12" x14ac:dyDescent="0.25">
      <c r="B17" s="61" t="s">
        <v>49</v>
      </c>
      <c r="C17" s="62">
        <v>7.8238986503456606E-2</v>
      </c>
      <c r="D17" s="176">
        <v>1.24431602126774E-2</v>
      </c>
      <c r="E17" s="63">
        <v>0.98606375951280989</v>
      </c>
      <c r="F17" s="64" t="s">
        <v>246</v>
      </c>
      <c r="G17" s="74"/>
      <c r="H17" s="61" t="s">
        <v>67</v>
      </c>
      <c r="I17" s="62">
        <v>8.6399494566983496E-4</v>
      </c>
      <c r="J17" s="176">
        <v>3.3180608483503898E-4</v>
      </c>
      <c r="K17" s="63">
        <v>0.99907408736510162</v>
      </c>
      <c r="L17" s="76" t="s">
        <v>246</v>
      </c>
    </row>
    <row r="18" spans="2:12" x14ac:dyDescent="0.25">
      <c r="B18" s="61" t="s">
        <v>46</v>
      </c>
      <c r="C18" s="62">
        <v>2.4379768209812899E-2</v>
      </c>
      <c r="D18" s="176">
        <v>3.8773682449125099E-3</v>
      </c>
      <c r="E18" s="63">
        <v>0.98994112775772236</v>
      </c>
      <c r="F18" s="64" t="s">
        <v>246</v>
      </c>
      <c r="G18" s="74"/>
      <c r="H18" s="61" t="s">
        <v>56</v>
      </c>
      <c r="I18" s="62">
        <v>5.66802809666684E-4</v>
      </c>
      <c r="J18" s="176">
        <v>2.17673288589897E-4</v>
      </c>
      <c r="K18" s="63">
        <v>0.99929176065369152</v>
      </c>
      <c r="L18" s="76" t="s">
        <v>246</v>
      </c>
    </row>
    <row r="19" spans="2:12" x14ac:dyDescent="0.25">
      <c r="B19" s="61" t="s">
        <v>76</v>
      </c>
      <c r="C19" s="62">
        <v>2.2745465764343099E-2</v>
      </c>
      <c r="D19" s="176">
        <v>3.6174481197450798E-3</v>
      </c>
      <c r="E19" s="63">
        <v>0.99355857587746743</v>
      </c>
      <c r="F19" s="64" t="s">
        <v>246</v>
      </c>
      <c r="G19" s="74"/>
      <c r="H19" s="61" t="s">
        <v>50</v>
      </c>
      <c r="I19" s="62">
        <v>4.48090975457403E-4</v>
      </c>
      <c r="J19" s="176">
        <v>1.7208354396236301E-4</v>
      </c>
      <c r="K19" s="63">
        <v>0.99946384419765388</v>
      </c>
      <c r="L19" s="76" t="s">
        <v>246</v>
      </c>
    </row>
    <row r="20" spans="2:12" x14ac:dyDescent="0.25">
      <c r="B20" s="61" t="s">
        <v>204</v>
      </c>
      <c r="C20" s="62">
        <v>1.0759458135E-2</v>
      </c>
      <c r="D20" s="176">
        <v>1.7111885948252301E-3</v>
      </c>
      <c r="E20" s="63">
        <v>0.99526976447229265</v>
      </c>
      <c r="F20" s="64" t="s">
        <v>246</v>
      </c>
      <c r="G20" s="74"/>
      <c r="H20" s="61" t="s">
        <v>65</v>
      </c>
      <c r="I20" s="62">
        <v>3.8486202874049E-4</v>
      </c>
      <c r="J20" s="176">
        <v>1.47801284715907E-4</v>
      </c>
      <c r="K20" s="63">
        <v>0.9996116454823698</v>
      </c>
      <c r="L20" s="76" t="s">
        <v>246</v>
      </c>
    </row>
    <row r="21" spans="2:12" x14ac:dyDescent="0.25">
      <c r="B21" s="61" t="s">
        <v>75</v>
      </c>
      <c r="C21" s="62">
        <v>1.06867033738531E-2</v>
      </c>
      <c r="D21" s="176">
        <v>1.6996176480422499E-3</v>
      </c>
      <c r="E21" s="63">
        <v>0.99696938212033492</v>
      </c>
      <c r="F21" s="64" t="s">
        <v>246</v>
      </c>
      <c r="G21" s="74"/>
      <c r="H21" s="61" t="s">
        <v>58</v>
      </c>
      <c r="I21" s="62">
        <v>2.6931882816397799E-4</v>
      </c>
      <c r="J21" s="176">
        <v>1.03428412855089E-4</v>
      </c>
      <c r="K21" s="63">
        <v>0.99971507389522485</v>
      </c>
      <c r="L21" s="76" t="s">
        <v>246</v>
      </c>
    </row>
    <row r="22" spans="2:12" x14ac:dyDescent="0.25">
      <c r="B22" s="61" t="s">
        <v>51</v>
      </c>
      <c r="C22" s="62">
        <v>8.2558300904073904E-3</v>
      </c>
      <c r="D22" s="176">
        <v>1.3130105730477901E-3</v>
      </c>
      <c r="E22" s="63">
        <v>0.9982823926933827</v>
      </c>
      <c r="F22" s="64" t="s">
        <v>246</v>
      </c>
      <c r="G22" s="74"/>
      <c r="H22" s="61" t="s">
        <v>76</v>
      </c>
      <c r="I22" s="62">
        <v>2.2745465764343101E-4</v>
      </c>
      <c r="J22" s="176">
        <v>8.7351019596127493E-5</v>
      </c>
      <c r="K22" s="63">
        <v>0.99980242491482096</v>
      </c>
      <c r="L22" s="76" t="s">
        <v>246</v>
      </c>
    </row>
    <row r="23" spans="2:12" x14ac:dyDescent="0.25">
      <c r="B23" s="61" t="s">
        <v>47</v>
      </c>
      <c r="C23" s="62">
        <v>5.2269114697800004E-3</v>
      </c>
      <c r="D23" s="176">
        <v>8.31290124560602E-4</v>
      </c>
      <c r="E23" s="63">
        <v>0.99911368281794333</v>
      </c>
      <c r="F23" s="64" t="s">
        <v>246</v>
      </c>
      <c r="G23" s="74"/>
      <c r="H23" s="61" t="s">
        <v>164</v>
      </c>
      <c r="I23" s="62">
        <v>1.3935010000000001E-4</v>
      </c>
      <c r="J23" s="176">
        <v>5.35156036897004E-5</v>
      </c>
      <c r="K23" s="63">
        <v>0.99985594051851068</v>
      </c>
      <c r="L23" s="76" t="s">
        <v>246</v>
      </c>
    </row>
    <row r="24" spans="2:12" x14ac:dyDescent="0.25">
      <c r="B24" s="61" t="s">
        <v>65</v>
      </c>
      <c r="C24" s="62">
        <v>2.6940342011834298E-3</v>
      </c>
      <c r="D24" s="176">
        <v>4.2846029430962601E-4</v>
      </c>
      <c r="E24" s="63">
        <v>0.99954214311225298</v>
      </c>
      <c r="F24" s="64" t="s">
        <v>246</v>
      </c>
      <c r="G24" s="74"/>
      <c r="H24" s="61" t="s">
        <v>60</v>
      </c>
      <c r="I24" s="62">
        <v>9.2796033683941498E-5</v>
      </c>
      <c r="J24" s="176">
        <v>3.5637116604910302E-5</v>
      </c>
      <c r="K24" s="63">
        <v>0.9998915776351156</v>
      </c>
      <c r="L24" s="76" t="s">
        <v>246</v>
      </c>
    </row>
    <row r="25" spans="2:12" x14ac:dyDescent="0.25">
      <c r="B25" s="61" t="s">
        <v>58</v>
      </c>
      <c r="C25" s="62">
        <v>1.8622744476916599E-3</v>
      </c>
      <c r="D25" s="176">
        <v>2.9617688505690102E-4</v>
      </c>
      <c r="E25" s="63">
        <v>0.99983831999730988</v>
      </c>
      <c r="F25" s="64" t="s">
        <v>246</v>
      </c>
      <c r="G25" s="74"/>
      <c r="H25" s="61" t="s">
        <v>74</v>
      </c>
      <c r="I25" s="62">
        <v>7.3463892017197504E-5</v>
      </c>
      <c r="J25" s="176">
        <v>2.8212857620448701E-5</v>
      </c>
      <c r="K25" s="63">
        <v>0.99991979049273605</v>
      </c>
      <c r="L25" s="76" t="s">
        <v>246</v>
      </c>
    </row>
    <row r="26" spans="2:12" x14ac:dyDescent="0.25">
      <c r="B26" s="61" t="s">
        <v>61</v>
      </c>
      <c r="C26" s="62">
        <v>4.2507171417609501E-4</v>
      </c>
      <c r="D26" s="176">
        <v>6.7603578187159903E-5</v>
      </c>
      <c r="E26" s="63">
        <v>0.99990592357549701</v>
      </c>
      <c r="F26" s="64" t="s">
        <v>246</v>
      </c>
      <c r="G26" s="74"/>
      <c r="H26" s="61" t="s">
        <v>61</v>
      </c>
      <c r="I26" s="62">
        <v>5.99223021513128E-5</v>
      </c>
      <c r="J26" s="176">
        <v>2.30123851658818E-5</v>
      </c>
      <c r="K26" s="63">
        <v>0.99994280287790194</v>
      </c>
      <c r="L26" s="76" t="s">
        <v>246</v>
      </c>
    </row>
    <row r="27" spans="2:12" x14ac:dyDescent="0.25">
      <c r="B27" s="61" t="s">
        <v>60</v>
      </c>
      <c r="C27" s="62">
        <v>1.8593851686981501E-4</v>
      </c>
      <c r="D27" s="176">
        <v>2.9571737295146399E-5</v>
      </c>
      <c r="E27" s="63">
        <v>0.99993549531279213</v>
      </c>
      <c r="F27" s="64" t="s">
        <v>246</v>
      </c>
      <c r="G27" s="74"/>
      <c r="H27" s="61" t="s">
        <v>59</v>
      </c>
      <c r="I27" s="62">
        <v>5.3044022752834802E-5</v>
      </c>
      <c r="J27" s="176">
        <v>2.03708709197063E-5</v>
      </c>
      <c r="K27" s="63">
        <v>0.9999631737488216</v>
      </c>
      <c r="L27" s="76" t="s">
        <v>246</v>
      </c>
    </row>
    <row r="28" spans="2:12" x14ac:dyDescent="0.25">
      <c r="B28" s="61" t="s">
        <v>160</v>
      </c>
      <c r="C28" s="62">
        <v>1.3039599999999999E-4</v>
      </c>
      <c r="D28" s="176">
        <v>2.0738232837673601E-5</v>
      </c>
      <c r="E28" s="63">
        <v>0.99995623354562979</v>
      </c>
      <c r="F28" s="64" t="s">
        <v>246</v>
      </c>
      <c r="G28" s="74"/>
      <c r="H28" s="61" t="s">
        <v>49</v>
      </c>
      <c r="I28" s="62">
        <v>4.0995608189422201E-5</v>
      </c>
      <c r="J28" s="176">
        <v>1.57438331288126E-5</v>
      </c>
      <c r="K28" s="63">
        <v>0.99997891758195045</v>
      </c>
      <c r="L28" s="76" t="s">
        <v>246</v>
      </c>
    </row>
    <row r="29" spans="2:12" x14ac:dyDescent="0.25">
      <c r="B29" s="61" t="s">
        <v>164</v>
      </c>
      <c r="C29" s="62">
        <v>1.2208984999999999E-4</v>
      </c>
      <c r="D29" s="176">
        <v>1.9417219365752299E-5</v>
      </c>
      <c r="E29" s="63">
        <v>0.99997565076499551</v>
      </c>
      <c r="F29" s="64" t="s">
        <v>246</v>
      </c>
      <c r="G29" s="74"/>
      <c r="H29" s="61" t="s">
        <v>68</v>
      </c>
      <c r="I29" s="62">
        <v>2.82300558078451E-5</v>
      </c>
      <c r="J29" s="176">
        <v>1.08413878335987E-5</v>
      </c>
      <c r="K29" s="63">
        <v>0.99998975896978404</v>
      </c>
      <c r="L29" s="76" t="s">
        <v>246</v>
      </c>
    </row>
    <row r="30" spans="2:12" x14ac:dyDescent="0.25">
      <c r="B30" s="61" t="s">
        <v>59</v>
      </c>
      <c r="C30" s="62">
        <v>1.07724738249401E-4</v>
      </c>
      <c r="D30" s="176">
        <v>1.7132586154433501E-5</v>
      </c>
      <c r="E30" s="63">
        <v>0.99999278335114994</v>
      </c>
      <c r="F30" s="64" t="s">
        <v>246</v>
      </c>
      <c r="G30" s="74"/>
      <c r="H30" s="61" t="s">
        <v>51</v>
      </c>
      <c r="I30" s="62">
        <v>1.46897058574681E-5</v>
      </c>
      <c r="J30" s="176">
        <v>5.6413915525466799E-6</v>
      </c>
      <c r="K30" s="63">
        <v>0.99999540036133661</v>
      </c>
      <c r="L30" s="76"/>
    </row>
    <row r="31" spans="2:12" x14ac:dyDescent="0.25">
      <c r="B31" s="61" t="s">
        <v>56</v>
      </c>
      <c r="C31" s="62">
        <v>4.1222022521213402E-5</v>
      </c>
      <c r="D31" s="176">
        <v>6.5559672159019196E-6</v>
      </c>
      <c r="E31" s="63">
        <v>0.99999933931836582</v>
      </c>
      <c r="F31" s="64" t="s">
        <v>246</v>
      </c>
      <c r="G31" s="74"/>
      <c r="H31" s="61" t="s">
        <v>57</v>
      </c>
      <c r="I31" s="62">
        <v>9.54872555623713E-6</v>
      </c>
      <c r="J31" s="176">
        <v>3.6670645561739799E-6</v>
      </c>
      <c r="K31" s="63">
        <v>0.99999906742589273</v>
      </c>
      <c r="L31" s="76"/>
    </row>
    <row r="32" spans="2:12" ht="15.75" thickBot="1" x14ac:dyDescent="0.3">
      <c r="B32" s="61" t="s">
        <v>57</v>
      </c>
      <c r="C32" s="62">
        <v>2.3010426667162401E-6</v>
      </c>
      <c r="D32" s="176">
        <v>3.6595876094191999E-7</v>
      </c>
      <c r="E32" s="63">
        <v>0.99999970527712678</v>
      </c>
      <c r="F32" s="64"/>
      <c r="G32" s="74"/>
      <c r="H32" s="66" t="s">
        <v>48</v>
      </c>
      <c r="I32" s="67">
        <v>2.4283440000000001E-6</v>
      </c>
      <c r="J32" s="177">
        <v>9.3257410741909704E-7</v>
      </c>
      <c r="K32" s="68">
        <v>1.0000000000000002</v>
      </c>
      <c r="L32" s="77"/>
    </row>
    <row r="33" spans="2:12" x14ac:dyDescent="0.25">
      <c r="B33" s="61" t="s">
        <v>68</v>
      </c>
      <c r="C33" s="62">
        <v>1.3088480420000901E-6</v>
      </c>
      <c r="D33" s="176">
        <v>2.0815972456310799E-7</v>
      </c>
      <c r="E33" s="63">
        <v>0.99999991343685135</v>
      </c>
      <c r="F33" s="64"/>
      <c r="G33" s="74"/>
      <c r="I33" s="78"/>
    </row>
    <row r="34" spans="2:12" ht="15.75" thickBot="1" x14ac:dyDescent="0.3">
      <c r="B34" s="66" t="s">
        <v>48</v>
      </c>
      <c r="C34" s="67">
        <v>5.4428400000000001E-7</v>
      </c>
      <c r="D34" s="177">
        <v>8.6563148576799301E-8</v>
      </c>
      <c r="E34" s="68">
        <v>0.99999999999999989</v>
      </c>
      <c r="F34" s="69"/>
      <c r="G34" s="74"/>
      <c r="I34" s="78"/>
    </row>
    <row r="35" spans="2:12" s="18" customFormat="1" x14ac:dyDescent="0.25"/>
    <row r="36" spans="2:12" s="18" customFormat="1" x14ac:dyDescent="0.25"/>
    <row r="37" spans="2:12" s="18" customFormat="1" x14ac:dyDescent="0.25"/>
    <row r="38" spans="2:12" s="18" customFormat="1" x14ac:dyDescent="0.25">
      <c r="B38" s="51"/>
      <c r="C38" s="51"/>
      <c r="D38" s="51"/>
      <c r="E38" s="51"/>
      <c r="F38" s="52"/>
      <c r="G38" s="71"/>
      <c r="H38" s="51"/>
      <c r="I38" s="51"/>
      <c r="J38" s="51"/>
      <c r="K38" s="51"/>
      <c r="L38" s="51"/>
    </row>
    <row r="39" spans="2:12" s="18" customFormat="1" x14ac:dyDescent="0.25">
      <c r="B39" s="51"/>
      <c r="C39" s="51"/>
      <c r="D39" s="51"/>
      <c r="E39" s="51"/>
      <c r="F39" s="52"/>
      <c r="G39" s="71"/>
      <c r="H39" s="51"/>
      <c r="I39" s="51"/>
      <c r="J39" s="51"/>
      <c r="K39" s="51"/>
      <c r="L39" s="51"/>
    </row>
    <row r="40" spans="2:12" s="18" customFormat="1" x14ac:dyDescent="0.25">
      <c r="B40" s="51"/>
      <c r="C40" s="51"/>
      <c r="D40" s="51"/>
      <c r="E40" s="51"/>
      <c r="F40" s="52"/>
      <c r="G40" s="71"/>
      <c r="H40" s="51"/>
      <c r="I40" s="51"/>
      <c r="J40" s="51"/>
      <c r="K40" s="51"/>
      <c r="L40" s="51"/>
    </row>
    <row r="41" spans="2:12" s="18" customFormat="1" x14ac:dyDescent="0.25">
      <c r="B41" s="51"/>
      <c r="C41" s="51"/>
      <c r="D41" s="51"/>
      <c r="E41" s="51"/>
      <c r="F41" s="52"/>
      <c r="G41" s="71"/>
      <c r="H41" s="51"/>
      <c r="I41" s="51"/>
      <c r="J41" s="51"/>
      <c r="K41" s="51"/>
      <c r="L41" s="51"/>
    </row>
    <row r="42" spans="2:12" s="18" customFormat="1" x14ac:dyDescent="0.25">
      <c r="B42" s="51"/>
      <c r="C42" s="51"/>
      <c r="D42" s="51"/>
      <c r="E42" s="51"/>
      <c r="F42" s="52"/>
      <c r="G42" s="71"/>
      <c r="H42" s="51"/>
      <c r="I42" s="51"/>
      <c r="J42" s="51"/>
      <c r="K42" s="51"/>
      <c r="L42" s="51"/>
    </row>
    <row r="43" spans="2:12" s="18" customFormat="1" x14ac:dyDescent="0.25">
      <c r="B43" s="51"/>
      <c r="C43" s="51"/>
      <c r="D43" s="51"/>
      <c r="E43" s="51"/>
      <c r="F43" s="52"/>
      <c r="G43" s="71"/>
      <c r="H43" s="51"/>
      <c r="I43" s="51"/>
      <c r="J43" s="51"/>
      <c r="K43" s="51"/>
      <c r="L43" s="51"/>
    </row>
    <row r="44" spans="2:12" s="18" customFormat="1" x14ac:dyDescent="0.25">
      <c r="B44" s="51"/>
      <c r="C44" s="51"/>
      <c r="D44" s="51"/>
      <c r="E44" s="51"/>
      <c r="F44" s="52"/>
      <c r="G44" s="71"/>
      <c r="H44" s="51"/>
      <c r="I44" s="51"/>
      <c r="J44" s="51"/>
      <c r="K44" s="51"/>
      <c r="L44" s="51"/>
    </row>
    <row r="45" spans="2:12" s="18" customFormat="1" x14ac:dyDescent="0.25">
      <c r="B45" s="51"/>
      <c r="C45" s="51"/>
      <c r="D45" s="51"/>
      <c r="E45" s="51"/>
      <c r="F45" s="52"/>
      <c r="G45" s="71"/>
      <c r="H45" s="51"/>
      <c r="I45" s="51"/>
      <c r="J45" s="51"/>
      <c r="K45" s="51"/>
      <c r="L45" s="51"/>
    </row>
    <row r="46" spans="2:12" s="18" customFormat="1" x14ac:dyDescent="0.25">
      <c r="B46" s="51"/>
      <c r="C46" s="51"/>
      <c r="D46" s="51"/>
      <c r="E46" s="51"/>
      <c r="F46" s="52"/>
      <c r="G46" s="71"/>
      <c r="H46" s="51"/>
      <c r="I46" s="51"/>
      <c r="J46" s="51"/>
      <c r="K46" s="51"/>
      <c r="L46" s="51"/>
    </row>
    <row r="47" spans="2:12" s="18" customFormat="1" x14ac:dyDescent="0.25">
      <c r="B47" s="51"/>
      <c r="C47" s="51"/>
      <c r="D47" s="51"/>
      <c r="E47" s="51"/>
      <c r="F47" s="52"/>
      <c r="G47" s="71"/>
      <c r="H47" s="51"/>
      <c r="I47" s="51"/>
      <c r="J47" s="51"/>
      <c r="K47" s="51"/>
      <c r="L47" s="51"/>
    </row>
    <row r="48" spans="2:12" s="18" customFormat="1" x14ac:dyDescent="0.25">
      <c r="B48" s="51"/>
      <c r="C48" s="51"/>
      <c r="D48" s="51"/>
      <c r="E48" s="51"/>
      <c r="F48" s="52"/>
      <c r="G48" s="71"/>
      <c r="H48" s="51"/>
      <c r="I48" s="51"/>
      <c r="J48" s="51"/>
      <c r="K48" s="51"/>
      <c r="L48" s="51"/>
    </row>
    <row r="49" spans="2:12" s="18" customFormat="1" x14ac:dyDescent="0.25">
      <c r="B49" s="51"/>
      <c r="C49" s="51"/>
      <c r="D49" s="51"/>
      <c r="E49" s="51"/>
      <c r="F49" s="52"/>
      <c r="G49" s="71"/>
      <c r="H49" s="51"/>
      <c r="I49" s="51"/>
      <c r="J49" s="51"/>
      <c r="K49" s="51"/>
      <c r="L49" s="51"/>
    </row>
    <row r="50" spans="2:12" s="18" customFormat="1" x14ac:dyDescent="0.25">
      <c r="B50" s="51"/>
      <c r="C50" s="51"/>
      <c r="D50" s="51"/>
      <c r="E50" s="51"/>
      <c r="F50" s="52"/>
      <c r="G50" s="71"/>
      <c r="H50" s="51"/>
      <c r="I50" s="51"/>
      <c r="J50" s="51"/>
      <c r="K50" s="51"/>
      <c r="L50" s="51"/>
    </row>
    <row r="51" spans="2:12" s="18" customFormat="1" x14ac:dyDescent="0.25">
      <c r="B51" s="51"/>
      <c r="C51" s="51"/>
      <c r="D51" s="51"/>
      <c r="E51" s="51"/>
      <c r="F51" s="52"/>
      <c r="G51" s="71"/>
      <c r="H51" s="51"/>
      <c r="I51" s="51"/>
      <c r="J51" s="51"/>
      <c r="K51" s="51"/>
      <c r="L51" s="51"/>
    </row>
    <row r="52" spans="2:12" s="18" customFormat="1" x14ac:dyDescent="0.25">
      <c r="B52" s="51"/>
      <c r="C52" s="51"/>
      <c r="D52" s="51"/>
      <c r="E52" s="51"/>
      <c r="F52" s="52"/>
      <c r="G52" s="71"/>
      <c r="H52" s="51"/>
      <c r="I52" s="51"/>
      <c r="J52" s="51"/>
      <c r="K52" s="51"/>
      <c r="L52" s="51"/>
    </row>
    <row r="53" spans="2:12" s="18" customFormat="1" x14ac:dyDescent="0.25">
      <c r="B53" s="51"/>
      <c r="C53" s="51"/>
      <c r="D53" s="51"/>
      <c r="E53" s="51"/>
      <c r="F53" s="52"/>
      <c r="G53" s="71"/>
      <c r="H53" s="51"/>
      <c r="I53" s="51"/>
      <c r="J53" s="51"/>
      <c r="K53" s="51"/>
      <c r="L53" s="51"/>
    </row>
    <row r="54" spans="2:12" s="18" customFormat="1" x14ac:dyDescent="0.25">
      <c r="B54" s="51"/>
      <c r="C54" s="51"/>
      <c r="D54" s="51"/>
      <c r="E54" s="51"/>
      <c r="F54" s="52"/>
      <c r="G54" s="71"/>
      <c r="H54" s="51"/>
      <c r="I54" s="51"/>
      <c r="J54" s="51"/>
      <c r="K54" s="51"/>
      <c r="L54" s="51"/>
    </row>
    <row r="55" spans="2:12" s="18" customFormat="1" x14ac:dyDescent="0.25">
      <c r="B55" s="51"/>
      <c r="C55" s="51"/>
      <c r="D55" s="51"/>
      <c r="E55" s="51"/>
      <c r="F55" s="52"/>
      <c r="G55" s="71"/>
      <c r="H55" s="51"/>
      <c r="I55" s="51"/>
      <c r="J55" s="51"/>
      <c r="K55" s="51"/>
      <c r="L55" s="51"/>
    </row>
    <row r="56" spans="2:12" s="18" customFormat="1" x14ac:dyDescent="0.25">
      <c r="B56" s="51"/>
      <c r="C56" s="51"/>
      <c r="D56" s="51"/>
      <c r="E56" s="51"/>
      <c r="F56" s="52"/>
      <c r="G56" s="71"/>
      <c r="H56" s="51"/>
      <c r="I56" s="51"/>
      <c r="J56" s="51"/>
      <c r="K56" s="51"/>
      <c r="L56" s="51"/>
    </row>
    <row r="57" spans="2:12" s="18" customFormat="1" x14ac:dyDescent="0.25">
      <c r="B57" s="51"/>
      <c r="C57" s="51"/>
      <c r="D57" s="51"/>
      <c r="E57" s="51"/>
      <c r="F57" s="52"/>
      <c r="G57" s="71"/>
      <c r="H57" s="51"/>
      <c r="I57" s="51"/>
      <c r="J57" s="51"/>
      <c r="K57" s="51"/>
      <c r="L57" s="51"/>
    </row>
    <row r="58" spans="2:12" s="18" customFormat="1" x14ac:dyDescent="0.25">
      <c r="B58" s="51"/>
      <c r="C58" s="51"/>
      <c r="D58" s="51"/>
      <c r="E58" s="51"/>
      <c r="F58" s="52"/>
      <c r="G58" s="71"/>
      <c r="H58" s="51"/>
      <c r="I58" s="51"/>
      <c r="J58" s="51"/>
      <c r="K58" s="51"/>
      <c r="L58" s="51"/>
    </row>
    <row r="59" spans="2:12" s="18" customFormat="1" x14ac:dyDescent="0.25">
      <c r="B59" s="51"/>
      <c r="C59" s="51"/>
      <c r="D59" s="51"/>
      <c r="E59" s="51"/>
      <c r="F59" s="52"/>
      <c r="G59" s="71"/>
      <c r="H59" s="51"/>
      <c r="I59" s="51"/>
      <c r="J59" s="51"/>
      <c r="K59" s="51"/>
      <c r="L59" s="51"/>
    </row>
    <row r="60" spans="2:12" s="18" customFormat="1" x14ac:dyDescent="0.25">
      <c r="B60" s="51"/>
      <c r="C60" s="51"/>
      <c r="D60" s="51"/>
      <c r="E60" s="51"/>
      <c r="F60" s="52"/>
      <c r="G60" s="71"/>
      <c r="H60" s="51"/>
      <c r="I60" s="51"/>
      <c r="J60" s="51"/>
      <c r="K60" s="51"/>
      <c r="L60" s="51"/>
    </row>
    <row r="61" spans="2:12" s="18" customFormat="1" x14ac:dyDescent="0.25">
      <c r="B61" s="51"/>
      <c r="C61" s="51"/>
      <c r="D61" s="51"/>
      <c r="E61" s="51"/>
      <c r="F61" s="52"/>
      <c r="G61" s="71"/>
      <c r="H61" s="51"/>
      <c r="I61" s="51"/>
      <c r="J61" s="51"/>
      <c r="K61" s="51"/>
      <c r="L61" s="51"/>
    </row>
    <row r="62" spans="2:12" s="18" customFormat="1" x14ac:dyDescent="0.25">
      <c r="B62" s="51"/>
      <c r="C62" s="51"/>
      <c r="D62" s="51"/>
      <c r="E62" s="51"/>
      <c r="F62" s="52"/>
      <c r="G62" s="71"/>
      <c r="H62" s="51"/>
      <c r="I62" s="51"/>
      <c r="J62" s="51"/>
      <c r="K62" s="51"/>
      <c r="L62" s="51"/>
    </row>
    <row r="63" spans="2:12" s="18" customFormat="1" x14ac:dyDescent="0.25">
      <c r="B63" s="51"/>
      <c r="C63" s="51"/>
      <c r="D63" s="51"/>
      <c r="E63" s="51"/>
      <c r="F63" s="52"/>
      <c r="G63" s="71"/>
      <c r="H63" s="51"/>
      <c r="I63" s="51"/>
      <c r="J63" s="51"/>
      <c r="K63" s="51"/>
      <c r="L63" s="51"/>
    </row>
    <row r="64" spans="2:12" s="18" customFormat="1" x14ac:dyDescent="0.25">
      <c r="B64" s="51"/>
      <c r="C64" s="51"/>
      <c r="D64" s="51"/>
      <c r="E64" s="51"/>
      <c r="F64" s="52"/>
      <c r="G64" s="71"/>
      <c r="H64" s="51"/>
      <c r="I64" s="51"/>
      <c r="J64" s="51"/>
      <c r="K64" s="51"/>
      <c r="L64" s="51"/>
    </row>
    <row r="65" spans="2:12" s="18" customFormat="1" x14ac:dyDescent="0.25">
      <c r="B65" s="51"/>
      <c r="C65" s="51"/>
      <c r="D65" s="51"/>
      <c r="E65" s="51"/>
      <c r="F65" s="52"/>
      <c r="G65" s="71"/>
      <c r="H65" s="51"/>
      <c r="I65" s="51"/>
      <c r="J65" s="51"/>
      <c r="K65" s="51"/>
      <c r="L65" s="51"/>
    </row>
    <row r="66" spans="2:12" s="18" customFormat="1" x14ac:dyDescent="0.25">
      <c r="B66" s="51"/>
      <c r="C66" s="51"/>
      <c r="D66" s="51"/>
      <c r="E66" s="51"/>
      <c r="F66" s="52"/>
      <c r="G66" s="71"/>
      <c r="H66" s="51"/>
      <c r="I66" s="51"/>
      <c r="J66" s="51"/>
      <c r="K66" s="51"/>
      <c r="L66" s="51"/>
    </row>
    <row r="67" spans="2:12" s="18" customFormat="1" x14ac:dyDescent="0.25">
      <c r="B67" s="51"/>
      <c r="C67" s="51"/>
      <c r="D67" s="51"/>
      <c r="E67" s="51"/>
      <c r="F67" s="52"/>
      <c r="G67" s="71"/>
      <c r="H67" s="51"/>
      <c r="I67" s="51"/>
      <c r="J67" s="51"/>
      <c r="K67" s="51"/>
      <c r="L67" s="51"/>
    </row>
    <row r="68" spans="2:12" s="18" customFormat="1" x14ac:dyDescent="0.25">
      <c r="B68" s="51"/>
      <c r="C68" s="51"/>
      <c r="D68" s="51"/>
      <c r="E68" s="51"/>
      <c r="F68" s="52"/>
      <c r="G68" s="71"/>
      <c r="H68" s="51"/>
      <c r="I68" s="51"/>
      <c r="J68" s="51"/>
      <c r="K68" s="51"/>
      <c r="L68" s="51"/>
    </row>
    <row r="69" spans="2:12" s="18" customFormat="1" x14ac:dyDescent="0.25">
      <c r="B69" s="51"/>
      <c r="C69" s="51"/>
      <c r="D69" s="51"/>
      <c r="E69" s="51"/>
      <c r="F69" s="52"/>
      <c r="G69" s="71"/>
      <c r="H69" s="51"/>
      <c r="I69" s="51"/>
      <c r="J69" s="51"/>
      <c r="K69" s="51"/>
      <c r="L69" s="51"/>
    </row>
  </sheetData>
  <phoneticPr fontId="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theme="4"/>
  </sheetPr>
  <dimension ref="B1:K38"/>
  <sheetViews>
    <sheetView showGridLines="0" zoomScale="75" zoomScaleNormal="75" workbookViewId="0">
      <selection activeCell="B3" sqref="B3:F35"/>
    </sheetView>
  </sheetViews>
  <sheetFormatPr defaultRowHeight="15" x14ac:dyDescent="0.25"/>
  <cols>
    <col min="1" max="1" width="9.140625" style="51"/>
    <col min="2" max="2" width="16.28515625" style="51" bestFit="1" customWidth="1"/>
    <col min="3" max="3" width="9.140625" style="51" customWidth="1"/>
    <col min="4" max="4" width="14.28515625" style="51" bestFit="1" customWidth="1"/>
    <col min="5" max="5" width="11.28515625" style="51" bestFit="1" customWidth="1"/>
    <col min="6" max="6" width="13.28515625" style="52" bestFit="1" customWidth="1"/>
    <col min="7" max="7" width="9.140625" style="51"/>
    <col min="8" max="8" width="10.140625" style="18" bestFit="1" customWidth="1"/>
    <col min="9" max="9" width="9.140625" style="18"/>
    <col min="10" max="10" width="17.7109375" style="18" bestFit="1" customWidth="1"/>
    <col min="11" max="16384" width="9.140625" style="51"/>
  </cols>
  <sheetData>
    <row r="1" spans="2:11" x14ac:dyDescent="0.25">
      <c r="B1" s="50" t="s">
        <v>217</v>
      </c>
    </row>
    <row r="3" spans="2:11" ht="15.75" thickBot="1" x14ac:dyDescent="0.3">
      <c r="B3" s="51" t="s">
        <v>32</v>
      </c>
    </row>
    <row r="4" spans="2:11" s="35" customFormat="1" ht="45.75" thickBot="1" x14ac:dyDescent="0.3">
      <c r="B4" s="155" t="s">
        <v>0</v>
      </c>
      <c r="C4" s="156" t="s">
        <v>197</v>
      </c>
      <c r="D4" s="156" t="s">
        <v>1</v>
      </c>
      <c r="E4" s="156" t="s">
        <v>2</v>
      </c>
      <c r="F4" s="157" t="s">
        <v>3</v>
      </c>
      <c r="H4" s="18"/>
      <c r="I4" s="18"/>
      <c r="J4" s="18"/>
    </row>
    <row r="5" spans="2:11" x14ac:dyDescent="0.25">
      <c r="B5" s="100" t="s">
        <v>171</v>
      </c>
      <c r="C5" s="101">
        <v>20.14333337483108</v>
      </c>
      <c r="D5" s="58"/>
      <c r="E5" s="58"/>
      <c r="F5" s="59" t="s">
        <v>246</v>
      </c>
      <c r="G5" s="60"/>
    </row>
    <row r="6" spans="2:11" x14ac:dyDescent="0.25">
      <c r="B6" s="61" t="s">
        <v>63</v>
      </c>
      <c r="C6" s="62">
        <v>4.5794500639426996</v>
      </c>
      <c r="D6" s="176">
        <v>0.22734320972241301</v>
      </c>
      <c r="E6" s="63">
        <v>0.22734320972241301</v>
      </c>
      <c r="F6" s="64" t="s">
        <v>245</v>
      </c>
      <c r="G6" s="60"/>
      <c r="K6" s="65"/>
    </row>
    <row r="7" spans="2:11" x14ac:dyDescent="0.25">
      <c r="B7" s="61" t="s">
        <v>72</v>
      </c>
      <c r="C7" s="62">
        <v>3.8611360636696799</v>
      </c>
      <c r="D7" s="176">
        <v>0.19168307408813201</v>
      </c>
      <c r="E7" s="63">
        <v>0.41902628381054502</v>
      </c>
      <c r="F7" s="64" t="s">
        <v>245</v>
      </c>
      <c r="G7" s="60"/>
      <c r="K7" s="65"/>
    </row>
    <row r="8" spans="2:11" x14ac:dyDescent="0.25">
      <c r="B8" s="61" t="s">
        <v>121</v>
      </c>
      <c r="C8" s="62">
        <v>3.5979644299479299</v>
      </c>
      <c r="D8" s="176">
        <v>0.17861812456738499</v>
      </c>
      <c r="E8" s="63">
        <v>0.59764440837792998</v>
      </c>
      <c r="F8" s="64" t="s">
        <v>245</v>
      </c>
      <c r="G8" s="60"/>
      <c r="K8" s="65"/>
    </row>
    <row r="9" spans="2:11" x14ac:dyDescent="0.25">
      <c r="B9" s="61" t="s">
        <v>55</v>
      </c>
      <c r="C9" s="62">
        <v>2.6386031808113799</v>
      </c>
      <c r="D9" s="176">
        <v>0.13099138716079101</v>
      </c>
      <c r="E9" s="63">
        <v>0.72863579553872104</v>
      </c>
      <c r="F9" s="64" t="s">
        <v>245</v>
      </c>
      <c r="G9" s="60"/>
      <c r="K9" s="65"/>
    </row>
    <row r="10" spans="2:11" x14ac:dyDescent="0.25">
      <c r="B10" s="61" t="s">
        <v>53</v>
      </c>
      <c r="C10" s="62">
        <v>2.5977591277549799</v>
      </c>
      <c r="D10" s="176">
        <v>0.12896371615439101</v>
      </c>
      <c r="E10" s="63">
        <v>0.8575995116931121</v>
      </c>
      <c r="F10" s="64" t="s">
        <v>245</v>
      </c>
      <c r="G10" s="60"/>
      <c r="K10" s="65"/>
    </row>
    <row r="11" spans="2:11" x14ac:dyDescent="0.25">
      <c r="B11" s="61" t="s">
        <v>45</v>
      </c>
      <c r="C11" s="62">
        <v>1.28476231037101</v>
      </c>
      <c r="D11" s="176">
        <v>6.3781018089901206E-2</v>
      </c>
      <c r="E11" s="63">
        <v>0.92138052978301332</v>
      </c>
      <c r="F11" s="64" t="s">
        <v>246</v>
      </c>
      <c r="G11" s="60"/>
      <c r="K11" s="65"/>
    </row>
    <row r="12" spans="2:11" x14ac:dyDescent="0.25">
      <c r="B12" s="61" t="s">
        <v>52</v>
      </c>
      <c r="C12" s="62">
        <v>0.52315319012733796</v>
      </c>
      <c r="D12" s="176">
        <v>2.5971530153048698E-2</v>
      </c>
      <c r="E12" s="63">
        <v>0.94735205993606197</v>
      </c>
      <c r="F12" s="64" t="s">
        <v>246</v>
      </c>
      <c r="G12" s="60"/>
      <c r="K12" s="65"/>
    </row>
    <row r="13" spans="2:11" x14ac:dyDescent="0.25">
      <c r="B13" s="61" t="s">
        <v>70</v>
      </c>
      <c r="C13" s="62">
        <v>0.38491070450713299</v>
      </c>
      <c r="D13" s="176">
        <v>1.9108590288639898E-2</v>
      </c>
      <c r="E13" s="63">
        <v>0.96646065022470184</v>
      </c>
      <c r="F13" s="64" t="s">
        <v>246</v>
      </c>
      <c r="G13" s="60"/>
      <c r="K13" s="65"/>
    </row>
    <row r="14" spans="2:11" x14ac:dyDescent="0.25">
      <c r="B14" s="61" t="s">
        <v>75</v>
      </c>
      <c r="C14" s="62">
        <v>0.152667191055044</v>
      </c>
      <c r="D14" s="176">
        <v>7.5790430617506703E-3</v>
      </c>
      <c r="E14" s="63">
        <v>0.97403969328645257</v>
      </c>
      <c r="F14" s="64" t="s">
        <v>246</v>
      </c>
      <c r="G14" s="60"/>
      <c r="K14" s="65"/>
    </row>
    <row r="15" spans="2:11" x14ac:dyDescent="0.25">
      <c r="B15" s="61" t="s">
        <v>56</v>
      </c>
      <c r="C15" s="62">
        <v>0.14942983163939799</v>
      </c>
      <c r="D15" s="176">
        <v>7.4183268905289399E-3</v>
      </c>
      <c r="E15" s="63">
        <v>0.98145802017698147</v>
      </c>
      <c r="F15" s="64" t="s">
        <v>246</v>
      </c>
      <c r="G15" s="60"/>
      <c r="K15" s="65"/>
    </row>
    <row r="16" spans="2:11" x14ac:dyDescent="0.25">
      <c r="B16" s="61" t="s">
        <v>67</v>
      </c>
      <c r="C16" s="62">
        <v>0.10367939348037999</v>
      </c>
      <c r="D16" s="176">
        <v>5.1470822406149896E-3</v>
      </c>
      <c r="E16" s="63">
        <v>0.98660510241759647</v>
      </c>
      <c r="F16" s="64" t="s">
        <v>246</v>
      </c>
      <c r="G16" s="60"/>
      <c r="K16" s="65"/>
    </row>
    <row r="17" spans="2:11" x14ac:dyDescent="0.25">
      <c r="B17" s="61" t="s">
        <v>46</v>
      </c>
      <c r="C17" s="62">
        <v>5.6118459219922499E-2</v>
      </c>
      <c r="D17" s="176">
        <v>2.7859569305466601E-3</v>
      </c>
      <c r="E17" s="63">
        <v>0.98939105934814309</v>
      </c>
      <c r="F17" s="64" t="s">
        <v>246</v>
      </c>
      <c r="G17" s="60"/>
      <c r="K17" s="65"/>
    </row>
    <row r="18" spans="2:11" x14ac:dyDescent="0.25">
      <c r="B18" s="61" t="s">
        <v>58</v>
      </c>
      <c r="C18" s="62">
        <v>4.6387436241046999E-2</v>
      </c>
      <c r="D18" s="176">
        <v>2.3028679205105E-3</v>
      </c>
      <c r="E18" s="63">
        <v>0.99169392726865357</v>
      </c>
      <c r="F18" s="64" t="s">
        <v>246</v>
      </c>
      <c r="G18" s="60"/>
      <c r="K18" s="65"/>
    </row>
    <row r="19" spans="2:11" x14ac:dyDescent="0.25">
      <c r="B19" s="61" t="s">
        <v>65</v>
      </c>
      <c r="C19" s="62">
        <v>3.8486202874048997E-2</v>
      </c>
      <c r="D19" s="176">
        <v>1.9106173818349899E-3</v>
      </c>
      <c r="E19" s="63">
        <v>0.99360454465048853</v>
      </c>
      <c r="F19" s="64" t="s">
        <v>246</v>
      </c>
      <c r="G19" s="60"/>
      <c r="K19" s="65"/>
    </row>
    <row r="20" spans="2:11" x14ac:dyDescent="0.25">
      <c r="B20" s="61" t="s">
        <v>76</v>
      </c>
      <c r="C20" s="62">
        <v>2.7294558917211699E-2</v>
      </c>
      <c r="D20" s="176">
        <v>1.35501698796863E-3</v>
      </c>
      <c r="E20" s="63">
        <v>0.99495956163845711</v>
      </c>
      <c r="F20" s="64" t="s">
        <v>246</v>
      </c>
      <c r="G20" s="60"/>
      <c r="K20" s="65"/>
    </row>
    <row r="21" spans="2:11" x14ac:dyDescent="0.25">
      <c r="B21" s="61" t="s">
        <v>47</v>
      </c>
      <c r="C21" s="62">
        <v>2.5427816409659999E-2</v>
      </c>
      <c r="D21" s="176">
        <v>1.26234401906051E-3</v>
      </c>
      <c r="E21" s="63">
        <v>0.99622190565751767</v>
      </c>
      <c r="F21" s="64" t="s">
        <v>246</v>
      </c>
      <c r="G21" s="60"/>
      <c r="K21" s="65"/>
    </row>
    <row r="22" spans="2:11" x14ac:dyDescent="0.25">
      <c r="B22" s="61" t="s">
        <v>204</v>
      </c>
      <c r="C22" s="62">
        <v>1.9501207744999999E-2</v>
      </c>
      <c r="D22" s="176">
        <v>9.6812217631102695E-4</v>
      </c>
      <c r="E22" s="63">
        <v>0.99719002783382871</v>
      </c>
      <c r="F22" s="64" t="s">
        <v>246</v>
      </c>
      <c r="G22" s="60"/>
      <c r="K22" s="65"/>
    </row>
    <row r="23" spans="2:11" x14ac:dyDescent="0.25">
      <c r="B23" s="61" t="s">
        <v>60</v>
      </c>
      <c r="C23" s="62">
        <v>1.67027390375801E-2</v>
      </c>
      <c r="D23" s="176">
        <v>8.2919439036093401E-4</v>
      </c>
      <c r="E23" s="63">
        <v>0.99801922222418959</v>
      </c>
      <c r="F23" s="64" t="s">
        <v>246</v>
      </c>
      <c r="G23" s="60"/>
      <c r="K23" s="65"/>
    </row>
    <row r="24" spans="2:11" x14ac:dyDescent="0.25">
      <c r="B24" s="61" t="s">
        <v>50</v>
      </c>
      <c r="C24" s="62">
        <v>1.05691484693982E-2</v>
      </c>
      <c r="D24" s="176">
        <v>5.2469709321319603E-4</v>
      </c>
      <c r="E24" s="63">
        <v>0.99854391931740283</v>
      </c>
      <c r="F24" s="64" t="s">
        <v>246</v>
      </c>
      <c r="G24" s="60"/>
      <c r="K24" s="65"/>
    </row>
    <row r="25" spans="2:11" x14ac:dyDescent="0.25">
      <c r="B25" s="61" t="s">
        <v>59</v>
      </c>
      <c r="C25" s="62">
        <v>9.5453398438096297E-3</v>
      </c>
      <c r="D25" s="176">
        <v>4.7387091630705301E-4</v>
      </c>
      <c r="E25" s="63">
        <v>0.99901779023370985</v>
      </c>
      <c r="F25" s="64" t="s">
        <v>246</v>
      </c>
      <c r="G25" s="60"/>
      <c r="K25" s="65"/>
    </row>
    <row r="26" spans="2:11" x14ac:dyDescent="0.25">
      <c r="B26" s="61" t="s">
        <v>61</v>
      </c>
      <c r="C26" s="62">
        <v>6.0033220826939699E-3</v>
      </c>
      <c r="D26" s="176">
        <v>2.9803022027104399E-4</v>
      </c>
      <c r="E26" s="63">
        <v>0.99931582045398093</v>
      </c>
      <c r="F26" s="64" t="s">
        <v>246</v>
      </c>
      <c r="G26" s="60"/>
      <c r="K26" s="65"/>
    </row>
    <row r="27" spans="2:11" x14ac:dyDescent="0.25">
      <c r="B27" s="61" t="s">
        <v>74</v>
      </c>
      <c r="C27" s="62">
        <v>5.8771113613757999E-3</v>
      </c>
      <c r="D27" s="176">
        <v>2.91764587916675E-4</v>
      </c>
      <c r="E27" s="63">
        <v>0.99960758504189762</v>
      </c>
      <c r="F27" s="64" t="s">
        <v>246</v>
      </c>
      <c r="G27" s="60"/>
      <c r="K27" s="65"/>
    </row>
    <row r="28" spans="2:11" x14ac:dyDescent="0.25">
      <c r="B28" s="61" t="s">
        <v>49</v>
      </c>
      <c r="C28" s="62">
        <v>3.6196819172065399E-3</v>
      </c>
      <c r="D28" s="176">
        <v>1.7969627220335401E-4</v>
      </c>
      <c r="E28" s="63">
        <v>0.999787281314101</v>
      </c>
      <c r="F28" s="64" t="s">
        <v>246</v>
      </c>
      <c r="G28" s="60"/>
      <c r="K28" s="65"/>
    </row>
    <row r="29" spans="2:11" x14ac:dyDescent="0.25">
      <c r="B29" s="61" t="s">
        <v>57</v>
      </c>
      <c r="C29" s="62">
        <v>2.5035237409204302E-3</v>
      </c>
      <c r="D29" s="176">
        <v>1.24285474222879E-4</v>
      </c>
      <c r="E29" s="63">
        <v>0.99991156678832382</v>
      </c>
      <c r="F29" s="64" t="s">
        <v>246</v>
      </c>
      <c r="G29" s="60"/>
      <c r="K29" s="65"/>
    </row>
    <row r="30" spans="2:11" x14ac:dyDescent="0.25">
      <c r="B30" s="61" t="s">
        <v>164</v>
      </c>
      <c r="C30" s="62">
        <v>1.1280454E-3</v>
      </c>
      <c r="D30" s="176">
        <v>5.6000929886285999E-5</v>
      </c>
      <c r="E30" s="63">
        <v>0.99996756771821016</v>
      </c>
      <c r="F30" s="64" t="s">
        <v>246</v>
      </c>
      <c r="G30" s="60"/>
      <c r="K30" s="65"/>
    </row>
    <row r="31" spans="2:11" x14ac:dyDescent="0.25">
      <c r="B31" s="61" t="s">
        <v>51</v>
      </c>
      <c r="C31" s="62">
        <v>3.9888107115915601E-4</v>
      </c>
      <c r="D31" s="176">
        <v>1.9802138193153001E-5</v>
      </c>
      <c r="E31" s="63">
        <v>0.99998736985640335</v>
      </c>
      <c r="F31" s="64" t="s">
        <v>246</v>
      </c>
      <c r="G31" s="60"/>
      <c r="K31" s="65"/>
    </row>
    <row r="32" spans="2:11" x14ac:dyDescent="0.25">
      <c r="B32" s="61" t="s">
        <v>111</v>
      </c>
      <c r="C32" s="62">
        <v>2.1000000000000001E-4</v>
      </c>
      <c r="D32" s="176">
        <v>1.0425285432767201E-5</v>
      </c>
      <c r="E32" s="63">
        <v>0.99999779514183607</v>
      </c>
      <c r="F32" s="64"/>
      <c r="G32" s="60"/>
      <c r="K32" s="65"/>
    </row>
    <row r="33" spans="2:7" x14ac:dyDescent="0.25">
      <c r="B33" s="61" t="s">
        <v>48</v>
      </c>
      <c r="C33" s="62">
        <v>3.0563640000000003E-5</v>
      </c>
      <c r="D33" s="176">
        <v>1.5173079564968599E-6</v>
      </c>
      <c r="E33" s="63">
        <v>0.99999931244979257</v>
      </c>
      <c r="F33" s="64"/>
      <c r="G33" s="60"/>
    </row>
    <row r="34" spans="2:7" x14ac:dyDescent="0.25">
      <c r="B34" s="61" t="s">
        <v>104</v>
      </c>
      <c r="C34" s="62">
        <v>1.0000000000000001E-5</v>
      </c>
      <c r="D34" s="176">
        <v>4.9644216346510503E-7</v>
      </c>
      <c r="E34" s="63">
        <v>0.99999980889195605</v>
      </c>
      <c r="F34" s="64"/>
      <c r="G34" s="60"/>
    </row>
    <row r="35" spans="2:7" ht="15.75" thickBot="1" x14ac:dyDescent="0.3">
      <c r="B35" s="66" t="s">
        <v>68</v>
      </c>
      <c r="C35" s="67">
        <v>3.8495530647061497E-6</v>
      </c>
      <c r="D35" s="177">
        <v>1.91108045181645E-7</v>
      </c>
      <c r="E35" s="68">
        <v>1.0000000000000013</v>
      </c>
      <c r="F35" s="69"/>
      <c r="G35" s="60"/>
    </row>
    <row r="36" spans="2:7" x14ac:dyDescent="0.25">
      <c r="G36" s="60"/>
    </row>
    <row r="37" spans="2:7" x14ac:dyDescent="0.25">
      <c r="G37" s="60"/>
    </row>
    <row r="38" spans="2:7" x14ac:dyDescent="0.25">
      <c r="G38" s="60"/>
    </row>
  </sheetData>
  <phoneticPr fontId="0"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tabColor theme="4"/>
  </sheetPr>
  <dimension ref="A1:R103"/>
  <sheetViews>
    <sheetView showGridLines="0" topLeftCell="A10" zoomScale="75" zoomScaleNormal="75" workbookViewId="0">
      <selection activeCell="N30" sqref="N30"/>
    </sheetView>
  </sheetViews>
  <sheetFormatPr defaultRowHeight="15" x14ac:dyDescent="0.25"/>
  <cols>
    <col min="1" max="1" width="9.85546875" style="51" customWidth="1"/>
    <col min="2" max="2" width="16.28515625" style="70" bestFit="1" customWidth="1"/>
    <col min="3" max="3" width="8.7109375" style="51" bestFit="1" customWidth="1"/>
    <col min="4" max="4" width="14.28515625" style="51" customWidth="1"/>
    <col min="5" max="5" width="11.28515625" style="51" bestFit="1" customWidth="1"/>
    <col min="6" max="6" width="13.28515625" style="52" bestFit="1" customWidth="1"/>
    <col min="7" max="7" width="1.7109375" style="51" customWidth="1"/>
    <col min="8" max="8" width="16.28515625" style="51" bestFit="1" customWidth="1"/>
    <col min="9" max="9" width="8.7109375" style="51" bestFit="1" customWidth="1"/>
    <col min="10" max="10" width="14.28515625" style="51" customWidth="1"/>
    <col min="11" max="11" width="11.28515625" style="51" bestFit="1" customWidth="1"/>
    <col min="12" max="12" width="13.28515625" style="51" bestFit="1" customWidth="1"/>
    <col min="13" max="13" width="3.140625" style="51" customWidth="1"/>
    <col min="14" max="14" width="15.7109375" style="18" bestFit="1" customWidth="1"/>
    <col min="15" max="15" width="8" style="18" bestFit="1" customWidth="1"/>
    <col min="16" max="16" width="12.5703125" style="18" bestFit="1" customWidth="1"/>
    <col min="17" max="17" width="10" style="51" bestFit="1" customWidth="1"/>
    <col min="18" max="18" width="8.28515625" style="51" bestFit="1" customWidth="1"/>
    <col min="19" max="16384" width="9.140625" style="51"/>
  </cols>
  <sheetData>
    <row r="1" spans="1:18" x14ac:dyDescent="0.25">
      <c r="B1" s="50" t="s">
        <v>218</v>
      </c>
    </row>
    <row r="3" spans="1:18" ht="15.75" thickBot="1" x14ac:dyDescent="0.3">
      <c r="B3" s="51" t="s">
        <v>32</v>
      </c>
      <c r="G3" s="3"/>
      <c r="H3" s="51" t="s">
        <v>32</v>
      </c>
      <c r="L3" s="52"/>
      <c r="R3" s="52"/>
    </row>
    <row r="4" spans="1:18" ht="45.75" thickBot="1" x14ac:dyDescent="0.3">
      <c r="A4" s="35"/>
      <c r="B4" s="155" t="s">
        <v>0</v>
      </c>
      <c r="C4" s="156" t="s">
        <v>23</v>
      </c>
      <c r="D4" s="156" t="s">
        <v>1</v>
      </c>
      <c r="E4" s="156" t="s">
        <v>2</v>
      </c>
      <c r="F4" s="157" t="s">
        <v>3</v>
      </c>
      <c r="G4" s="3"/>
      <c r="H4" s="155" t="s">
        <v>0</v>
      </c>
      <c r="I4" s="156" t="s">
        <v>20</v>
      </c>
      <c r="J4" s="156" t="s">
        <v>1</v>
      </c>
      <c r="K4" s="156" t="s">
        <v>2</v>
      </c>
      <c r="L4" s="157" t="s">
        <v>3</v>
      </c>
    </row>
    <row r="5" spans="1:18" s="122" customFormat="1" x14ac:dyDescent="0.25">
      <c r="B5" s="100" t="s">
        <v>171</v>
      </c>
      <c r="C5" s="101">
        <v>18.544018964681225</v>
      </c>
      <c r="D5" s="178"/>
      <c r="E5" s="58"/>
      <c r="F5" s="75" t="s">
        <v>246</v>
      </c>
      <c r="G5" s="179"/>
      <c r="H5" s="100" t="s">
        <v>171</v>
      </c>
      <c r="I5" s="101">
        <v>7.8009409251430162</v>
      </c>
      <c r="J5" s="178"/>
      <c r="K5" s="58"/>
      <c r="L5" s="59" t="s">
        <v>246</v>
      </c>
      <c r="N5" s="18"/>
      <c r="O5" s="18"/>
      <c r="P5" s="18"/>
    </row>
    <row r="6" spans="1:18" x14ac:dyDescent="0.25">
      <c r="B6" s="61" t="s">
        <v>72</v>
      </c>
      <c r="C6" s="62">
        <v>12.737848107562</v>
      </c>
      <c r="D6" s="176">
        <v>0.68689792281934103</v>
      </c>
      <c r="E6" s="63">
        <v>0.68689792281934103</v>
      </c>
      <c r="F6" s="76" t="s">
        <v>245</v>
      </c>
      <c r="G6" s="179"/>
      <c r="H6" s="61" t="s">
        <v>170</v>
      </c>
      <c r="I6" s="62">
        <v>3.08701028188649</v>
      </c>
      <c r="J6" s="176">
        <v>0.39572281235162599</v>
      </c>
      <c r="K6" s="63">
        <v>0.39572281235162599</v>
      </c>
      <c r="L6" s="64" t="s">
        <v>245</v>
      </c>
    </row>
    <row r="7" spans="1:18" x14ac:dyDescent="0.25">
      <c r="B7" s="61" t="s">
        <v>170</v>
      </c>
      <c r="C7" s="62">
        <v>3.0426775363201601</v>
      </c>
      <c r="D7" s="176">
        <v>0.16407864671165501</v>
      </c>
      <c r="E7" s="63">
        <v>0.8509765695309961</v>
      </c>
      <c r="F7" s="76" t="s">
        <v>245</v>
      </c>
      <c r="G7" s="179"/>
      <c r="H7" s="61" t="s">
        <v>72</v>
      </c>
      <c r="I7" s="62">
        <v>2.55304957411406</v>
      </c>
      <c r="J7" s="176">
        <v>0.32727456836461699</v>
      </c>
      <c r="K7" s="63">
        <v>0.72299738071624298</v>
      </c>
      <c r="L7" s="64" t="s">
        <v>245</v>
      </c>
      <c r="Q7" s="123"/>
    </row>
    <row r="8" spans="1:18" x14ac:dyDescent="0.25">
      <c r="B8" s="61" t="s">
        <v>166</v>
      </c>
      <c r="C8" s="62">
        <v>0.82693439999999996</v>
      </c>
      <c r="D8" s="176">
        <v>4.4593051893172198E-2</v>
      </c>
      <c r="E8" s="63">
        <v>0.89556962142416829</v>
      </c>
      <c r="F8" s="76" t="s">
        <v>246</v>
      </c>
      <c r="G8" s="179"/>
      <c r="H8" s="61" t="s">
        <v>166</v>
      </c>
      <c r="I8" s="62">
        <v>1.40578848</v>
      </c>
      <c r="J8" s="176">
        <v>0.18020755361305699</v>
      </c>
      <c r="K8" s="63">
        <v>0.90320493432929994</v>
      </c>
      <c r="L8" s="64" t="s">
        <v>245</v>
      </c>
    </row>
    <row r="9" spans="1:18" x14ac:dyDescent="0.25">
      <c r="B9" s="61" t="s">
        <v>58</v>
      </c>
      <c r="C9" s="62">
        <v>0.39439299999999999</v>
      </c>
      <c r="D9" s="176">
        <v>2.1267935540357101E-2</v>
      </c>
      <c r="E9" s="63">
        <v>0.9168375569645254</v>
      </c>
      <c r="F9" s="76" t="s">
        <v>246</v>
      </c>
      <c r="G9" s="179"/>
      <c r="H9" s="61" t="s">
        <v>53</v>
      </c>
      <c r="I9" s="62">
        <v>0.68022764098076605</v>
      </c>
      <c r="J9" s="176">
        <v>8.7198153082834198E-2</v>
      </c>
      <c r="K9" s="63">
        <v>0.99040308741213412</v>
      </c>
      <c r="L9" s="64" t="s">
        <v>246</v>
      </c>
    </row>
    <row r="10" spans="1:18" x14ac:dyDescent="0.25">
      <c r="B10" s="61" t="s">
        <v>160</v>
      </c>
      <c r="C10" s="62">
        <v>0.34843594900000002</v>
      </c>
      <c r="D10" s="176">
        <v>1.8789667421265501E-2</v>
      </c>
      <c r="E10" s="63">
        <v>0.93562722438579093</v>
      </c>
      <c r="F10" s="76" t="s">
        <v>246</v>
      </c>
      <c r="G10" s="179"/>
      <c r="H10" s="61" t="s">
        <v>156</v>
      </c>
      <c r="I10" s="62">
        <v>4.3211848809021597E-2</v>
      </c>
      <c r="J10" s="176">
        <v>5.5393124013728397E-3</v>
      </c>
      <c r="K10" s="63">
        <v>0.99594239981350696</v>
      </c>
      <c r="L10" s="64" t="s">
        <v>246</v>
      </c>
    </row>
    <row r="11" spans="1:18" x14ac:dyDescent="0.25">
      <c r="B11" s="61" t="s">
        <v>45</v>
      </c>
      <c r="C11" s="62">
        <v>0.28097749068139499</v>
      </c>
      <c r="D11" s="176">
        <v>1.51519199379887E-2</v>
      </c>
      <c r="E11" s="63">
        <v>0.95077914432377963</v>
      </c>
      <c r="F11" s="76" t="s">
        <v>246</v>
      </c>
      <c r="G11" s="179"/>
      <c r="H11" s="61" t="s">
        <v>45</v>
      </c>
      <c r="I11" s="62">
        <v>1.09240618898314E-2</v>
      </c>
      <c r="J11" s="176">
        <v>1.40035182866496E-3</v>
      </c>
      <c r="K11" s="63">
        <v>0.9973427516421719</v>
      </c>
      <c r="L11" s="64" t="s">
        <v>246</v>
      </c>
    </row>
    <row r="12" spans="1:18" x14ac:dyDescent="0.25">
      <c r="B12" s="61" t="s">
        <v>206</v>
      </c>
      <c r="C12" s="62">
        <v>0.17317050919973001</v>
      </c>
      <c r="D12" s="176">
        <v>9.33834836609845E-3</v>
      </c>
      <c r="E12" s="63">
        <v>0.96011749268987812</v>
      </c>
      <c r="F12" s="76" t="s">
        <v>246</v>
      </c>
      <c r="G12" s="179"/>
      <c r="H12" s="61" t="s">
        <v>160</v>
      </c>
      <c r="I12" s="62">
        <v>7.1438379999999996E-3</v>
      </c>
      <c r="J12" s="176">
        <v>9.1576619648212998E-4</v>
      </c>
      <c r="K12" s="63">
        <v>0.99825851783865405</v>
      </c>
      <c r="L12" s="64" t="s">
        <v>246</v>
      </c>
    </row>
    <row r="13" spans="1:18" x14ac:dyDescent="0.25">
      <c r="B13" s="61" t="s">
        <v>59</v>
      </c>
      <c r="C13" s="62">
        <v>0.1651521</v>
      </c>
      <c r="D13" s="176">
        <v>8.9059496927040103E-3</v>
      </c>
      <c r="E13" s="63">
        <v>0.96902344238258209</v>
      </c>
      <c r="F13" s="76" t="s">
        <v>246</v>
      </c>
      <c r="G13" s="179"/>
      <c r="H13" s="61" t="s">
        <v>70</v>
      </c>
      <c r="I13" s="62">
        <v>3.84806333906915E-3</v>
      </c>
      <c r="J13" s="176">
        <v>4.9328194842067699E-4</v>
      </c>
      <c r="K13" s="63">
        <v>0.99875179978707473</v>
      </c>
      <c r="L13" s="64" t="s">
        <v>246</v>
      </c>
    </row>
    <row r="14" spans="1:18" x14ac:dyDescent="0.25">
      <c r="B14" s="61" t="s">
        <v>60</v>
      </c>
      <c r="C14" s="62">
        <v>0.14163419999999999</v>
      </c>
      <c r="D14" s="176">
        <v>7.6377294625159303E-3</v>
      </c>
      <c r="E14" s="63">
        <v>0.97666117184509804</v>
      </c>
      <c r="F14" s="76" t="s">
        <v>246</v>
      </c>
      <c r="G14" s="179"/>
      <c r="H14" s="61" t="s">
        <v>67</v>
      </c>
      <c r="I14" s="62">
        <v>3.2831807935453702E-3</v>
      </c>
      <c r="J14" s="176">
        <v>4.2086984442651503E-4</v>
      </c>
      <c r="K14" s="63">
        <v>0.9991726696315012</v>
      </c>
      <c r="L14" s="64" t="s">
        <v>246</v>
      </c>
    </row>
    <row r="15" spans="1:18" x14ac:dyDescent="0.25">
      <c r="B15" s="61" t="s">
        <v>53</v>
      </c>
      <c r="C15" s="62">
        <v>0.133345829417787</v>
      </c>
      <c r="D15" s="176">
        <v>7.1907729210024997E-3</v>
      </c>
      <c r="E15" s="63">
        <v>0.98385194476610049</v>
      </c>
      <c r="F15" s="76" t="s">
        <v>246</v>
      </c>
      <c r="G15" s="179"/>
      <c r="H15" s="61" t="s">
        <v>164</v>
      </c>
      <c r="I15" s="62">
        <v>2.8884499999999999E-3</v>
      </c>
      <c r="J15" s="176">
        <v>3.7026943643302199E-4</v>
      </c>
      <c r="K15" s="63">
        <v>0.99954293906793423</v>
      </c>
      <c r="L15" s="64" t="s">
        <v>246</v>
      </c>
    </row>
    <row r="16" spans="1:18" x14ac:dyDescent="0.25">
      <c r="B16" s="61" t="s">
        <v>70</v>
      </c>
      <c r="C16" s="62">
        <v>0.122754306789687</v>
      </c>
      <c r="D16" s="176">
        <v>6.61961719428154E-3</v>
      </c>
      <c r="E16" s="63">
        <v>0.990471561960382</v>
      </c>
      <c r="F16" s="76" t="s">
        <v>246</v>
      </c>
      <c r="G16" s="179"/>
      <c r="H16" s="61" t="s">
        <v>46</v>
      </c>
      <c r="I16" s="62">
        <v>2.0478333065819098E-3</v>
      </c>
      <c r="J16" s="176">
        <v>2.6251106452832999E-4</v>
      </c>
      <c r="K16" s="63">
        <v>0.99980545013246258</v>
      </c>
      <c r="L16" s="64" t="s">
        <v>246</v>
      </c>
    </row>
    <row r="17" spans="2:12" x14ac:dyDescent="0.25">
      <c r="B17" s="61" t="s">
        <v>156</v>
      </c>
      <c r="C17" s="62">
        <v>6.78601010320906E-2</v>
      </c>
      <c r="D17" s="176">
        <v>3.6594063650029901E-3</v>
      </c>
      <c r="E17" s="63">
        <v>0.99413096832538494</v>
      </c>
      <c r="F17" s="76" t="s">
        <v>246</v>
      </c>
      <c r="G17" s="179"/>
      <c r="H17" s="61" t="s">
        <v>76</v>
      </c>
      <c r="I17" s="62">
        <v>8.6432769904503596E-4</v>
      </c>
      <c r="J17" s="176">
        <v>1.10797877761033E-4</v>
      </c>
      <c r="K17" s="63">
        <v>0.99991624801022361</v>
      </c>
      <c r="L17" s="64" t="s">
        <v>246</v>
      </c>
    </row>
    <row r="18" spans="2:12" x14ac:dyDescent="0.25">
      <c r="B18" s="61" t="s">
        <v>52</v>
      </c>
      <c r="C18" s="62">
        <v>2.4021378377850601E-2</v>
      </c>
      <c r="D18" s="176">
        <v>1.2953706757742999E-3</v>
      </c>
      <c r="E18" s="63">
        <v>0.99542633900115929</v>
      </c>
      <c r="F18" s="76" t="s">
        <v>246</v>
      </c>
      <c r="G18" s="179"/>
      <c r="H18" s="61" t="s">
        <v>129</v>
      </c>
      <c r="I18" s="62">
        <v>3.849488776665E-4</v>
      </c>
      <c r="J18" s="176">
        <v>4.9346467478785898E-5</v>
      </c>
      <c r="K18" s="63">
        <v>0.99996559447770239</v>
      </c>
      <c r="L18" s="64" t="s">
        <v>246</v>
      </c>
    </row>
    <row r="19" spans="2:12" x14ac:dyDescent="0.25">
      <c r="B19" s="61" t="s">
        <v>94</v>
      </c>
      <c r="C19" s="62">
        <v>1.7335853586999999E-2</v>
      </c>
      <c r="D19" s="176">
        <v>9.3484878439877104E-4</v>
      </c>
      <c r="E19" s="63">
        <v>0.99636118778555804</v>
      </c>
      <c r="F19" s="76" t="s">
        <v>246</v>
      </c>
      <c r="G19" s="179"/>
      <c r="H19" s="61" t="s">
        <v>206</v>
      </c>
      <c r="I19" s="62">
        <v>1.2293251536918799E-4</v>
      </c>
      <c r="J19" s="176">
        <v>1.5758677901657701E-5</v>
      </c>
      <c r="K19" s="63">
        <v>0.9999813531556041</v>
      </c>
      <c r="L19" s="64" t="s">
        <v>246</v>
      </c>
    </row>
    <row r="20" spans="2:12" x14ac:dyDescent="0.25">
      <c r="B20" s="61" t="s">
        <v>47</v>
      </c>
      <c r="C20" s="62">
        <v>1.4786913900751E-2</v>
      </c>
      <c r="D20" s="176">
        <v>7.9739531807608696E-4</v>
      </c>
      <c r="E20" s="63">
        <v>0.99715858310363414</v>
      </c>
      <c r="F20" s="76" t="s">
        <v>246</v>
      </c>
      <c r="G20" s="179"/>
      <c r="H20" s="61" t="s">
        <v>58</v>
      </c>
      <c r="I20" s="62">
        <v>7.8927399999999999E-5</v>
      </c>
      <c r="J20" s="176">
        <v>1.0117676926075799E-5</v>
      </c>
      <c r="K20" s="63">
        <v>0.99999147083253015</v>
      </c>
      <c r="L20" s="64" t="s">
        <v>246</v>
      </c>
    </row>
    <row r="21" spans="2:12" x14ac:dyDescent="0.25">
      <c r="B21" s="61" t="s">
        <v>49</v>
      </c>
      <c r="C21" s="62">
        <v>1.42383903903929E-2</v>
      </c>
      <c r="D21" s="176">
        <v>7.6781578025298801E-4</v>
      </c>
      <c r="E21" s="63">
        <v>0.99792639888388712</v>
      </c>
      <c r="F21" s="76" t="s">
        <v>246</v>
      </c>
      <c r="G21" s="179"/>
      <c r="H21" s="61" t="s">
        <v>59</v>
      </c>
      <c r="I21" s="62">
        <v>3.3043600000000003E-5</v>
      </c>
      <c r="J21" s="176">
        <v>4.2358479979636902E-6</v>
      </c>
      <c r="K21" s="63">
        <v>0.99999570668052806</v>
      </c>
      <c r="L21" s="64" t="s">
        <v>246</v>
      </c>
    </row>
    <row r="22" spans="2:12" x14ac:dyDescent="0.25">
      <c r="B22" s="61" t="s">
        <v>67</v>
      </c>
      <c r="C22" s="62">
        <v>1.1231934293707901E-2</v>
      </c>
      <c r="D22" s="176">
        <v>6.0569040158447301E-4</v>
      </c>
      <c r="E22" s="63">
        <v>0.99853208928547155</v>
      </c>
      <c r="F22" s="76" t="s">
        <v>246</v>
      </c>
      <c r="G22" s="179"/>
      <c r="H22" s="61" t="s">
        <v>60</v>
      </c>
      <c r="I22" s="62">
        <v>2.4145400000000001E-5</v>
      </c>
      <c r="J22" s="176">
        <v>3.09519072528515E-6</v>
      </c>
      <c r="K22" s="63">
        <v>0.99999880187125334</v>
      </c>
      <c r="L22" s="64" t="s">
        <v>246</v>
      </c>
    </row>
    <row r="23" spans="2:12" x14ac:dyDescent="0.25">
      <c r="B23" s="61" t="s">
        <v>65</v>
      </c>
      <c r="C23" s="62">
        <v>1.00447544629985E-2</v>
      </c>
      <c r="D23" s="176">
        <v>5.4167084719496995E-4</v>
      </c>
      <c r="E23" s="63">
        <v>0.99907376013266647</v>
      </c>
      <c r="F23" s="76" t="s">
        <v>246</v>
      </c>
      <c r="G23" s="179"/>
      <c r="H23" s="61" t="s">
        <v>52</v>
      </c>
      <c r="I23" s="62">
        <v>8.3570481741822792E-6</v>
      </c>
      <c r="J23" s="176">
        <v>1.0712872016818999E-6</v>
      </c>
      <c r="K23" s="63">
        <v>0.99999987315845507</v>
      </c>
      <c r="L23" s="64" t="s">
        <v>246</v>
      </c>
    </row>
    <row r="24" spans="2:12" x14ac:dyDescent="0.25">
      <c r="B24" s="61" t="s">
        <v>74</v>
      </c>
      <c r="C24" s="62">
        <v>4.4078335210318504E-3</v>
      </c>
      <c r="D24" s="176">
        <v>2.3769569743360201E-4</v>
      </c>
      <c r="E24" s="63">
        <v>0.99931145583010006</v>
      </c>
      <c r="F24" s="76" t="s">
        <v>246</v>
      </c>
      <c r="G24" s="179"/>
      <c r="H24" s="61" t="s">
        <v>61</v>
      </c>
      <c r="I24" s="62">
        <v>8.9279999999999995E-7</v>
      </c>
      <c r="J24" s="176">
        <v>1.14447732468072E-7</v>
      </c>
      <c r="K24" s="63">
        <v>0.99999998760618758</v>
      </c>
      <c r="L24" s="64" t="s">
        <v>246</v>
      </c>
    </row>
    <row r="25" spans="2:12" x14ac:dyDescent="0.25">
      <c r="B25" s="61" t="s">
        <v>50</v>
      </c>
      <c r="C25" s="62">
        <v>4.3854951823318698E-3</v>
      </c>
      <c r="D25" s="176">
        <v>2.3649108592287599E-4</v>
      </c>
      <c r="E25" s="63">
        <v>0.99954794691602289</v>
      </c>
      <c r="F25" s="76" t="s">
        <v>246</v>
      </c>
      <c r="G25" s="179"/>
      <c r="H25" s="61" t="s">
        <v>74</v>
      </c>
      <c r="I25" s="62">
        <v>9.5503059622356698E-8</v>
      </c>
      <c r="J25" s="176">
        <v>1.22425051719778E-8</v>
      </c>
      <c r="K25" s="63">
        <v>0.9999999998486927</v>
      </c>
      <c r="L25" s="64" t="s">
        <v>246</v>
      </c>
    </row>
    <row r="26" spans="2:12" ht="15.75" thickBot="1" x14ac:dyDescent="0.3">
      <c r="B26" s="61" t="s">
        <v>76</v>
      </c>
      <c r="C26" s="62">
        <v>2.9569105493645999E-3</v>
      </c>
      <c r="D26" s="176">
        <v>1.5945359821925901E-4</v>
      </c>
      <c r="E26" s="63">
        <v>0.99970740051424212</v>
      </c>
      <c r="F26" s="76" t="s">
        <v>246</v>
      </c>
      <c r="G26" s="179"/>
      <c r="H26" s="66" t="s">
        <v>47</v>
      </c>
      <c r="I26" s="67">
        <v>1.1803368486E-9</v>
      </c>
      <c r="J26" s="67">
        <v>1.5130698462228899E-10</v>
      </c>
      <c r="K26" s="68">
        <v>0.99999999999999967</v>
      </c>
      <c r="L26" s="69" t="s">
        <v>246</v>
      </c>
    </row>
    <row r="27" spans="2:12" x14ac:dyDescent="0.25">
      <c r="B27" s="61" t="s">
        <v>61</v>
      </c>
      <c r="C27" s="62">
        <v>2.4651E-3</v>
      </c>
      <c r="D27" s="176">
        <v>1.32932348952781E-4</v>
      </c>
      <c r="E27" s="63">
        <v>0.99984033286319485</v>
      </c>
      <c r="F27" s="76" t="s">
        <v>246</v>
      </c>
      <c r="G27" s="179"/>
      <c r="H27"/>
      <c r="I27" s="180"/>
      <c r="J27" s="173"/>
      <c r="K27" s="7"/>
      <c r="L27" s="181"/>
    </row>
    <row r="28" spans="2:12" ht="13.5" customHeight="1" x14ac:dyDescent="0.25">
      <c r="B28" s="61" t="s">
        <v>68</v>
      </c>
      <c r="C28" s="62">
        <v>1.28318435490205E-3</v>
      </c>
      <c r="D28" s="176">
        <v>6.9196669683416E-5</v>
      </c>
      <c r="E28" s="63">
        <v>0.99990952953287826</v>
      </c>
      <c r="F28" s="76" t="s">
        <v>246</v>
      </c>
      <c r="G28" s="179"/>
      <c r="H28" s="182"/>
      <c r="I28" s="3"/>
      <c r="J28" s="3"/>
      <c r="K28" s="3"/>
      <c r="L28" s="3"/>
    </row>
    <row r="29" spans="2:12" ht="13.5" customHeight="1" thickBot="1" x14ac:dyDescent="0.3">
      <c r="B29" s="61" t="s">
        <v>46</v>
      </c>
      <c r="C29" s="62">
        <v>9.6171787634473003E-4</v>
      </c>
      <c r="D29" s="176">
        <v>5.1861350992813898E-5</v>
      </c>
      <c r="E29" s="63">
        <v>0.99996139088387104</v>
      </c>
      <c r="F29" s="76" t="s">
        <v>246</v>
      </c>
      <c r="G29" s="179"/>
      <c r="H29" s="51" t="s">
        <v>32</v>
      </c>
    </row>
    <row r="30" spans="2:12" ht="13.5" customHeight="1" x14ac:dyDescent="0.25">
      <c r="B30" s="61" t="s">
        <v>204</v>
      </c>
      <c r="C30" s="62">
        <v>3.56267775E-4</v>
      </c>
      <c r="D30" s="176">
        <v>1.9212004456992001E-5</v>
      </c>
      <c r="E30" s="63">
        <v>0.99998060288832802</v>
      </c>
      <c r="F30" s="76" t="s">
        <v>246</v>
      </c>
      <c r="G30" s="179"/>
      <c r="H30" s="159" t="s">
        <v>0</v>
      </c>
      <c r="I30" s="161" t="s">
        <v>22</v>
      </c>
      <c r="J30" s="161" t="s">
        <v>1</v>
      </c>
      <c r="K30" s="161" t="s">
        <v>2</v>
      </c>
      <c r="L30" s="163" t="s">
        <v>3</v>
      </c>
    </row>
    <row r="31" spans="2:12" ht="13.5" customHeight="1" thickBot="1" x14ac:dyDescent="0.3">
      <c r="B31" s="61" t="s">
        <v>164</v>
      </c>
      <c r="C31" s="62">
        <v>1.9021500000000001E-4</v>
      </c>
      <c r="D31" s="176">
        <v>1.0257485195754E-5</v>
      </c>
      <c r="E31" s="63">
        <v>0.9999908603735238</v>
      </c>
      <c r="F31" s="76" t="s">
        <v>246</v>
      </c>
      <c r="G31" s="179"/>
      <c r="H31" s="160"/>
      <c r="I31" s="162"/>
      <c r="J31" s="162"/>
      <c r="K31" s="162"/>
      <c r="L31" s="164"/>
    </row>
    <row r="32" spans="2:12" x14ac:dyDescent="0.25">
      <c r="B32" s="61" t="s">
        <v>51</v>
      </c>
      <c r="C32" s="62">
        <v>1.4768190347463499E-4</v>
      </c>
      <c r="D32" s="176">
        <v>7.9638563655434497E-6</v>
      </c>
      <c r="E32" s="63">
        <v>0.99999882422988939</v>
      </c>
      <c r="F32" s="76" t="s">
        <v>246</v>
      </c>
      <c r="G32" s="179"/>
      <c r="H32" s="100" t="s">
        <v>171</v>
      </c>
      <c r="I32" s="101">
        <v>2.3455041559740764</v>
      </c>
      <c r="J32" s="178"/>
      <c r="K32" s="58"/>
      <c r="L32" s="76" t="s">
        <v>246</v>
      </c>
    </row>
    <row r="33" spans="1:12" x14ac:dyDescent="0.25">
      <c r="B33" s="61" t="s">
        <v>48</v>
      </c>
      <c r="C33" s="62">
        <v>2.177136E-5</v>
      </c>
      <c r="D33" s="176">
        <v>1.1740367630914101E-6</v>
      </c>
      <c r="E33" s="63">
        <v>0.99999999826665253</v>
      </c>
      <c r="F33" s="76" t="s">
        <v>246</v>
      </c>
      <c r="G33" s="179"/>
      <c r="H33" s="61" t="s">
        <v>153</v>
      </c>
      <c r="I33" s="62">
        <v>2.0394039305504101</v>
      </c>
      <c r="J33" s="176">
        <v>0.86949491236499499</v>
      </c>
      <c r="K33" s="63">
        <v>0.86949491236499499</v>
      </c>
      <c r="L33" s="76" t="s">
        <v>245</v>
      </c>
    </row>
    <row r="34" spans="1:12" x14ac:dyDescent="0.25">
      <c r="B34" s="61" t="s">
        <v>129</v>
      </c>
      <c r="C34" s="62">
        <v>3.2143231285152698E-8</v>
      </c>
      <c r="D34" s="176">
        <v>1.73334762795338E-9</v>
      </c>
      <c r="E34" s="63">
        <v>1.0000000000000002</v>
      </c>
      <c r="F34" s="76" t="s">
        <v>246</v>
      </c>
      <c r="G34" s="179"/>
      <c r="H34" s="61" t="s">
        <v>45</v>
      </c>
      <c r="I34" s="62">
        <v>0.235214768567894</v>
      </c>
      <c r="J34" s="176">
        <v>0.100283245275347</v>
      </c>
      <c r="K34" s="63">
        <v>0.96977815764034203</v>
      </c>
      <c r="L34" s="76" t="s">
        <v>246</v>
      </c>
    </row>
    <row r="35" spans="1:12" ht="15.75" thickBot="1" x14ac:dyDescent="0.3">
      <c r="B35" s="66"/>
      <c r="C35" s="67"/>
      <c r="D35" s="177"/>
      <c r="E35" s="68"/>
      <c r="F35" s="77"/>
      <c r="G35" s="179"/>
      <c r="H35" s="61" t="s">
        <v>53</v>
      </c>
      <c r="I35" s="62">
        <v>2.7368954209090399E-2</v>
      </c>
      <c r="J35" s="176">
        <v>1.1668687151707101E-2</v>
      </c>
      <c r="K35" s="63">
        <v>0.98144684479204913</v>
      </c>
      <c r="L35" s="76" t="s">
        <v>246</v>
      </c>
    </row>
    <row r="36" spans="1:12" x14ac:dyDescent="0.25">
      <c r="B36"/>
      <c r="C36" s="4"/>
      <c r="D36"/>
      <c r="E36"/>
      <c r="F36"/>
      <c r="G36" s="179"/>
      <c r="H36" s="61" t="s">
        <v>72</v>
      </c>
      <c r="I36" s="62">
        <v>1.45611628237323E-2</v>
      </c>
      <c r="J36" s="176">
        <v>6.2081164028827103E-3</v>
      </c>
      <c r="K36" s="63">
        <v>0.98765496119493179</v>
      </c>
      <c r="L36" s="76" t="s">
        <v>246</v>
      </c>
    </row>
    <row r="37" spans="1:12" x14ac:dyDescent="0.25">
      <c r="B37"/>
      <c r="C37"/>
      <c r="D37"/>
      <c r="E37"/>
      <c r="F37"/>
      <c r="G37" s="182"/>
      <c r="H37" s="61" t="s">
        <v>206</v>
      </c>
      <c r="I37" s="62">
        <v>8.2397492103878107E-3</v>
      </c>
      <c r="J37" s="176">
        <v>3.5129970626574698E-3</v>
      </c>
      <c r="K37" s="63">
        <v>0.9911679582575893</v>
      </c>
      <c r="L37" s="76" t="s">
        <v>246</v>
      </c>
    </row>
    <row r="38" spans="1:12" x14ac:dyDescent="0.25">
      <c r="B38"/>
      <c r="C38"/>
      <c r="D38"/>
      <c r="E38"/>
      <c r="F38"/>
      <c r="G38" s="3"/>
      <c r="H38" s="61" t="s">
        <v>67</v>
      </c>
      <c r="I38" s="62">
        <v>6.9119595653586796E-3</v>
      </c>
      <c r="J38" s="176">
        <v>2.9468971725135E-3</v>
      </c>
      <c r="K38" s="63">
        <v>0.99411485543010281</v>
      </c>
      <c r="L38" s="76" t="s">
        <v>246</v>
      </c>
    </row>
    <row r="39" spans="1:12" x14ac:dyDescent="0.25">
      <c r="B39"/>
      <c r="C39"/>
      <c r="D39"/>
      <c r="E39"/>
      <c r="F39"/>
      <c r="G39" s="3"/>
      <c r="H39" s="61" t="s">
        <v>70</v>
      </c>
      <c r="I39" s="62">
        <v>4.7295608449421699E-3</v>
      </c>
      <c r="J39" s="176">
        <v>2.0164367788033199E-3</v>
      </c>
      <c r="K39" s="63">
        <v>0.99613129220890617</v>
      </c>
      <c r="L39" s="76" t="s">
        <v>246</v>
      </c>
    </row>
    <row r="40" spans="1:12" x14ac:dyDescent="0.25">
      <c r="B40"/>
      <c r="C40"/>
      <c r="D40"/>
      <c r="E40"/>
      <c r="F40"/>
      <c r="G40" s="3"/>
      <c r="H40" s="61" t="s">
        <v>160</v>
      </c>
      <c r="I40" s="62">
        <v>4.6569999999999997E-3</v>
      </c>
      <c r="J40" s="176">
        <v>1.9855006388023099E-3</v>
      </c>
      <c r="K40" s="63">
        <v>0.99811679284770849</v>
      </c>
      <c r="L40" s="76" t="s">
        <v>246</v>
      </c>
    </row>
    <row r="41" spans="1:12" x14ac:dyDescent="0.25">
      <c r="B41"/>
      <c r="C41"/>
      <c r="D41"/>
      <c r="E41"/>
      <c r="F41"/>
      <c r="G41" s="3"/>
      <c r="H41" s="61" t="s">
        <v>76</v>
      </c>
      <c r="I41" s="62">
        <v>1.8196372611474401E-3</v>
      </c>
      <c r="J41" s="176">
        <v>7.7579792664735504E-4</v>
      </c>
      <c r="K41" s="63">
        <v>0.99889259077435588</v>
      </c>
      <c r="L41" s="76" t="s">
        <v>246</v>
      </c>
    </row>
    <row r="42" spans="1:12" x14ac:dyDescent="0.25">
      <c r="B42"/>
      <c r="C42"/>
      <c r="D42"/>
      <c r="E42"/>
      <c r="F42"/>
      <c r="G42" s="3"/>
      <c r="H42" s="61" t="s">
        <v>164</v>
      </c>
      <c r="I42" s="62">
        <v>1.05675E-3</v>
      </c>
      <c r="J42" s="176">
        <v>4.5054279580295002E-4</v>
      </c>
      <c r="K42" s="63">
        <v>0.9993431335701588</v>
      </c>
      <c r="L42" s="76" t="s">
        <v>246</v>
      </c>
    </row>
    <row r="43" spans="1:12" x14ac:dyDescent="0.25">
      <c r="B43"/>
      <c r="C43"/>
      <c r="D43"/>
      <c r="E43"/>
      <c r="F43"/>
      <c r="G43" s="3"/>
      <c r="H43" s="61" t="s">
        <v>52</v>
      </c>
      <c r="I43" s="62">
        <v>6.9642068118185702E-4</v>
      </c>
      <c r="J43" s="176">
        <v>2.9691726591404702E-4</v>
      </c>
      <c r="K43" s="63">
        <v>0.99964005083607288</v>
      </c>
      <c r="L43" s="76" t="s">
        <v>246</v>
      </c>
    </row>
    <row r="44" spans="1:12" x14ac:dyDescent="0.25">
      <c r="B44"/>
      <c r="C44"/>
      <c r="D44"/>
      <c r="E44"/>
      <c r="F44"/>
      <c r="G44" s="3"/>
      <c r="H44" s="61" t="s">
        <v>58</v>
      </c>
      <c r="I44" s="62">
        <v>3.943924E-4</v>
      </c>
      <c r="J44" s="176">
        <v>1.6814824181635699E-4</v>
      </c>
      <c r="K44" s="63">
        <v>0.9998081990778892</v>
      </c>
      <c r="L44" s="76" t="s">
        <v>246</v>
      </c>
    </row>
    <row r="45" spans="1:12" x14ac:dyDescent="0.25">
      <c r="B45"/>
      <c r="C45"/>
      <c r="D45"/>
      <c r="E45"/>
      <c r="F45"/>
      <c r="G45" s="3"/>
      <c r="H45" s="61" t="s">
        <v>59</v>
      </c>
      <c r="I45" s="62">
        <v>1.6515160000000001E-4</v>
      </c>
      <c r="J45" s="176">
        <v>7.0411983530002802E-5</v>
      </c>
      <c r="K45" s="63">
        <v>0.99987861106141918</v>
      </c>
      <c r="L45" s="76" t="s">
        <v>246</v>
      </c>
    </row>
    <row r="46" spans="1:12" x14ac:dyDescent="0.25">
      <c r="A46" s="18"/>
      <c r="B46" s="3"/>
      <c r="C46" s="3"/>
      <c r="D46" s="3"/>
      <c r="E46" s="3"/>
      <c r="F46" s="3"/>
      <c r="G46" s="3"/>
      <c r="H46" s="61" t="s">
        <v>74</v>
      </c>
      <c r="I46" s="62">
        <v>1.6162056243783401E-4</v>
      </c>
      <c r="J46" s="176">
        <v>6.8906534241766894E-5</v>
      </c>
      <c r="K46" s="63">
        <v>0.99994751759566092</v>
      </c>
      <c r="L46" s="76" t="s">
        <v>246</v>
      </c>
    </row>
    <row r="47" spans="1:12" x14ac:dyDescent="0.25">
      <c r="A47" s="18"/>
      <c r="B47" s="18"/>
      <c r="C47" s="18"/>
      <c r="D47" s="18"/>
      <c r="E47" s="2"/>
      <c r="F47" s="5"/>
      <c r="G47" s="3"/>
      <c r="H47" s="61" t="s">
        <v>60</v>
      </c>
      <c r="I47" s="62">
        <v>1.206308E-4</v>
      </c>
      <c r="J47" s="176">
        <v>5.1430648584761297E-5</v>
      </c>
      <c r="K47" s="63">
        <v>0.99999894824424573</v>
      </c>
      <c r="L47" s="76" t="s">
        <v>246</v>
      </c>
    </row>
    <row r="48" spans="1:12" x14ac:dyDescent="0.25">
      <c r="A48" s="18"/>
      <c r="B48" s="18"/>
      <c r="C48" s="18"/>
      <c r="D48" s="18"/>
      <c r="E48" s="2"/>
      <c r="F48" s="5"/>
      <c r="G48" s="3"/>
      <c r="H48" s="61" t="s">
        <v>61</v>
      </c>
      <c r="I48" s="62">
        <v>2.4648999999999999E-6</v>
      </c>
      <c r="J48" s="176">
        <v>1.0509041281047499E-6</v>
      </c>
      <c r="K48" s="63">
        <v>0.99999999914837379</v>
      </c>
      <c r="L48" s="76" t="s">
        <v>246</v>
      </c>
    </row>
    <row r="49" spans="1:12" ht="15.75" thickBot="1" x14ac:dyDescent="0.3">
      <c r="A49" s="18"/>
      <c r="B49" s="18"/>
      <c r="C49" s="18"/>
      <c r="D49" s="18"/>
      <c r="E49" s="2"/>
      <c r="F49" s="5"/>
      <c r="G49" s="3"/>
      <c r="H49" s="66" t="s">
        <v>47</v>
      </c>
      <c r="I49" s="67">
        <v>1.9974931283999998E-9</v>
      </c>
      <c r="J49" s="177">
        <v>8.5162634366360704E-10</v>
      </c>
      <c r="K49" s="68">
        <v>1.0000000000000002</v>
      </c>
      <c r="L49" s="77" t="s">
        <v>246</v>
      </c>
    </row>
    <row r="50" spans="1:12" x14ac:dyDescent="0.25">
      <c r="A50" s="18"/>
      <c r="B50" s="18"/>
      <c r="C50" s="18"/>
      <c r="D50" s="18"/>
      <c r="E50" s="18"/>
      <c r="F50" s="18"/>
    </row>
    <row r="51" spans="1:12" x14ac:dyDescent="0.25">
      <c r="A51" s="18"/>
      <c r="B51" s="18"/>
      <c r="C51" s="18"/>
      <c r="D51" s="18"/>
      <c r="E51" s="18"/>
      <c r="F51" s="18"/>
    </row>
    <row r="52" spans="1:12" x14ac:dyDescent="0.25">
      <c r="A52" s="18"/>
      <c r="B52" s="18"/>
      <c r="C52" s="18"/>
      <c r="D52" s="18"/>
      <c r="E52" s="18"/>
      <c r="F52" s="18"/>
    </row>
    <row r="53" spans="1:12" x14ac:dyDescent="0.25">
      <c r="A53" s="18"/>
      <c r="B53" s="18"/>
      <c r="C53" s="18"/>
      <c r="D53" s="18"/>
      <c r="E53" s="18"/>
      <c r="F53" s="18"/>
    </row>
    <row r="54" spans="1:12" x14ac:dyDescent="0.25">
      <c r="A54" s="18"/>
      <c r="E54" s="18"/>
      <c r="F54" s="18"/>
    </row>
    <row r="55" spans="1:12" x14ac:dyDescent="0.25">
      <c r="A55" s="18"/>
      <c r="E55" s="18"/>
      <c r="F55" s="18"/>
    </row>
    <row r="56" spans="1:12" x14ac:dyDescent="0.25">
      <c r="A56" s="18"/>
      <c r="E56" s="18"/>
      <c r="F56" s="18"/>
    </row>
    <row r="57" spans="1:12" x14ac:dyDescent="0.25">
      <c r="A57" s="18"/>
    </row>
    <row r="58" spans="1:12" x14ac:dyDescent="0.25">
      <c r="A58" s="18"/>
    </row>
    <row r="59" spans="1:12" x14ac:dyDescent="0.25">
      <c r="A59" s="18"/>
    </row>
    <row r="60" spans="1:12" x14ac:dyDescent="0.25">
      <c r="A60" s="18"/>
    </row>
    <row r="61" spans="1:12" x14ac:dyDescent="0.25">
      <c r="A61" s="18"/>
    </row>
    <row r="62" spans="1:12" x14ac:dyDescent="0.25">
      <c r="A62" s="18"/>
    </row>
    <row r="63" spans="1:12" x14ac:dyDescent="0.25">
      <c r="A63" s="18"/>
    </row>
    <row r="64" spans="1:12" x14ac:dyDescent="0.25">
      <c r="A64" s="18"/>
    </row>
    <row r="65" spans="1:1" x14ac:dyDescent="0.25">
      <c r="A65" s="18"/>
    </row>
    <row r="66" spans="1:1" x14ac:dyDescent="0.25">
      <c r="A66" s="18"/>
    </row>
    <row r="67" spans="1:1" x14ac:dyDescent="0.25">
      <c r="A67" s="18"/>
    </row>
    <row r="68" spans="1:1" x14ac:dyDescent="0.25">
      <c r="A68" s="18"/>
    </row>
    <row r="69" spans="1:1" x14ac:dyDescent="0.25">
      <c r="A69" s="18"/>
    </row>
    <row r="70" spans="1:1" x14ac:dyDescent="0.25">
      <c r="A70" s="18"/>
    </row>
    <row r="71" spans="1:1" x14ac:dyDescent="0.25">
      <c r="A71" s="18"/>
    </row>
    <row r="72" spans="1:1" x14ac:dyDescent="0.25">
      <c r="A72" s="18"/>
    </row>
    <row r="73" spans="1:1" x14ac:dyDescent="0.25">
      <c r="A73" s="18"/>
    </row>
    <row r="74" spans="1:1" x14ac:dyDescent="0.25">
      <c r="A74" s="18"/>
    </row>
    <row r="75" spans="1:1" x14ac:dyDescent="0.25">
      <c r="A75" s="18"/>
    </row>
    <row r="76" spans="1:1" x14ac:dyDescent="0.25">
      <c r="A76" s="18"/>
    </row>
    <row r="77" spans="1:1" x14ac:dyDescent="0.25">
      <c r="A77" s="18"/>
    </row>
    <row r="78" spans="1:1" x14ac:dyDescent="0.25">
      <c r="A78" s="18"/>
    </row>
    <row r="79" spans="1:1" x14ac:dyDescent="0.25">
      <c r="A79" s="18"/>
    </row>
    <row r="80" spans="1:1" x14ac:dyDescent="0.25">
      <c r="A80" s="18"/>
    </row>
    <row r="81" spans="1:1" x14ac:dyDescent="0.25">
      <c r="A81" s="18"/>
    </row>
    <row r="82" spans="1:1" x14ac:dyDescent="0.25">
      <c r="A82" s="18"/>
    </row>
    <row r="83" spans="1:1" x14ac:dyDescent="0.25">
      <c r="A83" s="18"/>
    </row>
    <row r="84" spans="1:1" x14ac:dyDescent="0.25">
      <c r="A84" s="18"/>
    </row>
    <row r="85" spans="1:1" x14ac:dyDescent="0.25">
      <c r="A85" s="18"/>
    </row>
    <row r="86" spans="1:1" x14ac:dyDescent="0.25">
      <c r="A86" s="18"/>
    </row>
    <row r="87" spans="1:1" x14ac:dyDescent="0.25">
      <c r="A87" s="18"/>
    </row>
    <row r="88" spans="1:1" x14ac:dyDescent="0.25">
      <c r="A88" s="18"/>
    </row>
    <row r="89" spans="1:1" x14ac:dyDescent="0.25">
      <c r="A89" s="18"/>
    </row>
    <row r="90" spans="1:1" x14ac:dyDescent="0.25">
      <c r="A90" s="18"/>
    </row>
    <row r="91" spans="1:1" x14ac:dyDescent="0.25">
      <c r="A91" s="18"/>
    </row>
    <row r="92" spans="1:1" x14ac:dyDescent="0.25">
      <c r="A92" s="18"/>
    </row>
    <row r="93" spans="1:1" x14ac:dyDescent="0.25">
      <c r="A93" s="18"/>
    </row>
    <row r="94" spans="1:1" x14ac:dyDescent="0.25">
      <c r="A94" s="18"/>
    </row>
    <row r="95" spans="1:1" x14ac:dyDescent="0.25">
      <c r="A95" s="18"/>
    </row>
    <row r="96" spans="1:1" x14ac:dyDescent="0.25">
      <c r="A96" s="18"/>
    </row>
    <row r="97" spans="1:1" x14ac:dyDescent="0.25">
      <c r="A97" s="18"/>
    </row>
    <row r="98" spans="1:1" x14ac:dyDescent="0.25">
      <c r="A98" s="18"/>
    </row>
    <row r="99" spans="1:1" x14ac:dyDescent="0.25">
      <c r="A99" s="18"/>
    </row>
    <row r="100" spans="1:1" x14ac:dyDescent="0.25">
      <c r="A100" s="18"/>
    </row>
    <row r="101" spans="1:1" x14ac:dyDescent="0.25">
      <c r="A101" s="18"/>
    </row>
    <row r="102" spans="1:1" x14ac:dyDescent="0.25">
      <c r="A102" s="18"/>
    </row>
    <row r="103" spans="1:1" x14ac:dyDescent="0.25">
      <c r="A103" s="18"/>
    </row>
  </sheetData>
  <sortState xmlns:xlrd2="http://schemas.microsoft.com/office/spreadsheetml/2017/richdata2" ref="B3:C32">
    <sortCondition descending="1" ref="C43:C32"/>
  </sortState>
  <mergeCells count="5">
    <mergeCell ref="H30:H31"/>
    <mergeCell ref="I30:I31"/>
    <mergeCell ref="J30:J31"/>
    <mergeCell ref="K30:K31"/>
    <mergeCell ref="L30:L31"/>
  </mergeCells>
  <phoneticPr fontId="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tabColor theme="4"/>
  </sheetPr>
  <dimension ref="A1:L59"/>
  <sheetViews>
    <sheetView showGridLines="0" workbookViewId="0">
      <selection activeCell="P12" sqref="P12"/>
    </sheetView>
  </sheetViews>
  <sheetFormatPr defaultRowHeight="12" x14ac:dyDescent="0.2"/>
  <cols>
    <col min="1" max="1" width="10.42578125" style="3" customWidth="1"/>
    <col min="2" max="2" width="16.28515625" style="2" bestFit="1" customWidth="1"/>
    <col min="3" max="3" width="7.5703125" style="3" bestFit="1" customWidth="1"/>
    <col min="4" max="4" width="14.28515625" style="3" customWidth="1"/>
    <col min="5" max="5" width="11.42578125" style="3" bestFit="1" customWidth="1"/>
    <col min="6" max="6" width="13.28515625" style="5" bestFit="1" customWidth="1"/>
    <col min="7" max="7" width="2.42578125" style="3" customWidth="1"/>
    <col min="8" max="8" width="12.28515625" style="3" bestFit="1" customWidth="1"/>
    <col min="9" max="9" width="9" style="3" customWidth="1"/>
    <col min="10" max="10" width="14.28515625" style="3" customWidth="1"/>
    <col min="11" max="11" width="11.28515625" style="3" bestFit="1" customWidth="1"/>
    <col min="12" max="12" width="13.28515625" style="3" bestFit="1" customWidth="1"/>
    <col min="13" max="16384" width="9.140625" style="3"/>
  </cols>
  <sheetData>
    <row r="1" spans="1:12" x14ac:dyDescent="0.2">
      <c r="B1" s="10" t="s">
        <v>219</v>
      </c>
      <c r="E1" s="6"/>
    </row>
    <row r="3" spans="1:12" ht="15.75" thickBot="1" x14ac:dyDescent="0.3">
      <c r="B3" s="51" t="s">
        <v>32</v>
      </c>
      <c r="C3" s="51"/>
      <c r="D3" s="51"/>
      <c r="E3" s="51"/>
      <c r="F3" s="52"/>
      <c r="G3" s="51"/>
      <c r="H3" s="51" t="s">
        <v>32</v>
      </c>
      <c r="I3" s="51"/>
      <c r="J3" s="51"/>
      <c r="K3" s="51"/>
      <c r="L3" s="52"/>
    </row>
    <row r="4" spans="1:12" ht="45.75" thickBot="1" x14ac:dyDescent="0.3">
      <c r="A4" s="1"/>
      <c r="B4" s="155" t="s">
        <v>0</v>
      </c>
      <c r="C4" s="156" t="s">
        <v>198</v>
      </c>
      <c r="D4" s="156" t="s">
        <v>1</v>
      </c>
      <c r="E4" s="156" t="s">
        <v>2</v>
      </c>
      <c r="F4" s="157" t="s">
        <v>3</v>
      </c>
      <c r="G4" s="51"/>
      <c r="H4" s="155" t="s">
        <v>0</v>
      </c>
      <c r="I4" s="156" t="s">
        <v>199</v>
      </c>
      <c r="J4" s="156" t="s">
        <v>1</v>
      </c>
      <c r="K4" s="156" t="s">
        <v>2</v>
      </c>
      <c r="L4" s="157" t="s">
        <v>3</v>
      </c>
    </row>
    <row r="5" spans="1:12" ht="15" x14ac:dyDescent="0.25">
      <c r="B5" s="100" t="s">
        <v>171</v>
      </c>
      <c r="C5" s="101">
        <v>3.768444757988838</v>
      </c>
      <c r="D5" s="178"/>
      <c r="E5" s="58"/>
      <c r="F5" s="59"/>
      <c r="G5" s="60"/>
      <c r="H5" s="100" t="s">
        <v>171</v>
      </c>
      <c r="I5" s="101">
        <v>5.6927982452197483</v>
      </c>
      <c r="J5" s="178"/>
      <c r="K5" s="58"/>
      <c r="L5" s="75" t="s">
        <v>246</v>
      </c>
    </row>
    <row r="6" spans="1:12" ht="15" x14ac:dyDescent="0.25">
      <c r="B6" s="61" t="s">
        <v>72</v>
      </c>
      <c r="C6" s="62">
        <v>3.5431231227081601</v>
      </c>
      <c r="D6" s="176">
        <v>0.94020832206628202</v>
      </c>
      <c r="E6" s="63">
        <v>0.94020832206628202</v>
      </c>
      <c r="F6" s="64" t="s">
        <v>245</v>
      </c>
      <c r="G6" s="60"/>
      <c r="H6" s="61" t="s">
        <v>72</v>
      </c>
      <c r="I6" s="62">
        <v>5.0385498771319304</v>
      </c>
      <c r="J6" s="176">
        <v>0.885074379961174</v>
      </c>
      <c r="K6" s="63">
        <v>0.885074379961174</v>
      </c>
      <c r="L6" s="76" t="s">
        <v>245</v>
      </c>
    </row>
    <row r="7" spans="1:12" ht="15" x14ac:dyDescent="0.25">
      <c r="B7" s="61" t="s">
        <v>58</v>
      </c>
      <c r="C7" s="62">
        <v>4.1575500606099998E-2</v>
      </c>
      <c r="D7" s="176">
        <v>1.1032535508969E-2</v>
      </c>
      <c r="E7" s="63">
        <v>0.95124085757525101</v>
      </c>
      <c r="F7" s="64" t="s">
        <v>246</v>
      </c>
      <c r="G7" s="60"/>
      <c r="H7" s="61" t="s">
        <v>70</v>
      </c>
      <c r="I7" s="62">
        <v>0.19300859414212301</v>
      </c>
      <c r="J7" s="176">
        <v>3.39039934015214E-2</v>
      </c>
      <c r="K7" s="63">
        <v>0.91897837336269539</v>
      </c>
      <c r="L7" s="76" t="s">
        <v>246</v>
      </c>
    </row>
    <row r="8" spans="1:12" ht="15" x14ac:dyDescent="0.25">
      <c r="B8" s="61" t="s">
        <v>70</v>
      </c>
      <c r="C8" s="62">
        <v>3.7365860033261401E-2</v>
      </c>
      <c r="D8" s="176">
        <v>9.9154591437352092E-3</v>
      </c>
      <c r="E8" s="63">
        <v>0.96115631671898627</v>
      </c>
      <c r="F8" s="64" t="s">
        <v>246</v>
      </c>
      <c r="G8" s="60"/>
      <c r="H8" s="61" t="s">
        <v>206</v>
      </c>
      <c r="I8" s="62">
        <v>0.101210399340615</v>
      </c>
      <c r="J8" s="176">
        <v>1.77786731552627E-2</v>
      </c>
      <c r="K8" s="63">
        <v>0.9367570465179581</v>
      </c>
      <c r="L8" s="76" t="s">
        <v>246</v>
      </c>
    </row>
    <row r="9" spans="1:12" ht="15" x14ac:dyDescent="0.25">
      <c r="B9" s="61" t="s">
        <v>206</v>
      </c>
      <c r="C9" s="62">
        <v>2.79259324235006E-2</v>
      </c>
      <c r="D9" s="176">
        <v>7.4104661782024702E-3</v>
      </c>
      <c r="E9" s="63">
        <v>0.96856678289718878</v>
      </c>
      <c r="F9" s="64" t="s">
        <v>246</v>
      </c>
      <c r="G9" s="60"/>
      <c r="H9" s="61" t="s">
        <v>49</v>
      </c>
      <c r="I9" s="62">
        <v>7.5050136548270099E-2</v>
      </c>
      <c r="J9" s="176">
        <v>1.3183347330337899E-2</v>
      </c>
      <c r="K9" s="63">
        <v>0.94994039384829598</v>
      </c>
      <c r="L9" s="76" t="s">
        <v>246</v>
      </c>
    </row>
    <row r="10" spans="1:12" ht="15" x14ac:dyDescent="0.25">
      <c r="B10" s="61" t="s">
        <v>53</v>
      </c>
      <c r="C10" s="62">
        <v>2.37436532290504E-2</v>
      </c>
      <c r="D10" s="176">
        <v>6.3006504682642898E-3</v>
      </c>
      <c r="E10" s="63">
        <v>0.97486743336545312</v>
      </c>
      <c r="F10" s="64" t="s">
        <v>246</v>
      </c>
      <c r="G10" s="60"/>
      <c r="H10" s="61" t="s">
        <v>52</v>
      </c>
      <c r="I10" s="62">
        <v>6.95651171099788E-2</v>
      </c>
      <c r="J10" s="176">
        <v>1.22198458672574E-2</v>
      </c>
      <c r="K10" s="63">
        <v>0.96216023971555342</v>
      </c>
      <c r="L10" s="76" t="s">
        <v>246</v>
      </c>
    </row>
    <row r="11" spans="1:12" ht="15" x14ac:dyDescent="0.25">
      <c r="B11" s="61" t="s">
        <v>49</v>
      </c>
      <c r="C11" s="62">
        <v>1.8272308203834201E-2</v>
      </c>
      <c r="D11" s="176">
        <v>4.8487663684330801E-3</v>
      </c>
      <c r="E11" s="63">
        <v>0.97971619973388624</v>
      </c>
      <c r="F11" s="64" t="s">
        <v>246</v>
      </c>
      <c r="G11" s="60"/>
      <c r="H11" s="61" t="s">
        <v>53</v>
      </c>
      <c r="I11" s="62">
        <v>5.3678185390013899E-2</v>
      </c>
      <c r="J11" s="176">
        <v>9.4291389010821795E-3</v>
      </c>
      <c r="K11" s="63">
        <v>0.97158937861663563</v>
      </c>
      <c r="L11" s="76" t="s">
        <v>246</v>
      </c>
    </row>
    <row r="12" spans="1:12" ht="15" x14ac:dyDescent="0.25">
      <c r="B12" s="61" t="s">
        <v>52</v>
      </c>
      <c r="C12" s="62">
        <v>1.5308630702252799E-2</v>
      </c>
      <c r="D12" s="176">
        <v>4.0623205819322597E-3</v>
      </c>
      <c r="E12" s="63">
        <v>0.98377852031581847</v>
      </c>
      <c r="F12" s="64" t="s">
        <v>246</v>
      </c>
      <c r="G12" s="60"/>
      <c r="H12" s="61" t="s">
        <v>58</v>
      </c>
      <c r="I12" s="62">
        <v>5.0127047220700001E-2</v>
      </c>
      <c r="J12" s="176">
        <v>8.8053440612956401E-3</v>
      </c>
      <c r="K12" s="63">
        <v>0.98039472267793126</v>
      </c>
      <c r="L12" s="76" t="s">
        <v>246</v>
      </c>
    </row>
    <row r="13" spans="1:12" ht="15" x14ac:dyDescent="0.25">
      <c r="B13" s="61" t="s">
        <v>59</v>
      </c>
      <c r="C13" s="62">
        <v>1.44612843797E-2</v>
      </c>
      <c r="D13" s="176">
        <v>3.83746752530818E-3</v>
      </c>
      <c r="E13" s="63">
        <v>0.9876159878411267</v>
      </c>
      <c r="F13" s="64" t="s">
        <v>246</v>
      </c>
      <c r="G13" s="60"/>
      <c r="H13" s="61" t="s">
        <v>50</v>
      </c>
      <c r="I13" s="62">
        <v>2.9716676628143601E-2</v>
      </c>
      <c r="J13" s="176">
        <v>5.2200473911220603E-3</v>
      </c>
      <c r="K13" s="63">
        <v>0.98561477006905329</v>
      </c>
      <c r="L13" s="76" t="s">
        <v>246</v>
      </c>
    </row>
    <row r="14" spans="1:12" ht="15" x14ac:dyDescent="0.25">
      <c r="B14" s="61" t="s">
        <v>170</v>
      </c>
      <c r="C14" s="62">
        <v>1.3554375368360299E-2</v>
      </c>
      <c r="D14" s="176">
        <v>3.5968088266720602E-3</v>
      </c>
      <c r="E14" s="63">
        <v>0.99121279666779871</v>
      </c>
      <c r="F14" s="64" t="s">
        <v>246</v>
      </c>
      <c r="G14" s="60"/>
      <c r="H14" s="61" t="s">
        <v>60</v>
      </c>
      <c r="I14" s="62">
        <v>2.5425574001000002E-2</v>
      </c>
      <c r="J14" s="176">
        <v>4.4662699968947396E-3</v>
      </c>
      <c r="K14" s="63">
        <v>0.99008104006594799</v>
      </c>
      <c r="L14" s="76" t="s">
        <v>246</v>
      </c>
    </row>
    <row r="15" spans="1:12" ht="15" x14ac:dyDescent="0.25">
      <c r="B15" s="61" t="s">
        <v>94</v>
      </c>
      <c r="C15" s="62">
        <v>1.1051999999999999E-2</v>
      </c>
      <c r="D15" s="176">
        <v>2.9327748473877801E-3</v>
      </c>
      <c r="E15" s="63">
        <v>0.99414557151518645</v>
      </c>
      <c r="F15" s="64" t="s">
        <v>246</v>
      </c>
      <c r="G15" s="60"/>
      <c r="H15" s="61" t="s">
        <v>59</v>
      </c>
      <c r="I15" s="62">
        <v>1.6271167313899999E-2</v>
      </c>
      <c r="J15" s="176">
        <v>2.8582019971571801E-3</v>
      </c>
      <c r="K15" s="63">
        <v>0.99293924206310513</v>
      </c>
      <c r="L15" s="76" t="s">
        <v>246</v>
      </c>
    </row>
    <row r="16" spans="1:12" ht="15" x14ac:dyDescent="0.25">
      <c r="B16" s="61" t="s">
        <v>50</v>
      </c>
      <c r="C16" s="62">
        <v>6.0441005299392203E-3</v>
      </c>
      <c r="D16" s="176">
        <v>1.60387133634536E-3</v>
      </c>
      <c r="E16" s="63">
        <v>0.99574944285153177</v>
      </c>
      <c r="F16" s="64" t="s">
        <v>246</v>
      </c>
      <c r="G16" s="60"/>
      <c r="H16" s="61" t="s">
        <v>170</v>
      </c>
      <c r="I16" s="62">
        <v>1.5791473192710501E-2</v>
      </c>
      <c r="J16" s="176">
        <v>2.7739386699626302E-3</v>
      </c>
      <c r="K16" s="63">
        <v>0.9957131807330678</v>
      </c>
      <c r="L16" s="76" t="s">
        <v>246</v>
      </c>
    </row>
    <row r="17" spans="1:12" ht="15" x14ac:dyDescent="0.25">
      <c r="B17" s="61" t="s">
        <v>75</v>
      </c>
      <c r="C17" s="62">
        <v>4.5800157316513296E-3</v>
      </c>
      <c r="D17" s="176">
        <v>1.2153596578381601E-3</v>
      </c>
      <c r="E17" s="63">
        <v>0.99696480250936992</v>
      </c>
      <c r="F17" s="64" t="s">
        <v>246</v>
      </c>
      <c r="G17" s="60"/>
      <c r="H17" s="61" t="s">
        <v>74</v>
      </c>
      <c r="I17" s="62">
        <v>1.1019583802579599E-2</v>
      </c>
      <c r="J17" s="176">
        <v>1.9357060144952101E-3</v>
      </c>
      <c r="K17" s="63">
        <v>0.99764888674756302</v>
      </c>
      <c r="L17" s="76" t="s">
        <v>246</v>
      </c>
    </row>
    <row r="18" spans="1:12" ht="15" x14ac:dyDescent="0.25">
      <c r="B18" s="61" t="s">
        <v>60</v>
      </c>
      <c r="C18" s="62">
        <v>4.1987186425999998E-3</v>
      </c>
      <c r="D18" s="176">
        <v>1.1141781058881201E-3</v>
      </c>
      <c r="E18" s="63">
        <v>0.99807898061525802</v>
      </c>
      <c r="F18" s="64" t="s">
        <v>246</v>
      </c>
      <c r="G18" s="60"/>
      <c r="H18" s="61" t="s">
        <v>75</v>
      </c>
      <c r="I18" s="62">
        <v>7.6333595527522096E-3</v>
      </c>
      <c r="J18" s="176">
        <v>1.34088004245749E-3</v>
      </c>
      <c r="K18" s="63">
        <v>0.99898976679002049</v>
      </c>
      <c r="L18" s="76" t="s">
        <v>246</v>
      </c>
    </row>
    <row r="19" spans="1:12" ht="15" x14ac:dyDescent="0.25">
      <c r="B19" s="61" t="s">
        <v>45</v>
      </c>
      <c r="C19" s="62">
        <v>3.5458725708957602E-3</v>
      </c>
      <c r="D19" s="176">
        <v>9.4093791964941595E-4</v>
      </c>
      <c r="E19" s="63">
        <v>0.99901991853490746</v>
      </c>
      <c r="F19" s="64" t="s">
        <v>246</v>
      </c>
      <c r="G19" s="60"/>
      <c r="H19" s="61" t="s">
        <v>65</v>
      </c>
      <c r="I19" s="62">
        <v>1.9243101437024499E-3</v>
      </c>
      <c r="J19" s="176">
        <v>3.3802535428307102E-4</v>
      </c>
      <c r="K19" s="63">
        <v>0.99932779214430356</v>
      </c>
      <c r="L19" s="76" t="s">
        <v>246</v>
      </c>
    </row>
    <row r="20" spans="1:12" ht="15" x14ac:dyDescent="0.25">
      <c r="B20" s="61" t="s">
        <v>74</v>
      </c>
      <c r="C20" s="62">
        <v>1.3958139483267499E-3</v>
      </c>
      <c r="D20" s="176">
        <v>3.7039522613877397E-4</v>
      </c>
      <c r="E20" s="63">
        <v>0.99939031376104626</v>
      </c>
      <c r="F20" s="64" t="s">
        <v>246</v>
      </c>
      <c r="G20" s="60"/>
      <c r="H20" s="61" t="s">
        <v>166</v>
      </c>
      <c r="I20" s="62">
        <v>1.1163614399999999E-3</v>
      </c>
      <c r="J20" s="176">
        <v>1.96100650666377E-4</v>
      </c>
      <c r="K20" s="63">
        <v>0.99952389279496989</v>
      </c>
      <c r="L20" s="76" t="s">
        <v>246</v>
      </c>
    </row>
    <row r="21" spans="1:12" ht="15" x14ac:dyDescent="0.25">
      <c r="B21" s="61" t="s">
        <v>65</v>
      </c>
      <c r="C21" s="62">
        <v>1.15458608622147E-3</v>
      </c>
      <c r="D21" s="176">
        <v>3.0638264864406702E-4</v>
      </c>
      <c r="E21" s="63">
        <v>0.99969669640969028</v>
      </c>
      <c r="F21" s="64" t="s">
        <v>246</v>
      </c>
      <c r="G21" s="60"/>
      <c r="H21" s="61" t="s">
        <v>45</v>
      </c>
      <c r="I21" s="62">
        <v>1.1139168126696E-3</v>
      </c>
      <c r="J21" s="176">
        <v>1.95671226115375E-4</v>
      </c>
      <c r="K21" s="63">
        <v>0.99971956402108531</v>
      </c>
      <c r="L21" s="76" t="s">
        <v>246</v>
      </c>
    </row>
    <row r="22" spans="1:12" ht="15" x14ac:dyDescent="0.25">
      <c r="B22" s="61" t="s">
        <v>204</v>
      </c>
      <c r="C22" s="62">
        <v>4.4063621024999997E-4</v>
      </c>
      <c r="D22" s="176">
        <v>1.16927867740633E-4</v>
      </c>
      <c r="E22" s="63">
        <v>0.99981362427743092</v>
      </c>
      <c r="F22" s="64" t="s">
        <v>246</v>
      </c>
      <c r="G22" s="60"/>
      <c r="H22" s="61" t="s">
        <v>51</v>
      </c>
      <c r="I22" s="62">
        <v>1.0519179489163501E-3</v>
      </c>
      <c r="J22" s="176">
        <v>1.8478047238010799E-4</v>
      </c>
      <c r="K22" s="63">
        <v>0.99990434449346544</v>
      </c>
      <c r="L22" s="76" t="s">
        <v>246</v>
      </c>
    </row>
    <row r="23" spans="1:12" ht="15" x14ac:dyDescent="0.25">
      <c r="B23" s="61" t="s">
        <v>166</v>
      </c>
      <c r="C23" s="62">
        <v>2.4670209600000001E-4</v>
      </c>
      <c r="D23" s="176">
        <v>6.5465228189164502E-5</v>
      </c>
      <c r="E23" s="63">
        <v>0.9998790895056201</v>
      </c>
      <c r="F23" s="64" t="s">
        <v>246</v>
      </c>
      <c r="G23" s="60"/>
      <c r="H23" s="61" t="s">
        <v>204</v>
      </c>
      <c r="I23" s="62">
        <v>1.8312512675E-4</v>
      </c>
      <c r="J23" s="176">
        <v>3.2167858206422498E-5</v>
      </c>
      <c r="K23" s="63">
        <v>0.99993651235167191</v>
      </c>
      <c r="L23" s="76" t="s">
        <v>246</v>
      </c>
    </row>
    <row r="24" spans="1:12" ht="15" x14ac:dyDescent="0.25">
      <c r="B24" s="61" t="s">
        <v>51</v>
      </c>
      <c r="C24" s="62">
        <v>2.03261740749329E-4</v>
      </c>
      <c r="D24" s="176">
        <v>5.39378321304642E-5</v>
      </c>
      <c r="E24" s="63">
        <v>0.99993302733775058</v>
      </c>
      <c r="F24" s="64" t="s">
        <v>246</v>
      </c>
      <c r="G24" s="60"/>
      <c r="H24" s="61" t="s">
        <v>67</v>
      </c>
      <c r="I24" s="62">
        <v>1.72798989133967E-4</v>
      </c>
      <c r="J24" s="176">
        <v>3.0353963321828E-5</v>
      </c>
      <c r="K24" s="63">
        <v>0.99996686631499376</v>
      </c>
      <c r="L24" s="76" t="s">
        <v>246</v>
      </c>
    </row>
    <row r="25" spans="1:12" ht="15" x14ac:dyDescent="0.25">
      <c r="B25" s="61" t="s">
        <v>67</v>
      </c>
      <c r="C25" s="62">
        <v>1.72798989133967E-4</v>
      </c>
      <c r="D25" s="176">
        <v>4.5854191909711699E-5</v>
      </c>
      <c r="E25" s="63">
        <v>0.9999788815296603</v>
      </c>
      <c r="F25" s="64" t="s">
        <v>246</v>
      </c>
      <c r="G25" s="60"/>
      <c r="H25" s="61" t="s">
        <v>48</v>
      </c>
      <c r="I25" s="62">
        <v>1.2141719999999999E-4</v>
      </c>
      <c r="J25" s="176">
        <v>2.1328210621543501E-5</v>
      </c>
      <c r="K25" s="63">
        <v>0.99998819452561527</v>
      </c>
      <c r="L25" s="76" t="s">
        <v>246</v>
      </c>
    </row>
    <row r="26" spans="1:12" ht="15" x14ac:dyDescent="0.25">
      <c r="B26" s="61" t="s">
        <v>61</v>
      </c>
      <c r="C26" s="62">
        <v>4.4098897100000002E-5</v>
      </c>
      <c r="D26" s="176">
        <v>1.1702147684801101E-5</v>
      </c>
      <c r="E26" s="63">
        <v>0.99999058367734506</v>
      </c>
      <c r="F26" s="64" t="s">
        <v>246</v>
      </c>
      <c r="G26" s="60"/>
      <c r="H26" s="61" t="s">
        <v>61</v>
      </c>
      <c r="I26" s="62">
        <v>5.5005047700000003E-5</v>
      </c>
      <c r="J26" s="176">
        <v>9.6622162477280508E-6</v>
      </c>
      <c r="K26" s="63">
        <v>0.99999785674186303</v>
      </c>
      <c r="L26" s="76" t="s">
        <v>246</v>
      </c>
    </row>
    <row r="27" spans="1:12" ht="15" x14ac:dyDescent="0.25">
      <c r="B27" s="61" t="s">
        <v>48</v>
      </c>
      <c r="C27" s="62">
        <v>3.0144960000000001E-5</v>
      </c>
      <c r="D27" s="176">
        <v>7.9993105739695003E-6</v>
      </c>
      <c r="E27" s="63">
        <v>0.99999858298791899</v>
      </c>
      <c r="F27" s="64" t="s">
        <v>246</v>
      </c>
      <c r="G27" s="60"/>
      <c r="H27" s="61" t="s">
        <v>160</v>
      </c>
      <c r="I27" s="62">
        <v>6.0541000000000002E-6</v>
      </c>
      <c r="J27" s="176">
        <v>1.0634664604676E-6</v>
      </c>
      <c r="K27" s="63">
        <v>0.99999892020832348</v>
      </c>
      <c r="L27" s="76" t="s">
        <v>246</v>
      </c>
    </row>
    <row r="28" spans="1:12" ht="15" x14ac:dyDescent="0.25">
      <c r="B28" s="61" t="s">
        <v>46</v>
      </c>
      <c r="C28" s="62">
        <v>3.2294599947790502E-6</v>
      </c>
      <c r="D28" s="176">
        <v>8.5697421673299698E-7</v>
      </c>
      <c r="E28" s="63">
        <v>0.99999943996213569</v>
      </c>
      <c r="F28" s="64" t="s">
        <v>246</v>
      </c>
      <c r="G28" s="60"/>
      <c r="H28" s="61" t="s">
        <v>46</v>
      </c>
      <c r="I28" s="62">
        <v>5.2934771936756604E-6</v>
      </c>
      <c r="J28" s="176">
        <v>9.2985504942505096E-7</v>
      </c>
      <c r="K28" s="63">
        <v>0.99999985006337289</v>
      </c>
      <c r="L28" s="76" t="s">
        <v>246</v>
      </c>
    </row>
    <row r="29" spans="1:12" ht="15" x14ac:dyDescent="0.25">
      <c r="B29" s="61" t="s">
        <v>160</v>
      </c>
      <c r="C29" s="62">
        <v>1.3970999999999999E-6</v>
      </c>
      <c r="D29" s="176">
        <v>3.7073649468743001E-7</v>
      </c>
      <c r="E29" s="63">
        <v>0.99999981069863042</v>
      </c>
      <c r="F29" s="64" t="s">
        <v>246</v>
      </c>
      <c r="G29" s="60"/>
      <c r="H29" s="61" t="s">
        <v>47</v>
      </c>
      <c r="I29" s="62">
        <v>8.0276451499398796E-7</v>
      </c>
      <c r="J29" s="176">
        <v>1.4101404624133099E-7</v>
      </c>
      <c r="K29" s="63">
        <v>0.9999999910774191</v>
      </c>
      <c r="L29" s="76"/>
    </row>
    <row r="30" spans="1:12" ht="15.75" thickBot="1" x14ac:dyDescent="0.3">
      <c r="B30" s="61" t="s">
        <v>47</v>
      </c>
      <c r="C30" s="62">
        <v>6.2037775478252504E-7</v>
      </c>
      <c r="D30" s="176">
        <v>1.6462434628167701E-7</v>
      </c>
      <c r="E30" s="63">
        <v>0.99999997532297669</v>
      </c>
      <c r="F30" s="64" t="s">
        <v>246</v>
      </c>
      <c r="G30" s="60"/>
      <c r="H30" s="66" t="s">
        <v>164</v>
      </c>
      <c r="I30" s="67">
        <v>5.0794450000000003E-8</v>
      </c>
      <c r="J30" s="177">
        <v>8.9225803922793395E-9</v>
      </c>
      <c r="K30" s="68">
        <v>0.99999999999999944</v>
      </c>
      <c r="L30" s="77"/>
    </row>
    <row r="31" spans="1:12" ht="15.75" thickBot="1" x14ac:dyDescent="0.3">
      <c r="A31"/>
      <c r="B31" s="66" t="s">
        <v>164</v>
      </c>
      <c r="C31" s="67">
        <v>9.2994000000000005E-8</v>
      </c>
      <c r="D31" s="177">
        <v>2.4677023539448001E-8</v>
      </c>
      <c r="E31" s="68">
        <v>1.0000000000000002</v>
      </c>
      <c r="F31" s="69"/>
      <c r="G31" s="60"/>
      <c r="H31" s="18"/>
      <c r="I31" s="85"/>
      <c r="J31" s="18"/>
      <c r="K31" s="18"/>
      <c r="L31" s="18"/>
    </row>
    <row r="32" spans="1:12" ht="12.75" x14ac:dyDescent="0.2">
      <c r="A32"/>
      <c r="B32" s="3"/>
      <c r="F32" s="3"/>
    </row>
    <row r="33" spans="1:7" ht="12.75" x14ac:dyDescent="0.2">
      <c r="A33"/>
      <c r="G33" s="5"/>
    </row>
    <row r="34" spans="1:7" ht="12.75" x14ac:dyDescent="0.2">
      <c r="A34"/>
    </row>
    <row r="35" spans="1:7" ht="12.75" x14ac:dyDescent="0.2">
      <c r="A35"/>
    </row>
    <row r="36" spans="1:7" ht="12.75" x14ac:dyDescent="0.2">
      <c r="A36"/>
    </row>
    <row r="37" spans="1:7" ht="12.75" x14ac:dyDescent="0.2">
      <c r="A37"/>
    </row>
    <row r="38" spans="1:7" ht="12.75" x14ac:dyDescent="0.2">
      <c r="A38"/>
    </row>
    <row r="39" spans="1:7" ht="12.75" x14ac:dyDescent="0.2">
      <c r="A39"/>
    </row>
    <row r="40" spans="1:7" ht="12.75" x14ac:dyDescent="0.2">
      <c r="A40"/>
    </row>
    <row r="41" spans="1:7" ht="12.75" x14ac:dyDescent="0.2">
      <c r="A41"/>
    </row>
    <row r="42" spans="1:7" ht="12.75" x14ac:dyDescent="0.2">
      <c r="A42"/>
    </row>
    <row r="43" spans="1:7" ht="12.75" x14ac:dyDescent="0.2">
      <c r="A43"/>
    </row>
    <row r="44" spans="1:7" ht="12.75" x14ac:dyDescent="0.2">
      <c r="A44"/>
    </row>
    <row r="45" spans="1:7" ht="12.75" x14ac:dyDescent="0.2">
      <c r="A45"/>
    </row>
    <row r="46" spans="1:7" ht="12.75" x14ac:dyDescent="0.2">
      <c r="A46"/>
    </row>
    <row r="47" spans="1:7" ht="12.75" x14ac:dyDescent="0.2">
      <c r="A47"/>
    </row>
    <row r="48" spans="1:7" ht="12.75" x14ac:dyDescent="0.2">
      <c r="A48"/>
    </row>
    <row r="49" spans="1:1" ht="12.75" x14ac:dyDescent="0.2">
      <c r="A49"/>
    </row>
    <row r="50" spans="1:1" ht="12.75" x14ac:dyDescent="0.2">
      <c r="A50"/>
    </row>
    <row r="51" spans="1:1" ht="12.75" x14ac:dyDescent="0.2">
      <c r="A51"/>
    </row>
    <row r="52" spans="1:1" ht="12.75" x14ac:dyDescent="0.2">
      <c r="A52"/>
    </row>
    <row r="53" spans="1:1" ht="12.75" x14ac:dyDescent="0.2">
      <c r="A53"/>
    </row>
    <row r="54" spans="1:1" ht="12.75" x14ac:dyDescent="0.2">
      <c r="A54"/>
    </row>
    <row r="55" spans="1:1" ht="12.75" x14ac:dyDescent="0.2">
      <c r="A55"/>
    </row>
    <row r="56" spans="1:1" ht="12.75" x14ac:dyDescent="0.2">
      <c r="A56"/>
    </row>
    <row r="57" spans="1:1" ht="12.75" x14ac:dyDescent="0.2">
      <c r="A57"/>
    </row>
    <row r="58" spans="1:1" ht="12.75" x14ac:dyDescent="0.2">
      <c r="A58"/>
    </row>
    <row r="59" spans="1:1" ht="12.75" x14ac:dyDescent="0.2">
      <c r="A59"/>
    </row>
  </sheetData>
  <sortState xmlns:xlrd2="http://schemas.microsoft.com/office/spreadsheetml/2017/richdata2" ref="B6:C32">
    <sortCondition descending="1" ref="C6:C32"/>
  </sortState>
  <phoneticPr fontId="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tabColor theme="4"/>
  </sheetPr>
  <dimension ref="B1:N60"/>
  <sheetViews>
    <sheetView showGridLines="0" zoomScale="75" zoomScaleNormal="75" workbookViewId="0">
      <selection activeCell="Q16" sqref="Q16"/>
    </sheetView>
  </sheetViews>
  <sheetFormatPr defaultRowHeight="15" x14ac:dyDescent="0.25"/>
  <cols>
    <col min="1" max="1" width="10.140625" style="51" customWidth="1"/>
    <col min="2" max="2" width="12.28515625" style="70" bestFit="1" customWidth="1"/>
    <col min="3" max="3" width="10" style="51" bestFit="1" customWidth="1"/>
    <col min="4" max="4" width="14.28515625" style="51" customWidth="1"/>
    <col min="5" max="5" width="11.28515625" style="51" bestFit="1" customWidth="1"/>
    <col min="6" max="6" width="13.28515625" style="52" bestFit="1" customWidth="1"/>
    <col min="7" max="7" width="1.85546875" style="51" customWidth="1"/>
    <col min="8" max="8" width="12.28515625" style="51" bestFit="1" customWidth="1"/>
    <col min="9" max="9" width="9.7109375" style="51" bestFit="1" customWidth="1"/>
    <col min="10" max="10" width="14.28515625" style="51" customWidth="1"/>
    <col min="11" max="11" width="11.28515625" style="51" bestFit="1" customWidth="1"/>
    <col min="12" max="12" width="13.28515625" style="51" bestFit="1" customWidth="1"/>
    <col min="13" max="16384" width="9.140625" style="51"/>
  </cols>
  <sheetData>
    <row r="1" spans="2:12" x14ac:dyDescent="0.25">
      <c r="B1" s="50" t="s">
        <v>220</v>
      </c>
    </row>
    <row r="3" spans="2:12" ht="15.75" thickBot="1" x14ac:dyDescent="0.3">
      <c r="B3" s="51" t="s">
        <v>32</v>
      </c>
      <c r="H3" s="51" t="s">
        <v>32</v>
      </c>
      <c r="L3" s="52"/>
    </row>
    <row r="4" spans="2:12" ht="45.75" thickBot="1" x14ac:dyDescent="0.3">
      <c r="B4" s="155" t="s">
        <v>0</v>
      </c>
      <c r="C4" s="156" t="s">
        <v>200</v>
      </c>
      <c r="D4" s="156" t="s">
        <v>1</v>
      </c>
      <c r="E4" s="156" t="s">
        <v>2</v>
      </c>
      <c r="F4" s="157" t="s">
        <v>3</v>
      </c>
      <c r="H4" s="155" t="s">
        <v>0</v>
      </c>
      <c r="I4" s="156" t="s">
        <v>201</v>
      </c>
      <c r="J4" s="156" t="s">
        <v>1</v>
      </c>
      <c r="K4" s="156" t="s">
        <v>2</v>
      </c>
      <c r="L4" s="157" t="s">
        <v>3</v>
      </c>
    </row>
    <row r="5" spans="2:12" x14ac:dyDescent="0.25">
      <c r="B5" s="100" t="s">
        <v>171</v>
      </c>
      <c r="C5" s="101">
        <v>2.2070357324882566</v>
      </c>
      <c r="D5" s="178"/>
      <c r="E5" s="58"/>
      <c r="F5" s="59" t="s">
        <v>246</v>
      </c>
      <c r="G5" s="60"/>
      <c r="H5" s="100" t="s">
        <v>171</v>
      </c>
      <c r="I5" s="101">
        <v>1.9000084429118422</v>
      </c>
      <c r="J5" s="178"/>
      <c r="K5" s="58"/>
      <c r="L5" s="75" t="s">
        <v>246</v>
      </c>
    </row>
    <row r="6" spans="2:12" x14ac:dyDescent="0.25">
      <c r="B6" s="61" t="s">
        <v>72</v>
      </c>
      <c r="C6" s="62">
        <v>1.98577227077115</v>
      </c>
      <c r="D6" s="176">
        <v>0.89974631653668302</v>
      </c>
      <c r="E6" s="63">
        <v>0.89974631653668302</v>
      </c>
      <c r="F6" s="64" t="s">
        <v>245</v>
      </c>
      <c r="G6" s="60"/>
      <c r="H6" s="61" t="s">
        <v>72</v>
      </c>
      <c r="I6" s="62">
        <v>1.7087847890772601</v>
      </c>
      <c r="J6" s="176">
        <v>0.89935641888963203</v>
      </c>
      <c r="K6" s="63">
        <v>0.89935641888963203</v>
      </c>
      <c r="L6" s="76" t="s">
        <v>245</v>
      </c>
    </row>
    <row r="7" spans="2:12" x14ac:dyDescent="0.25">
      <c r="B7" s="61" t="s">
        <v>70</v>
      </c>
      <c r="C7" s="62">
        <v>4.0274068421595199E-2</v>
      </c>
      <c r="D7" s="176">
        <v>1.82480364176929E-2</v>
      </c>
      <c r="E7" s="63">
        <v>0.91799435295437593</v>
      </c>
      <c r="F7" s="64" t="s">
        <v>246</v>
      </c>
      <c r="G7" s="60"/>
      <c r="H7" s="61" t="s">
        <v>58</v>
      </c>
      <c r="I7" s="62">
        <v>4.5954538527200002E-2</v>
      </c>
      <c r="J7" s="176">
        <v>2.4186491748832799E-2</v>
      </c>
      <c r="K7" s="63">
        <v>0.92354291063846483</v>
      </c>
      <c r="L7" s="76" t="s">
        <v>246</v>
      </c>
    </row>
    <row r="8" spans="2:12" x14ac:dyDescent="0.25">
      <c r="B8" s="61" t="s">
        <v>58</v>
      </c>
      <c r="C8" s="62">
        <v>3.5012150293399998E-2</v>
      </c>
      <c r="D8" s="176">
        <v>1.5863880125731599E-2</v>
      </c>
      <c r="E8" s="63">
        <v>0.93385823308010751</v>
      </c>
      <c r="F8" s="64" t="s">
        <v>246</v>
      </c>
      <c r="G8" s="60"/>
      <c r="H8" s="61" t="s">
        <v>70</v>
      </c>
      <c r="I8" s="62">
        <v>3.75302306530974E-2</v>
      </c>
      <c r="J8" s="176">
        <v>1.97526652016244E-2</v>
      </c>
      <c r="K8" s="63">
        <v>0.94329557584008927</v>
      </c>
      <c r="L8" s="76" t="s">
        <v>246</v>
      </c>
    </row>
    <row r="9" spans="2:12" x14ac:dyDescent="0.25">
      <c r="B9" s="61" t="s">
        <v>60</v>
      </c>
      <c r="C9" s="62">
        <v>2.8411329480000001E-2</v>
      </c>
      <c r="D9" s="176">
        <v>1.2873071813825399E-2</v>
      </c>
      <c r="E9" s="63">
        <v>0.94673130489393287</v>
      </c>
      <c r="F9" s="64" t="s">
        <v>246</v>
      </c>
      <c r="G9" s="60"/>
      <c r="H9" s="61" t="s">
        <v>49</v>
      </c>
      <c r="I9" s="62">
        <v>2.6700464712147501E-2</v>
      </c>
      <c r="J9" s="176">
        <v>1.4052813718673699E-2</v>
      </c>
      <c r="K9" s="63">
        <v>0.957348389558763</v>
      </c>
      <c r="L9" s="76" t="s">
        <v>246</v>
      </c>
    </row>
    <row r="10" spans="2:12" x14ac:dyDescent="0.25">
      <c r="B10" s="61" t="s">
        <v>49</v>
      </c>
      <c r="C10" s="62">
        <v>2.7276192876025399E-2</v>
      </c>
      <c r="D10" s="176">
        <v>1.23587454768001E-2</v>
      </c>
      <c r="E10" s="63">
        <v>0.95909005037073292</v>
      </c>
      <c r="F10" s="64" t="s">
        <v>246</v>
      </c>
      <c r="G10" s="60"/>
      <c r="H10" s="61" t="s">
        <v>52</v>
      </c>
      <c r="I10" s="62">
        <v>1.9356939330112601E-2</v>
      </c>
      <c r="J10" s="176">
        <v>1.01878175343512E-2</v>
      </c>
      <c r="K10" s="63">
        <v>0.96753620709311416</v>
      </c>
      <c r="L10" s="76" t="s">
        <v>246</v>
      </c>
    </row>
    <row r="11" spans="2:12" x14ac:dyDescent="0.25">
      <c r="B11" s="61" t="s">
        <v>206</v>
      </c>
      <c r="C11" s="62">
        <v>2.1022552347322199E-2</v>
      </c>
      <c r="D11" s="176">
        <v>9.5252433106829994E-3</v>
      </c>
      <c r="E11" s="63">
        <v>0.96861529368141597</v>
      </c>
      <c r="F11" s="64" t="s">
        <v>246</v>
      </c>
      <c r="G11" s="60"/>
      <c r="H11" s="61" t="s">
        <v>206</v>
      </c>
      <c r="I11" s="62">
        <v>1.8480769258140899E-2</v>
      </c>
      <c r="J11" s="176">
        <v>9.7266774403477595E-3</v>
      </c>
      <c r="K11" s="63">
        <v>0.97726288453346188</v>
      </c>
      <c r="L11" s="76" t="s">
        <v>246</v>
      </c>
    </row>
    <row r="12" spans="2:12" x14ac:dyDescent="0.25">
      <c r="B12" s="61" t="s">
        <v>52</v>
      </c>
      <c r="C12" s="62">
        <v>2.0108937172101701E-2</v>
      </c>
      <c r="D12" s="176">
        <v>9.1112875410632697E-3</v>
      </c>
      <c r="E12" s="63">
        <v>0.97772658122247924</v>
      </c>
      <c r="F12" s="64" t="s">
        <v>246</v>
      </c>
      <c r="G12" s="60"/>
      <c r="H12" s="61" t="s">
        <v>59</v>
      </c>
      <c r="I12" s="62">
        <v>1.35749690098E-2</v>
      </c>
      <c r="J12" s="176">
        <v>7.1446887830644602E-3</v>
      </c>
      <c r="K12" s="63">
        <v>0.9844075733165264</v>
      </c>
      <c r="L12" s="76" t="s">
        <v>246</v>
      </c>
    </row>
    <row r="13" spans="2:12" x14ac:dyDescent="0.25">
      <c r="B13" s="61" t="s">
        <v>53</v>
      </c>
      <c r="C13" s="62">
        <v>1.4460532840534701E-2</v>
      </c>
      <c r="D13" s="176">
        <v>6.5520157320840301E-3</v>
      </c>
      <c r="E13" s="63">
        <v>0.98427859695456332</v>
      </c>
      <c r="F13" s="64" t="s">
        <v>246</v>
      </c>
      <c r="G13" s="60"/>
      <c r="H13" s="61" t="s">
        <v>53</v>
      </c>
      <c r="I13" s="62">
        <v>1.1678944284172099E-2</v>
      </c>
      <c r="J13" s="176">
        <v>6.1467854670548697E-3</v>
      </c>
      <c r="K13" s="63">
        <v>0.99055435878358122</v>
      </c>
      <c r="L13" s="76" t="s">
        <v>246</v>
      </c>
    </row>
    <row r="14" spans="2:12" x14ac:dyDescent="0.25">
      <c r="B14" s="61" t="s">
        <v>59</v>
      </c>
      <c r="C14" s="62">
        <v>1.2692693981199999E-2</v>
      </c>
      <c r="D14" s="176">
        <v>5.7510142651337999E-3</v>
      </c>
      <c r="E14" s="63">
        <v>0.99002961121969713</v>
      </c>
      <c r="F14" s="64" t="s">
        <v>246</v>
      </c>
      <c r="G14" s="60"/>
      <c r="H14" s="61" t="s">
        <v>50</v>
      </c>
      <c r="I14" s="62">
        <v>8.0790135344469202E-3</v>
      </c>
      <c r="J14" s="176">
        <v>4.25209349178759E-3</v>
      </c>
      <c r="K14" s="63">
        <v>0.99480645227536879</v>
      </c>
      <c r="L14" s="76" t="s">
        <v>246</v>
      </c>
    </row>
    <row r="15" spans="2:12" x14ac:dyDescent="0.25">
      <c r="B15" s="61" t="s">
        <v>50</v>
      </c>
      <c r="C15" s="62">
        <v>8.3545559870367592E-3</v>
      </c>
      <c r="D15" s="176">
        <v>3.7854194492889601E-3</v>
      </c>
      <c r="E15" s="63">
        <v>0.99381503066898613</v>
      </c>
      <c r="F15" s="64" t="s">
        <v>246</v>
      </c>
      <c r="G15" s="60"/>
      <c r="H15" s="61" t="s">
        <v>60</v>
      </c>
      <c r="I15" s="62">
        <v>6.5313401103000001E-3</v>
      </c>
      <c r="J15" s="176">
        <v>3.43753215132584E-3</v>
      </c>
      <c r="K15" s="63">
        <v>0.9982439844266946</v>
      </c>
      <c r="L15" s="76" t="s">
        <v>246</v>
      </c>
    </row>
    <row r="16" spans="2:12" x14ac:dyDescent="0.25">
      <c r="B16" s="61" t="s">
        <v>170</v>
      </c>
      <c r="C16" s="62">
        <v>5.3973189072836804E-3</v>
      </c>
      <c r="D16" s="176">
        <v>2.4455059008938801E-3</v>
      </c>
      <c r="E16" s="63">
        <v>0.99626053656988001</v>
      </c>
      <c r="F16" s="64" t="s">
        <v>246</v>
      </c>
      <c r="G16" s="60"/>
      <c r="H16" s="61" t="s">
        <v>74</v>
      </c>
      <c r="I16" s="62">
        <v>1.10195838025796E-3</v>
      </c>
      <c r="J16" s="176">
        <v>5.7997551767147203E-4</v>
      </c>
      <c r="K16" s="63">
        <v>0.99882395994436612</v>
      </c>
      <c r="L16" s="76" t="s">
        <v>246</v>
      </c>
    </row>
    <row r="17" spans="2:12" x14ac:dyDescent="0.25">
      <c r="B17" s="61" t="s">
        <v>94</v>
      </c>
      <c r="C17" s="62">
        <v>1.838E-3</v>
      </c>
      <c r="D17" s="176">
        <v>8.3279122895205701E-4</v>
      </c>
      <c r="E17" s="63">
        <v>0.99709332779883209</v>
      </c>
      <c r="F17" s="64" t="s">
        <v>246</v>
      </c>
      <c r="G17" s="60"/>
      <c r="H17" s="61" t="s">
        <v>170</v>
      </c>
      <c r="I17" s="62">
        <v>9.4205788005934804E-4</v>
      </c>
      <c r="J17" s="176">
        <v>4.9581773363891195E-4</v>
      </c>
      <c r="K17" s="63">
        <v>0.99931977767800506</v>
      </c>
      <c r="L17" s="76" t="s">
        <v>246</v>
      </c>
    </row>
    <row r="18" spans="2:12" x14ac:dyDescent="0.25">
      <c r="B18" s="61" t="s">
        <v>65</v>
      </c>
      <c r="C18" s="62">
        <v>1.7021668325598099E-3</v>
      </c>
      <c r="D18" s="176">
        <v>7.7124570640310901E-4</v>
      </c>
      <c r="E18" s="63">
        <v>0.99786457350523516</v>
      </c>
      <c r="F18" s="64" t="s">
        <v>246</v>
      </c>
      <c r="G18" s="60"/>
      <c r="H18" s="61" t="s">
        <v>65</v>
      </c>
      <c r="I18" s="62">
        <v>3.9130272012869198E-4</v>
      </c>
      <c r="J18" s="176">
        <v>2.0594788490992401E-4</v>
      </c>
      <c r="K18" s="63">
        <v>0.99952572556291497</v>
      </c>
      <c r="L18" s="76" t="s">
        <v>246</v>
      </c>
    </row>
    <row r="19" spans="2:12" x14ac:dyDescent="0.25">
      <c r="B19" s="61" t="s">
        <v>74</v>
      </c>
      <c r="C19" s="62">
        <v>1.2488861642923599E-3</v>
      </c>
      <c r="D19" s="176">
        <v>5.6586585613833105E-4</v>
      </c>
      <c r="E19" s="63">
        <v>0.99843043936137355</v>
      </c>
      <c r="F19" s="64" t="s">
        <v>246</v>
      </c>
      <c r="G19" s="60"/>
      <c r="H19" s="61" t="s">
        <v>51</v>
      </c>
      <c r="I19" s="62">
        <v>2.6203920255819601E-4</v>
      </c>
      <c r="J19" s="176">
        <v>1.37914756924243E-4</v>
      </c>
      <c r="K19" s="63">
        <v>0.99966364031983923</v>
      </c>
      <c r="L19" s="76" t="s">
        <v>246</v>
      </c>
    </row>
    <row r="20" spans="2:12" x14ac:dyDescent="0.25">
      <c r="B20" s="61" t="s">
        <v>166</v>
      </c>
      <c r="C20" s="62">
        <v>1.1163614399999999E-3</v>
      </c>
      <c r="D20" s="176">
        <v>5.0581937735162598E-4</v>
      </c>
      <c r="E20" s="63">
        <v>0.99893625873872516</v>
      </c>
      <c r="F20" s="64" t="s">
        <v>246</v>
      </c>
      <c r="G20" s="60"/>
      <c r="H20" s="61" t="s">
        <v>45</v>
      </c>
      <c r="I20" s="62">
        <v>2.5850334589306201E-4</v>
      </c>
      <c r="J20" s="176">
        <v>1.3605378800153899E-4</v>
      </c>
      <c r="K20" s="63">
        <v>0.99979969410784075</v>
      </c>
      <c r="L20" s="76" t="s">
        <v>246</v>
      </c>
    </row>
    <row r="21" spans="2:12" x14ac:dyDescent="0.25">
      <c r="B21" s="61" t="s">
        <v>45</v>
      </c>
      <c r="C21" s="62">
        <v>9.3738035123590703E-4</v>
      </c>
      <c r="D21" s="176">
        <v>4.2472368590928299E-4</v>
      </c>
      <c r="E21" s="63">
        <v>0.99936098242463445</v>
      </c>
      <c r="F21" s="64" t="s">
        <v>246</v>
      </c>
      <c r="G21" s="60"/>
      <c r="H21" s="61" t="s">
        <v>204</v>
      </c>
      <c r="I21" s="62">
        <v>1.8312512675E-4</v>
      </c>
      <c r="J21" s="176">
        <v>9.6381217374672906E-5</v>
      </c>
      <c r="K21" s="63">
        <v>0.99989607532521541</v>
      </c>
      <c r="L21" s="76" t="s">
        <v>246</v>
      </c>
    </row>
    <row r="22" spans="2:12" x14ac:dyDescent="0.25">
      <c r="B22" s="61" t="s">
        <v>67</v>
      </c>
      <c r="C22" s="62">
        <v>8.6399494566983496E-4</v>
      </c>
      <c r="D22" s="176">
        <v>3.9147302100802403E-4</v>
      </c>
      <c r="E22" s="63">
        <v>0.99975245544564251</v>
      </c>
      <c r="F22" s="64" t="s">
        <v>246</v>
      </c>
      <c r="G22" s="60"/>
      <c r="H22" s="61" t="s">
        <v>67</v>
      </c>
      <c r="I22" s="62">
        <v>8.6399494566983501E-5</v>
      </c>
      <c r="J22" s="176">
        <v>4.5473216126646598E-5</v>
      </c>
      <c r="K22" s="63">
        <v>0.9999415485413421</v>
      </c>
      <c r="L22" s="76" t="s">
        <v>246</v>
      </c>
    </row>
    <row r="23" spans="2:12" x14ac:dyDescent="0.25">
      <c r="B23" s="61" t="s">
        <v>51</v>
      </c>
      <c r="C23" s="62">
        <v>2.7235867612630999E-4</v>
      </c>
      <c r="D23" s="176">
        <v>1.23404742441232E-4</v>
      </c>
      <c r="E23" s="63">
        <v>0.99987586018808372</v>
      </c>
      <c r="F23" s="64" t="s">
        <v>246</v>
      </c>
      <c r="G23" s="60"/>
      <c r="H23" s="61" t="s">
        <v>61</v>
      </c>
      <c r="I23" s="62">
        <v>6.0805048400000003E-5</v>
      </c>
      <c r="J23" s="176">
        <v>3.2002514845046603E-5</v>
      </c>
      <c r="K23" s="63">
        <v>0.99997355105618713</v>
      </c>
      <c r="L23" s="76" t="s">
        <v>246</v>
      </c>
    </row>
    <row r="24" spans="2:12" x14ac:dyDescent="0.25">
      <c r="B24" s="61" t="s">
        <v>204</v>
      </c>
      <c r="C24" s="62">
        <v>1.8312512675E-4</v>
      </c>
      <c r="D24" s="176">
        <v>8.29733402383752E-5</v>
      </c>
      <c r="E24" s="63">
        <v>0.99995883352832204</v>
      </c>
      <c r="F24" s="64" t="s">
        <v>246</v>
      </c>
      <c r="G24" s="60"/>
      <c r="H24" s="61" t="s">
        <v>48</v>
      </c>
      <c r="I24" s="62">
        <v>4.5217440000000001E-5</v>
      </c>
      <c r="J24" s="176">
        <v>2.3798546879456201E-5</v>
      </c>
      <c r="K24" s="63">
        <v>0.99999734960306663</v>
      </c>
      <c r="L24" s="76" t="s">
        <v>246</v>
      </c>
    </row>
    <row r="25" spans="2:12" x14ac:dyDescent="0.25">
      <c r="B25" s="61" t="s">
        <v>48</v>
      </c>
      <c r="C25" s="62">
        <v>4.6054799999999998E-5</v>
      </c>
      <c r="D25" s="176">
        <v>2.08672652291301E-5</v>
      </c>
      <c r="E25" s="63">
        <v>0.99997970079355114</v>
      </c>
      <c r="F25" s="64" t="s">
        <v>246</v>
      </c>
      <c r="G25" s="60"/>
      <c r="H25" s="61" t="s">
        <v>46</v>
      </c>
      <c r="I25" s="62">
        <v>4.2318311455498799E-6</v>
      </c>
      <c r="J25" s="176">
        <v>2.22726965310976E-6</v>
      </c>
      <c r="K25" s="63">
        <v>0.99999957687271979</v>
      </c>
      <c r="L25" s="76" t="s">
        <v>246</v>
      </c>
    </row>
    <row r="26" spans="2:12" x14ac:dyDescent="0.25">
      <c r="B26" s="61" t="s">
        <v>61</v>
      </c>
      <c r="C26" s="62">
        <v>3.4402586400000003E-5</v>
      </c>
      <c r="D26" s="176">
        <v>1.5587688904888601E-5</v>
      </c>
      <c r="E26" s="63">
        <v>0.999995288482456</v>
      </c>
      <c r="F26" s="64" t="s">
        <v>246</v>
      </c>
      <c r="G26" s="60"/>
      <c r="H26" s="61" t="s">
        <v>47</v>
      </c>
      <c r="I26" s="62">
        <v>7.5470085522499205E-7</v>
      </c>
      <c r="J26" s="176">
        <v>3.9720921138033499E-7</v>
      </c>
      <c r="K26" s="63">
        <v>0.9999999740819312</v>
      </c>
      <c r="L26" s="76"/>
    </row>
    <row r="27" spans="2:12" ht="15.75" thickBot="1" x14ac:dyDescent="0.3">
      <c r="B27" s="61" t="s">
        <v>160</v>
      </c>
      <c r="C27" s="62">
        <v>6.0541000000000002E-6</v>
      </c>
      <c r="D27" s="176">
        <v>2.7430910659405002E-6</v>
      </c>
      <c r="E27" s="63">
        <v>0.99999803157352196</v>
      </c>
      <c r="F27" s="64" t="s">
        <v>246</v>
      </c>
      <c r="G27" s="60"/>
      <c r="H27" s="66" t="s">
        <v>164</v>
      </c>
      <c r="I27" s="67">
        <v>4.9244549999999997E-8</v>
      </c>
      <c r="J27" s="177">
        <v>2.59180690400147E-8</v>
      </c>
      <c r="K27" s="68">
        <v>1.0000000000000002</v>
      </c>
      <c r="L27" s="77"/>
    </row>
    <row r="28" spans="2:12" x14ac:dyDescent="0.25">
      <c r="B28" s="61" t="s">
        <v>46</v>
      </c>
      <c r="C28" s="62">
        <v>3.61811319684705E-6</v>
      </c>
      <c r="D28" s="176">
        <v>1.6393541543470699E-6</v>
      </c>
      <c r="E28" s="63">
        <v>0.99999967092767628</v>
      </c>
      <c r="F28" s="64"/>
      <c r="G28" s="60"/>
    </row>
    <row r="29" spans="2:12" x14ac:dyDescent="0.25">
      <c r="B29" s="61" t="s">
        <v>47</v>
      </c>
      <c r="C29" s="62">
        <v>6.8090457672468803E-7</v>
      </c>
      <c r="D29" s="176">
        <v>3.0851542940676402E-7</v>
      </c>
      <c r="E29" s="63">
        <v>0.9999999794431057</v>
      </c>
      <c r="F29" s="64"/>
      <c r="G29" s="60"/>
    </row>
    <row r="30" spans="2:12" ht="15.75" thickBot="1" x14ac:dyDescent="0.3">
      <c r="B30" s="66" t="s">
        <v>164</v>
      </c>
      <c r="C30" s="67">
        <v>4.5369799999999998E-8</v>
      </c>
      <c r="D30" s="177">
        <v>2.0556894178078899E-8</v>
      </c>
      <c r="E30" s="68">
        <v>0.99999999999999989</v>
      </c>
      <c r="F30" s="69"/>
      <c r="G30" s="60"/>
    </row>
    <row r="31" spans="2:12" s="18" customFormat="1" x14ac:dyDescent="0.25">
      <c r="B31" s="70"/>
      <c r="C31" s="51"/>
      <c r="D31" s="51"/>
      <c r="E31" s="51"/>
      <c r="F31" s="52"/>
      <c r="G31" s="52"/>
      <c r="H31" s="51"/>
      <c r="I31" s="51"/>
      <c r="J31" s="51"/>
      <c r="K31" s="51"/>
      <c r="L31" s="51"/>
    </row>
    <row r="32" spans="2:12" s="18" customFormat="1" x14ac:dyDescent="0.25">
      <c r="B32" s="70"/>
      <c r="C32" s="51"/>
      <c r="D32" s="51"/>
      <c r="E32" s="51"/>
      <c r="F32" s="52"/>
      <c r="G32" s="52"/>
      <c r="H32" s="51"/>
      <c r="I32" s="51"/>
      <c r="J32" s="51"/>
      <c r="K32" s="51"/>
      <c r="L32" s="51"/>
    </row>
    <row r="33" spans="2:12" s="18" customFormat="1" x14ac:dyDescent="0.25">
      <c r="B33" s="70"/>
      <c r="C33" s="51"/>
      <c r="D33" s="51"/>
      <c r="E33" s="51"/>
      <c r="F33" s="52"/>
      <c r="G33" s="52"/>
      <c r="H33" s="51"/>
      <c r="I33" s="51"/>
      <c r="J33" s="51"/>
      <c r="K33" s="51"/>
      <c r="L33" s="51"/>
    </row>
    <row r="34" spans="2:12" s="18" customFormat="1" x14ac:dyDescent="0.25">
      <c r="B34" s="70"/>
      <c r="C34" s="51"/>
      <c r="D34" s="51"/>
      <c r="E34" s="51"/>
      <c r="F34" s="52"/>
      <c r="G34" s="51"/>
      <c r="H34" s="51"/>
      <c r="I34" s="51"/>
      <c r="J34" s="51"/>
      <c r="K34" s="51"/>
      <c r="L34" s="51"/>
    </row>
    <row r="35" spans="2:12" s="18" customFormat="1" x14ac:dyDescent="0.25">
      <c r="B35" s="70"/>
      <c r="C35" s="51"/>
      <c r="D35" s="51"/>
      <c r="E35" s="51"/>
      <c r="F35" s="52"/>
      <c r="G35" s="51"/>
      <c r="H35" s="51"/>
      <c r="I35" s="51"/>
      <c r="J35" s="51"/>
      <c r="K35" s="51"/>
      <c r="L35" s="51"/>
    </row>
    <row r="36" spans="2:12" s="18" customFormat="1" x14ac:dyDescent="0.25">
      <c r="B36" s="70"/>
      <c r="C36" s="51"/>
      <c r="D36" s="51"/>
      <c r="E36" s="51"/>
      <c r="F36" s="52"/>
      <c r="G36" s="51"/>
      <c r="H36" s="51"/>
      <c r="I36" s="51"/>
      <c r="J36" s="51"/>
      <c r="K36" s="51"/>
      <c r="L36" s="51"/>
    </row>
    <row r="37" spans="2:12" s="18" customFormat="1" x14ac:dyDescent="0.25">
      <c r="B37" s="70"/>
      <c r="C37" s="51"/>
      <c r="D37" s="51"/>
      <c r="E37" s="51"/>
      <c r="F37" s="52"/>
      <c r="G37" s="51"/>
      <c r="H37" s="51"/>
      <c r="I37" s="51"/>
      <c r="J37" s="51"/>
      <c r="K37" s="51"/>
      <c r="L37" s="51"/>
    </row>
    <row r="38" spans="2:12" s="18" customFormat="1" x14ac:dyDescent="0.25">
      <c r="B38" s="70"/>
      <c r="C38" s="51"/>
      <c r="D38" s="51"/>
      <c r="E38" s="51"/>
      <c r="F38" s="52"/>
      <c r="G38" s="51"/>
      <c r="H38" s="51"/>
      <c r="I38" s="51"/>
      <c r="J38" s="51"/>
      <c r="K38" s="51"/>
      <c r="L38" s="51"/>
    </row>
    <row r="39" spans="2:12" s="18" customFormat="1" x14ac:dyDescent="0.25">
      <c r="B39" s="70"/>
      <c r="C39" s="51"/>
      <c r="D39" s="51"/>
      <c r="E39" s="51"/>
      <c r="F39" s="52"/>
      <c r="G39" s="51"/>
      <c r="H39" s="51"/>
      <c r="I39" s="51"/>
      <c r="J39" s="51"/>
      <c r="K39" s="51"/>
      <c r="L39" s="51"/>
    </row>
    <row r="40" spans="2:12" s="18" customFormat="1" x14ac:dyDescent="0.25">
      <c r="B40" s="70"/>
      <c r="C40" s="51"/>
      <c r="D40" s="51"/>
      <c r="E40" s="51"/>
      <c r="F40" s="52"/>
      <c r="G40" s="51"/>
      <c r="H40" s="51"/>
      <c r="I40" s="51"/>
      <c r="J40" s="51"/>
      <c r="K40" s="51"/>
      <c r="L40" s="51"/>
    </row>
    <row r="41" spans="2:12" s="18" customFormat="1" x14ac:dyDescent="0.25">
      <c r="B41" s="70"/>
      <c r="C41" s="51"/>
      <c r="D41" s="51"/>
      <c r="E41" s="51"/>
      <c r="F41" s="52"/>
      <c r="G41" s="51"/>
      <c r="H41" s="51"/>
      <c r="I41" s="51"/>
      <c r="J41" s="51"/>
      <c r="K41" s="51"/>
      <c r="L41" s="51"/>
    </row>
    <row r="42" spans="2:12" s="18" customFormat="1" x14ac:dyDescent="0.25">
      <c r="B42" s="70"/>
      <c r="C42" s="51"/>
      <c r="D42" s="51"/>
      <c r="E42" s="51"/>
      <c r="F42" s="52"/>
      <c r="G42" s="51"/>
      <c r="H42" s="51"/>
      <c r="I42" s="51"/>
      <c r="J42" s="51"/>
      <c r="K42" s="51"/>
      <c r="L42" s="51"/>
    </row>
    <row r="43" spans="2:12" s="18" customFormat="1" x14ac:dyDescent="0.25">
      <c r="B43" s="70"/>
      <c r="C43" s="51"/>
      <c r="D43" s="51"/>
      <c r="E43" s="51"/>
      <c r="F43" s="52"/>
      <c r="G43" s="51"/>
      <c r="H43" s="51"/>
      <c r="I43" s="51"/>
      <c r="J43" s="51"/>
      <c r="K43" s="51"/>
      <c r="L43" s="51"/>
    </row>
    <row r="44" spans="2:12" s="18" customFormat="1" x14ac:dyDescent="0.25">
      <c r="B44" s="70"/>
      <c r="C44" s="51"/>
      <c r="D44" s="51"/>
      <c r="E44" s="51"/>
      <c r="F44" s="52"/>
      <c r="G44" s="51"/>
      <c r="H44" s="51"/>
      <c r="I44" s="51"/>
      <c r="J44" s="51"/>
      <c r="K44" s="51"/>
      <c r="L44" s="51"/>
    </row>
    <row r="45" spans="2:12" s="18" customFormat="1" x14ac:dyDescent="0.25">
      <c r="B45" s="70"/>
      <c r="C45" s="51"/>
      <c r="D45" s="51"/>
      <c r="E45" s="51"/>
      <c r="F45" s="52"/>
      <c r="G45" s="51"/>
      <c r="H45" s="51"/>
      <c r="I45" s="51"/>
      <c r="J45" s="51"/>
      <c r="K45" s="51"/>
      <c r="L45" s="51"/>
    </row>
    <row r="46" spans="2:12" s="18" customFormat="1" x14ac:dyDescent="0.25">
      <c r="B46" s="70"/>
      <c r="C46" s="51"/>
      <c r="D46" s="51"/>
      <c r="E46" s="51"/>
      <c r="F46" s="52"/>
      <c r="G46" s="51"/>
      <c r="H46" s="51"/>
      <c r="I46" s="51"/>
      <c r="J46" s="51"/>
      <c r="K46" s="51"/>
      <c r="L46" s="51"/>
    </row>
    <row r="47" spans="2:12" s="18" customFormat="1" x14ac:dyDescent="0.25">
      <c r="B47" s="70"/>
      <c r="C47" s="51"/>
      <c r="D47" s="51"/>
      <c r="E47" s="51"/>
      <c r="F47" s="52"/>
      <c r="G47" s="51"/>
      <c r="H47" s="51"/>
      <c r="I47" s="51"/>
      <c r="J47" s="51"/>
      <c r="K47" s="51"/>
      <c r="L47" s="51"/>
    </row>
    <row r="48" spans="2:12" s="18" customFormat="1" x14ac:dyDescent="0.25">
      <c r="B48" s="70"/>
      <c r="C48" s="51"/>
      <c r="D48" s="51"/>
      <c r="E48" s="51"/>
      <c r="F48" s="52"/>
      <c r="G48" s="51"/>
      <c r="H48" s="51"/>
      <c r="I48" s="51"/>
      <c r="J48" s="51"/>
      <c r="K48" s="51"/>
      <c r="L48" s="51"/>
    </row>
    <row r="49" spans="2:14" s="18" customFormat="1" x14ac:dyDescent="0.25">
      <c r="B49" s="70"/>
      <c r="C49" s="51"/>
      <c r="D49" s="51"/>
      <c r="E49" s="51"/>
      <c r="F49" s="52"/>
      <c r="G49" s="51"/>
      <c r="H49" s="51"/>
      <c r="I49" s="51"/>
      <c r="J49" s="51"/>
      <c r="K49" s="51"/>
      <c r="L49" s="51"/>
    </row>
    <row r="50" spans="2:14" s="18" customFormat="1" x14ac:dyDescent="0.25">
      <c r="B50" s="70"/>
      <c r="C50" s="51"/>
      <c r="D50" s="51"/>
      <c r="E50" s="51"/>
      <c r="F50" s="52"/>
      <c r="G50" s="51"/>
      <c r="H50" s="51"/>
      <c r="I50" s="51"/>
      <c r="J50" s="51"/>
      <c r="K50" s="51"/>
      <c r="L50" s="51"/>
    </row>
    <row r="51" spans="2:14" s="18" customFormat="1" x14ac:dyDescent="0.25">
      <c r="B51" s="70"/>
      <c r="C51" s="51"/>
      <c r="D51" s="51"/>
      <c r="E51" s="51"/>
      <c r="F51" s="52"/>
      <c r="G51" s="51"/>
      <c r="H51" s="51"/>
      <c r="I51" s="51"/>
      <c r="J51" s="51"/>
      <c r="K51" s="51"/>
      <c r="L51" s="51"/>
    </row>
    <row r="52" spans="2:14" s="18" customFormat="1" x14ac:dyDescent="0.25">
      <c r="B52" s="70"/>
      <c r="C52" s="51"/>
      <c r="D52" s="51"/>
      <c r="E52" s="51"/>
      <c r="F52" s="52"/>
      <c r="G52" s="51"/>
      <c r="H52" s="51"/>
      <c r="I52" s="51"/>
      <c r="J52" s="51"/>
      <c r="K52" s="51"/>
      <c r="L52" s="51"/>
    </row>
    <row r="53" spans="2:14" s="18" customFormat="1" x14ac:dyDescent="0.25">
      <c r="B53" s="70"/>
      <c r="C53" s="51"/>
      <c r="D53" s="51"/>
      <c r="E53" s="51"/>
      <c r="F53" s="52"/>
      <c r="G53" s="51"/>
      <c r="H53" s="51"/>
      <c r="I53" s="51"/>
      <c r="J53" s="51"/>
      <c r="K53" s="51"/>
      <c r="L53" s="51"/>
    </row>
    <row r="54" spans="2:14" s="18" customFormat="1" x14ac:dyDescent="0.25">
      <c r="B54" s="70"/>
      <c r="C54" s="51"/>
      <c r="D54" s="51"/>
      <c r="E54" s="51"/>
      <c r="F54" s="52"/>
      <c r="G54" s="51"/>
      <c r="H54" s="51"/>
      <c r="I54" s="51"/>
      <c r="J54" s="51"/>
      <c r="K54" s="51"/>
      <c r="L54" s="51"/>
    </row>
    <row r="55" spans="2:14" s="18" customFormat="1" x14ac:dyDescent="0.25">
      <c r="B55" s="70"/>
      <c r="C55" s="51"/>
      <c r="D55" s="51"/>
      <c r="E55" s="51"/>
      <c r="F55" s="52"/>
      <c r="G55" s="51"/>
      <c r="H55" s="51"/>
      <c r="I55" s="51"/>
      <c r="J55" s="51"/>
      <c r="K55" s="51"/>
      <c r="L55" s="51"/>
    </row>
    <row r="56" spans="2:14" s="18" customFormat="1" x14ac:dyDescent="0.25">
      <c r="B56" s="70"/>
      <c r="C56" s="51"/>
      <c r="D56" s="51"/>
      <c r="E56" s="51"/>
      <c r="F56" s="52"/>
      <c r="G56" s="51"/>
      <c r="H56" s="51"/>
      <c r="I56" s="51"/>
      <c r="J56" s="51"/>
      <c r="K56" s="51"/>
      <c r="L56" s="51"/>
    </row>
    <row r="57" spans="2:14" s="18" customFormat="1" x14ac:dyDescent="0.25">
      <c r="B57" s="70"/>
      <c r="C57" s="51"/>
      <c r="D57" s="51"/>
      <c r="E57" s="51"/>
      <c r="F57" s="52"/>
      <c r="G57" s="51"/>
      <c r="H57" s="51"/>
      <c r="I57" s="51"/>
      <c r="J57" s="51"/>
      <c r="K57" s="51"/>
      <c r="L57" s="51"/>
    </row>
    <row r="58" spans="2:14" x14ac:dyDescent="0.25">
      <c r="M58" s="52"/>
      <c r="N58" s="52"/>
    </row>
    <row r="59" spans="2:14" x14ac:dyDescent="0.25">
      <c r="M59" s="52"/>
      <c r="N59" s="52"/>
    </row>
    <row r="60" spans="2:14" x14ac:dyDescent="0.25">
      <c r="M60" s="52"/>
      <c r="N60" s="52"/>
    </row>
  </sheetData>
  <sortState xmlns:xlrd2="http://schemas.microsoft.com/office/spreadsheetml/2017/richdata2" ref="B7:C31">
    <sortCondition descending="1" ref="C7:C31"/>
  </sortState>
  <phoneticPr fontId="0"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6">
    <tabColor theme="4"/>
  </sheetPr>
  <dimension ref="B1:J31"/>
  <sheetViews>
    <sheetView showGridLines="0" zoomScale="75" zoomScaleNormal="75" workbookViewId="0">
      <selection activeCell="I13" sqref="I13"/>
    </sheetView>
  </sheetViews>
  <sheetFormatPr defaultRowHeight="15" x14ac:dyDescent="0.25"/>
  <cols>
    <col min="1" max="1" width="11" style="51" customWidth="1"/>
    <col min="2" max="2" width="16.28515625" style="70" bestFit="1" customWidth="1"/>
    <col min="3" max="3" width="10" style="51" customWidth="1"/>
    <col min="4" max="4" width="14.28515625" style="51" customWidth="1"/>
    <col min="5" max="5" width="11.7109375" style="51" customWidth="1"/>
    <col min="6" max="6" width="13.28515625" style="52" bestFit="1" customWidth="1"/>
    <col min="7" max="7" width="9.140625" style="51"/>
    <col min="8" max="8" width="10.140625" style="18" bestFit="1" customWidth="1"/>
    <col min="9" max="10" width="9.140625" style="18"/>
    <col min="11" max="16384" width="9.140625" style="51"/>
  </cols>
  <sheetData>
    <row r="1" spans="2:7" x14ac:dyDescent="0.25">
      <c r="B1" s="50" t="s">
        <v>221</v>
      </c>
    </row>
    <row r="2" spans="2:7" x14ac:dyDescent="0.25">
      <c r="E2" s="140"/>
    </row>
    <row r="3" spans="2:7" ht="15.75" thickBot="1" x14ac:dyDescent="0.3">
      <c r="B3" s="51" t="s">
        <v>32</v>
      </c>
    </row>
    <row r="4" spans="2:7" ht="45.75" thickBot="1" x14ac:dyDescent="0.3">
      <c r="B4" s="155" t="s">
        <v>0</v>
      </c>
      <c r="C4" s="156" t="s">
        <v>202</v>
      </c>
      <c r="D4" s="156" t="s">
        <v>1</v>
      </c>
      <c r="E4" s="156" t="s">
        <v>2</v>
      </c>
      <c r="F4" s="157" t="s">
        <v>3</v>
      </c>
    </row>
    <row r="5" spans="2:7" x14ac:dyDescent="0.25">
      <c r="B5" s="100" t="s">
        <v>171</v>
      </c>
      <c r="C5" s="101">
        <v>13.073016805295831</v>
      </c>
      <c r="D5" s="178"/>
      <c r="E5" s="58"/>
      <c r="F5" s="59"/>
      <c r="G5" s="60"/>
    </row>
    <row r="6" spans="2:7" x14ac:dyDescent="0.25">
      <c r="B6" s="61" t="s">
        <v>72</v>
      </c>
      <c r="C6" s="62">
        <v>12.276230059688499</v>
      </c>
      <c r="D6" s="176">
        <v>0.90477374911719199</v>
      </c>
      <c r="E6" s="63">
        <v>0.90477374911719199</v>
      </c>
      <c r="F6" s="64" t="s">
        <v>245</v>
      </c>
      <c r="G6" s="60"/>
    </row>
    <row r="7" spans="2:7" x14ac:dyDescent="0.25">
      <c r="B7" s="61" t="s">
        <v>70</v>
      </c>
      <c r="C7" s="62">
        <v>0.30817875325007699</v>
      </c>
      <c r="D7" s="176">
        <v>2.2713165574498002E-2</v>
      </c>
      <c r="E7" s="63">
        <v>0.92748691469168998</v>
      </c>
      <c r="F7" s="64" t="s">
        <v>246</v>
      </c>
      <c r="G7" s="60"/>
    </row>
    <row r="8" spans="2:7" x14ac:dyDescent="0.25">
      <c r="B8" s="61" t="s">
        <v>58</v>
      </c>
      <c r="C8" s="62">
        <v>0.1726692366474</v>
      </c>
      <c r="D8" s="176">
        <v>1.27259420717174E-2</v>
      </c>
      <c r="E8" s="63">
        <v>0.94021285676340738</v>
      </c>
      <c r="F8" s="64" t="s">
        <v>246</v>
      </c>
      <c r="G8" s="60"/>
    </row>
    <row r="9" spans="2:7" x14ac:dyDescent="0.25">
      <c r="B9" s="61" t="s">
        <v>206</v>
      </c>
      <c r="C9" s="62">
        <v>0.16863965336957801</v>
      </c>
      <c r="D9" s="176">
        <v>1.2428956665617301E-2</v>
      </c>
      <c r="E9" s="63">
        <v>0.95264181342902465</v>
      </c>
      <c r="F9" s="64" t="s">
        <v>246</v>
      </c>
      <c r="G9" s="60"/>
    </row>
    <row r="10" spans="2:7" x14ac:dyDescent="0.25">
      <c r="B10" s="61" t="s">
        <v>49</v>
      </c>
      <c r="C10" s="62">
        <v>0.14729910234027699</v>
      </c>
      <c r="D10" s="176">
        <v>1.08561309472064E-2</v>
      </c>
      <c r="E10" s="63">
        <v>0.96349794437623104</v>
      </c>
      <c r="F10" s="64" t="s">
        <v>246</v>
      </c>
      <c r="G10" s="60"/>
    </row>
    <row r="11" spans="2:7" x14ac:dyDescent="0.25">
      <c r="B11" s="61" t="s">
        <v>52</v>
      </c>
      <c r="C11" s="62">
        <v>0.12433962431444601</v>
      </c>
      <c r="D11" s="176">
        <v>9.1639882527306503E-3</v>
      </c>
      <c r="E11" s="63">
        <v>0.97266193262896172</v>
      </c>
      <c r="F11" s="64" t="s">
        <v>246</v>
      </c>
      <c r="G11" s="60"/>
    </row>
    <row r="12" spans="2:7" x14ac:dyDescent="0.25">
      <c r="B12" s="61" t="s">
        <v>53</v>
      </c>
      <c r="C12" s="62">
        <v>0.103561315743771</v>
      </c>
      <c r="D12" s="176">
        <v>7.63260051770149E-3</v>
      </c>
      <c r="E12" s="63">
        <v>0.98029453314666326</v>
      </c>
      <c r="F12" s="64" t="s">
        <v>246</v>
      </c>
      <c r="G12" s="60"/>
    </row>
    <row r="13" spans="2:7" x14ac:dyDescent="0.25">
      <c r="B13" s="61" t="s">
        <v>60</v>
      </c>
      <c r="C13" s="62">
        <v>6.4566962233900002E-2</v>
      </c>
      <c r="D13" s="176">
        <v>4.7586671319644596E-3</v>
      </c>
      <c r="E13" s="63">
        <v>0.98505320027862775</v>
      </c>
      <c r="F13" s="64" t="s">
        <v>246</v>
      </c>
      <c r="G13" s="60"/>
    </row>
    <row r="14" spans="2:7" x14ac:dyDescent="0.25">
      <c r="B14" s="61" t="s">
        <v>59</v>
      </c>
      <c r="C14" s="62">
        <v>5.7000114684599999E-2</v>
      </c>
      <c r="D14" s="176">
        <v>4.2009808558934802E-3</v>
      </c>
      <c r="E14" s="63">
        <v>0.98925418113452124</v>
      </c>
      <c r="F14" s="64" t="s">
        <v>246</v>
      </c>
      <c r="G14" s="60"/>
    </row>
    <row r="15" spans="2:7" x14ac:dyDescent="0.25">
      <c r="B15" s="61" t="s">
        <v>50</v>
      </c>
      <c r="C15" s="62">
        <v>5.2194346679566503E-2</v>
      </c>
      <c r="D15" s="176">
        <v>3.8467896494595402E-3</v>
      </c>
      <c r="E15" s="63">
        <v>0.99310097078398074</v>
      </c>
      <c r="F15" s="64" t="s">
        <v>246</v>
      </c>
      <c r="G15" s="60"/>
    </row>
    <row r="16" spans="2:7" x14ac:dyDescent="0.25">
      <c r="B16" s="61" t="s">
        <v>170</v>
      </c>
      <c r="C16" s="62">
        <v>3.5685225348413799E-2</v>
      </c>
      <c r="D16" s="176">
        <v>2.6300464368615301E-3</v>
      </c>
      <c r="E16" s="63">
        <v>0.99573101722084223</v>
      </c>
      <c r="F16" s="64" t="s">
        <v>246</v>
      </c>
      <c r="G16" s="60"/>
    </row>
    <row r="17" spans="2:7" x14ac:dyDescent="0.25">
      <c r="B17" s="61" t="s">
        <v>74</v>
      </c>
      <c r="C17" s="62">
        <v>1.47662422954567E-2</v>
      </c>
      <c r="D17" s="176">
        <v>1.0882908137982701E-3</v>
      </c>
      <c r="E17" s="63">
        <v>0.99681930803464047</v>
      </c>
      <c r="F17" s="64" t="s">
        <v>246</v>
      </c>
      <c r="G17" s="60"/>
    </row>
    <row r="18" spans="2:7" x14ac:dyDescent="0.25">
      <c r="B18" s="61" t="s">
        <v>94</v>
      </c>
      <c r="C18" s="62">
        <v>1.289E-2</v>
      </c>
      <c r="D18" s="176">
        <v>9.5000937335126205E-4</v>
      </c>
      <c r="E18" s="63">
        <v>0.99776931740799168</v>
      </c>
      <c r="F18" s="64" t="s">
        <v>246</v>
      </c>
      <c r="G18" s="60"/>
    </row>
    <row r="19" spans="2:7" x14ac:dyDescent="0.25">
      <c r="B19" s="61" t="s">
        <v>75</v>
      </c>
      <c r="C19" s="62">
        <v>1.2213375284403499E-2</v>
      </c>
      <c r="D19" s="176">
        <v>9.0014127233824595E-4</v>
      </c>
      <c r="E19" s="63">
        <v>0.99866945868032997</v>
      </c>
      <c r="F19" s="64" t="s">
        <v>246</v>
      </c>
      <c r="G19" s="60"/>
    </row>
    <row r="20" spans="2:7" x14ac:dyDescent="0.25">
      <c r="B20" s="61" t="s">
        <v>45</v>
      </c>
      <c r="C20" s="62">
        <v>5.8556730806943397E-3</v>
      </c>
      <c r="D20" s="176">
        <v>4.3157054413811298E-4</v>
      </c>
      <c r="E20" s="63">
        <v>0.99910102922446808</v>
      </c>
      <c r="F20" s="64" t="s">
        <v>246</v>
      </c>
      <c r="G20" s="60"/>
    </row>
    <row r="21" spans="2:7" x14ac:dyDescent="0.25">
      <c r="B21" s="61" t="s">
        <v>65</v>
      </c>
      <c r="C21" s="62">
        <v>5.1723657826124201E-3</v>
      </c>
      <c r="D21" s="176">
        <v>3.8120992830745801E-4</v>
      </c>
      <c r="E21" s="63">
        <v>0.99948223915277556</v>
      </c>
      <c r="F21" s="64" t="s">
        <v>246</v>
      </c>
      <c r="G21" s="60"/>
    </row>
    <row r="22" spans="2:7" x14ac:dyDescent="0.25">
      <c r="B22" s="61" t="s">
        <v>166</v>
      </c>
      <c r="C22" s="62">
        <v>2.479424976E-3</v>
      </c>
      <c r="D22" s="176">
        <v>1.8273677018783801E-4</v>
      </c>
      <c r="E22" s="63">
        <v>0.99966497592296344</v>
      </c>
      <c r="F22" s="64" t="s">
        <v>246</v>
      </c>
      <c r="G22" s="60"/>
    </row>
    <row r="23" spans="2:7" x14ac:dyDescent="0.25">
      <c r="B23" s="61" t="s">
        <v>51</v>
      </c>
      <c r="C23" s="62">
        <v>1.7895775683501899E-3</v>
      </c>
      <c r="D23" s="176">
        <v>1.3189413997454101E-4</v>
      </c>
      <c r="E23" s="63">
        <v>0.99979687006293794</v>
      </c>
      <c r="F23" s="64" t="s">
        <v>246</v>
      </c>
      <c r="G23" s="60"/>
    </row>
    <row r="24" spans="2:7" x14ac:dyDescent="0.25">
      <c r="B24" s="61" t="s">
        <v>67</v>
      </c>
      <c r="C24" s="62">
        <v>1.2959924185047501E-3</v>
      </c>
      <c r="D24" s="176">
        <v>9.5516287460953206E-5</v>
      </c>
      <c r="E24" s="63">
        <v>0.9998923863503989</v>
      </c>
      <c r="F24" s="64" t="s">
        <v>246</v>
      </c>
      <c r="G24" s="60"/>
    </row>
    <row r="25" spans="2:7" x14ac:dyDescent="0.25">
      <c r="B25" s="61" t="s">
        <v>204</v>
      </c>
      <c r="C25" s="62">
        <v>9.9001159050000009E-4</v>
      </c>
      <c r="D25" s="176">
        <v>7.2965111768920999E-5</v>
      </c>
      <c r="E25" s="63">
        <v>0.99996535146216781</v>
      </c>
      <c r="F25" s="64" t="s">
        <v>246</v>
      </c>
      <c r="G25" s="60"/>
    </row>
    <row r="26" spans="2:7" x14ac:dyDescent="0.25">
      <c r="B26" s="61" t="s">
        <v>48</v>
      </c>
      <c r="C26" s="62">
        <v>2.4283439999999999E-4</v>
      </c>
      <c r="D26" s="176">
        <v>1.7897203737170701E-5</v>
      </c>
      <c r="E26" s="63">
        <v>0.99998324866590493</v>
      </c>
      <c r="F26" s="64" t="s">
        <v>246</v>
      </c>
      <c r="G26" s="60"/>
    </row>
    <row r="27" spans="2:7" x14ac:dyDescent="0.25">
      <c r="B27" s="61" t="s">
        <v>61</v>
      </c>
      <c r="C27" s="62">
        <v>1.9431157960000001E-4</v>
      </c>
      <c r="D27" s="176">
        <v>1.43210102382226E-5</v>
      </c>
      <c r="E27" s="63">
        <v>0.99999756967614317</v>
      </c>
      <c r="F27" s="64" t="s">
        <v>246</v>
      </c>
      <c r="G27" s="60"/>
    </row>
    <row r="28" spans="2:7" x14ac:dyDescent="0.25">
      <c r="B28" s="61" t="s">
        <v>46</v>
      </c>
      <c r="C28" s="62">
        <v>1.6372881530851599E-5</v>
      </c>
      <c r="D28" s="176">
        <v>1.20670216625902E-6</v>
      </c>
      <c r="E28" s="63">
        <v>0.99999877637830947</v>
      </c>
      <c r="F28" s="64" t="s">
        <v>246</v>
      </c>
      <c r="G28" s="60"/>
    </row>
    <row r="29" spans="2:7" x14ac:dyDescent="0.25">
      <c r="B29" s="61" t="s">
        <v>160</v>
      </c>
      <c r="C29" s="62">
        <v>1.3505299999999999E-5</v>
      </c>
      <c r="D29" s="176">
        <v>9.9535776492791308E-7</v>
      </c>
      <c r="E29" s="63">
        <v>0.99999977173607435</v>
      </c>
      <c r="F29" s="64" t="s">
        <v>246</v>
      </c>
      <c r="G29" s="60"/>
    </row>
    <row r="30" spans="2:7" x14ac:dyDescent="0.25">
      <c r="B30" s="61" t="s">
        <v>47</v>
      </c>
      <c r="C30" s="62">
        <v>2.8587477017261901E-6</v>
      </c>
      <c r="D30" s="176">
        <v>2.1069333690351101E-7</v>
      </c>
      <c r="E30" s="63">
        <v>0.99999998242941124</v>
      </c>
      <c r="F30" s="64" t="s">
        <v>246</v>
      </c>
    </row>
    <row r="31" spans="2:7" ht="15.75" thickBot="1" x14ac:dyDescent="0.3">
      <c r="B31" s="66" t="s">
        <v>164</v>
      </c>
      <c r="C31" s="67">
        <v>2.3840280000000001E-7</v>
      </c>
      <c r="D31" s="177">
        <v>1.7570589187989599E-8</v>
      </c>
      <c r="E31" s="68">
        <v>1.0000000000000004</v>
      </c>
      <c r="F31" s="69" t="s">
        <v>246</v>
      </c>
    </row>
  </sheetData>
  <sortState xmlns:xlrd2="http://schemas.microsoft.com/office/spreadsheetml/2017/richdata2" ref="H3:I4">
    <sortCondition descending="1" ref="I5:I4"/>
  </sortState>
  <phoneticPr fontId="0" type="noConversion"/>
  <pageMargins left="0.75" right="0.75" top="1" bottom="1" header="0.5" footer="0.5"/>
  <pageSetup paperSize="9" scale="9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theme="4"/>
  </sheetPr>
  <dimension ref="A1:AB91"/>
  <sheetViews>
    <sheetView showGridLines="0" zoomScale="75" zoomScaleNormal="75" workbookViewId="0">
      <selection activeCell="B2" sqref="B2"/>
    </sheetView>
  </sheetViews>
  <sheetFormatPr defaultRowHeight="15" x14ac:dyDescent="0.25"/>
  <cols>
    <col min="1" max="1" width="9.140625" style="18"/>
    <col min="2" max="2" width="9.5703125" style="18" customWidth="1"/>
    <col min="3" max="11" width="10.5703125" style="18" customWidth="1"/>
    <col min="12" max="13" width="10.5703125" style="18" hidden="1" customWidth="1"/>
    <col min="14" max="14" width="9.85546875" style="18" customWidth="1"/>
    <col min="15" max="15" width="9.140625" style="18"/>
    <col min="16" max="16" width="9.140625" style="51"/>
    <col min="17" max="16384" width="9.140625" style="18"/>
  </cols>
  <sheetData>
    <row r="1" spans="2:28" x14ac:dyDescent="0.25">
      <c r="B1" s="11" t="s">
        <v>250</v>
      </c>
    </row>
    <row r="2" spans="2:28" s="81" customFormat="1" x14ac:dyDescent="0.25">
      <c r="C2" s="124"/>
      <c r="P2" s="60"/>
      <c r="Q2" s="125"/>
      <c r="R2" s="60"/>
      <c r="S2" s="60"/>
      <c r="T2" s="60"/>
      <c r="U2" s="60"/>
      <c r="V2" s="60"/>
      <c r="W2" s="60"/>
      <c r="X2" s="60"/>
      <c r="Y2" s="60"/>
      <c r="Z2" s="60"/>
      <c r="AA2" s="60"/>
      <c r="AB2" s="60"/>
    </row>
    <row r="3" spans="2:28" s="81" customFormat="1" ht="14.25" customHeight="1" x14ac:dyDescent="0.25">
      <c r="B3" s="158" t="s">
        <v>21</v>
      </c>
      <c r="C3" s="167" t="s">
        <v>24</v>
      </c>
      <c r="D3" s="167"/>
      <c r="E3" s="167"/>
      <c r="F3" s="167"/>
      <c r="G3" s="167"/>
      <c r="H3" s="167"/>
      <c r="I3" s="167"/>
      <c r="J3" s="167"/>
      <c r="K3" s="167"/>
      <c r="L3" s="167"/>
      <c r="M3" s="167"/>
      <c r="N3" s="158" t="s">
        <v>5</v>
      </c>
      <c r="P3" s="60"/>
      <c r="Q3" s="126"/>
      <c r="R3" s="165"/>
      <c r="S3" s="165"/>
      <c r="T3" s="126"/>
      <c r="U3" s="126"/>
      <c r="V3" s="126"/>
      <c r="W3" s="126"/>
      <c r="X3" s="126"/>
      <c r="Y3" s="126"/>
      <c r="Z3" s="126"/>
      <c r="AA3" s="126"/>
      <c r="AB3" s="126"/>
    </row>
    <row r="4" spans="2:28" s="81" customFormat="1" ht="11.25" customHeight="1" x14ac:dyDescent="0.25">
      <c r="B4" s="127" t="s">
        <v>237</v>
      </c>
      <c r="C4" s="128" t="s">
        <v>143</v>
      </c>
      <c r="D4" s="128" t="s">
        <v>60</v>
      </c>
      <c r="E4" s="128" t="s">
        <v>147</v>
      </c>
      <c r="F4" s="128" t="s">
        <v>58</v>
      </c>
      <c r="G4" s="128" t="s">
        <v>59</v>
      </c>
      <c r="H4" s="128" t="s">
        <v>144</v>
      </c>
      <c r="I4" s="128" t="s">
        <v>67</v>
      </c>
      <c r="J4" s="128" t="s">
        <v>45</v>
      </c>
      <c r="K4" s="128" t="s">
        <v>72</v>
      </c>
      <c r="L4" s="128"/>
      <c r="M4" s="128" t="s">
        <v>246</v>
      </c>
      <c r="N4" s="129">
        <f>SUM(C5:M5)</f>
        <v>0.80257548215128238</v>
      </c>
      <c r="P4" s="60"/>
      <c r="Q4" s="126"/>
      <c r="R4" s="130"/>
      <c r="S4" s="130"/>
      <c r="T4" s="130"/>
      <c r="U4" s="130"/>
      <c r="V4" s="130"/>
      <c r="W4" s="130"/>
      <c r="X4" s="130"/>
      <c r="Y4" s="130"/>
      <c r="Z4" s="130"/>
      <c r="AA4" s="130"/>
      <c r="AB4" s="131"/>
    </row>
    <row r="5" spans="2:28" s="60" customFormat="1" ht="10.5" customHeight="1" x14ac:dyDescent="0.25">
      <c r="B5" s="132"/>
      <c r="C5" s="133">
        <v>0.13938105555344951</v>
      </c>
      <c r="D5" s="133">
        <v>0.12513559097524513</v>
      </c>
      <c r="E5" s="133">
        <v>0.1136163409656142</v>
      </c>
      <c r="F5" s="133">
        <v>0.1013489862107648</v>
      </c>
      <c r="G5" s="133">
        <v>7.4461981566341401E-2</v>
      </c>
      <c r="H5" s="133">
        <v>7.0484636813810744E-2</v>
      </c>
      <c r="I5" s="133">
        <v>6.7133525817515513E-2</v>
      </c>
      <c r="J5" s="133">
        <v>5.926311072751398E-2</v>
      </c>
      <c r="K5" s="133">
        <v>5.1750253521026975E-2</v>
      </c>
      <c r="L5" s="133" t="s">
        <v>246</v>
      </c>
      <c r="M5" s="133" t="s">
        <v>246</v>
      </c>
      <c r="N5" s="134"/>
      <c r="P5" s="135"/>
      <c r="Q5" s="126"/>
      <c r="R5" s="131"/>
      <c r="S5" s="131"/>
      <c r="T5" s="131"/>
      <c r="U5" s="131"/>
      <c r="V5" s="131"/>
      <c r="W5" s="131"/>
      <c r="X5" s="131"/>
      <c r="Y5" s="130"/>
      <c r="Z5" s="130"/>
      <c r="AA5" s="130"/>
      <c r="AB5" s="130"/>
    </row>
    <row r="6" spans="2:28" s="81" customFormat="1" ht="10.5" customHeight="1" x14ac:dyDescent="0.25">
      <c r="B6" s="127" t="s">
        <v>7</v>
      </c>
      <c r="C6" s="128" t="s">
        <v>58</v>
      </c>
      <c r="D6" s="128" t="s">
        <v>72</v>
      </c>
      <c r="E6" s="128" t="s">
        <v>45</v>
      </c>
      <c r="F6" s="128" t="s">
        <v>53</v>
      </c>
      <c r="G6" s="128" t="s">
        <v>60</v>
      </c>
      <c r="H6" s="128" t="s">
        <v>246</v>
      </c>
      <c r="I6" s="128" t="s">
        <v>246</v>
      </c>
      <c r="J6" s="128" t="s">
        <v>246</v>
      </c>
      <c r="K6" s="128" t="s">
        <v>246</v>
      </c>
      <c r="L6" s="128" t="s">
        <v>246</v>
      </c>
      <c r="M6" s="128" t="s">
        <v>246</v>
      </c>
      <c r="N6" s="129">
        <f>SUM(C7:M7)</f>
        <v>0.83281799140666346</v>
      </c>
      <c r="P6" s="135"/>
      <c r="Q6" s="126"/>
      <c r="R6" s="130"/>
      <c r="S6" s="130"/>
      <c r="T6" s="130"/>
      <c r="U6" s="130"/>
      <c r="V6" s="130"/>
      <c r="W6" s="130"/>
      <c r="X6" s="130"/>
      <c r="Y6" s="130"/>
      <c r="Z6" s="130"/>
      <c r="AA6" s="130"/>
      <c r="AB6" s="131"/>
    </row>
    <row r="7" spans="2:28" s="60" customFormat="1" ht="10.5" customHeight="1" x14ac:dyDescent="0.25">
      <c r="B7" s="132"/>
      <c r="C7" s="133">
        <v>0.33822010600010899</v>
      </c>
      <c r="D7" s="133">
        <v>0.29325153702597501</v>
      </c>
      <c r="E7" s="133">
        <v>8.9282391817847306E-2</v>
      </c>
      <c r="F7" s="133">
        <v>6.3934110925168305E-2</v>
      </c>
      <c r="G7" s="133">
        <v>4.8129845637563701E-2</v>
      </c>
      <c r="H7" s="133" t="s">
        <v>246</v>
      </c>
      <c r="I7" s="133" t="s">
        <v>246</v>
      </c>
      <c r="J7" s="133" t="s">
        <v>246</v>
      </c>
      <c r="K7" s="133" t="s">
        <v>246</v>
      </c>
      <c r="L7" s="133" t="s">
        <v>246</v>
      </c>
      <c r="M7" s="133" t="s">
        <v>246</v>
      </c>
      <c r="N7" s="134"/>
      <c r="P7" s="135"/>
      <c r="Q7" s="126"/>
      <c r="R7" s="131"/>
      <c r="S7" s="131"/>
      <c r="T7" s="131"/>
      <c r="U7" s="131"/>
      <c r="V7" s="130"/>
      <c r="W7" s="130"/>
      <c r="X7" s="130"/>
      <c r="Y7" s="130"/>
      <c r="Z7" s="130"/>
      <c r="AA7" s="130"/>
      <c r="AB7" s="130"/>
    </row>
    <row r="8" spans="2:28" s="81" customFormat="1" ht="10.5" customHeight="1" x14ac:dyDescent="0.25">
      <c r="B8" s="127" t="s">
        <v>6</v>
      </c>
      <c r="C8" s="128" t="s">
        <v>124</v>
      </c>
      <c r="D8" s="128" t="s">
        <v>131</v>
      </c>
      <c r="E8" s="128" t="s">
        <v>113</v>
      </c>
      <c r="F8" s="128" t="s">
        <v>130</v>
      </c>
      <c r="G8" s="128" t="s">
        <v>72</v>
      </c>
      <c r="H8" s="128" t="s">
        <v>152</v>
      </c>
      <c r="I8" s="128" t="s">
        <v>133</v>
      </c>
      <c r="J8" s="128" t="s">
        <v>116</v>
      </c>
      <c r="K8" s="128" t="s">
        <v>246</v>
      </c>
      <c r="L8" s="128" t="s">
        <v>246</v>
      </c>
      <c r="M8" s="128" t="s">
        <v>246</v>
      </c>
      <c r="N8" s="129">
        <f>SUM(C9:M9)</f>
        <v>0.81202310140892142</v>
      </c>
      <c r="P8" s="60"/>
      <c r="Q8" s="126"/>
      <c r="R8" s="130"/>
      <c r="S8" s="130"/>
      <c r="T8" s="130"/>
      <c r="U8" s="130"/>
      <c r="V8" s="130"/>
      <c r="W8" s="130"/>
      <c r="X8" s="130"/>
      <c r="Y8" s="130"/>
      <c r="Z8" s="130"/>
      <c r="AA8" s="130"/>
      <c r="AB8" s="131"/>
    </row>
    <row r="9" spans="2:28" s="60" customFormat="1" ht="10.5" customHeight="1" x14ac:dyDescent="0.25">
      <c r="B9" s="134"/>
      <c r="C9" s="133">
        <v>0.25697710676945451</v>
      </c>
      <c r="D9" s="133">
        <v>0.20742386765096868</v>
      </c>
      <c r="E9" s="133">
        <v>9.7697257555290212E-2</v>
      </c>
      <c r="F9" s="133">
        <v>9.4406298877669895E-2</v>
      </c>
      <c r="G9" s="133">
        <v>6.7639694064943093E-2</v>
      </c>
      <c r="H9" s="133">
        <v>4.1241936038135044E-2</v>
      </c>
      <c r="I9" s="133">
        <v>2.5331799802568066E-2</v>
      </c>
      <c r="J9" s="133">
        <v>2.130514064989187E-2</v>
      </c>
      <c r="K9" s="133" t="s">
        <v>246</v>
      </c>
      <c r="L9" s="133" t="s">
        <v>246</v>
      </c>
      <c r="M9" s="133" t="s">
        <v>246</v>
      </c>
      <c r="N9" s="134"/>
      <c r="Q9" s="130"/>
      <c r="R9" s="131"/>
      <c r="S9" s="131"/>
      <c r="T9" s="131"/>
      <c r="U9" s="131"/>
      <c r="V9" s="131"/>
      <c r="W9" s="131"/>
      <c r="X9" s="131"/>
      <c r="Y9" s="131"/>
      <c r="Z9" s="131"/>
      <c r="AA9" s="130"/>
      <c r="AB9" s="130"/>
    </row>
    <row r="10" spans="2:28" s="81" customFormat="1" ht="12" customHeight="1" x14ac:dyDescent="0.25">
      <c r="B10" s="127" t="s">
        <v>238</v>
      </c>
      <c r="C10" s="128" t="s">
        <v>72</v>
      </c>
      <c r="D10" s="128" t="s">
        <v>45</v>
      </c>
      <c r="E10" s="128" t="s">
        <v>246</v>
      </c>
      <c r="F10" s="128" t="s">
        <v>246</v>
      </c>
      <c r="G10" s="128" t="s">
        <v>246</v>
      </c>
      <c r="H10" s="128" t="s">
        <v>246</v>
      </c>
      <c r="I10" s="128" t="s">
        <v>246</v>
      </c>
      <c r="J10" s="128" t="s">
        <v>246</v>
      </c>
      <c r="K10" s="128" t="s">
        <v>246</v>
      </c>
      <c r="L10" s="128" t="s">
        <v>246</v>
      </c>
      <c r="M10" s="128" t="s">
        <v>246</v>
      </c>
      <c r="N10" s="129">
        <f>SUM(C11:M11)</f>
        <v>0.80921311812139474</v>
      </c>
      <c r="P10" s="135"/>
      <c r="Q10" s="126"/>
      <c r="R10" s="130"/>
      <c r="S10" s="130"/>
      <c r="T10" s="130"/>
      <c r="U10" s="130"/>
      <c r="V10" s="130"/>
      <c r="W10" s="130"/>
      <c r="X10" s="130"/>
      <c r="Y10" s="130"/>
      <c r="Z10" s="130"/>
      <c r="AA10" s="130"/>
      <c r="AB10" s="131"/>
    </row>
    <row r="11" spans="2:28" s="60" customFormat="1" ht="10.5" customHeight="1" x14ac:dyDescent="0.25">
      <c r="B11" s="132"/>
      <c r="C11" s="133">
        <v>0.60349185165382491</v>
      </c>
      <c r="D11" s="133">
        <v>0.20572126646756986</v>
      </c>
      <c r="E11" s="133" t="s">
        <v>246</v>
      </c>
      <c r="F11" s="133" t="s">
        <v>246</v>
      </c>
      <c r="G11" s="133" t="s">
        <v>246</v>
      </c>
      <c r="H11" s="133" t="s">
        <v>246</v>
      </c>
      <c r="I11" s="133" t="s">
        <v>246</v>
      </c>
      <c r="J11" s="133" t="s">
        <v>246</v>
      </c>
      <c r="K11" s="133" t="s">
        <v>246</v>
      </c>
      <c r="L11" s="133" t="s">
        <v>246</v>
      </c>
      <c r="M11" s="133" t="s">
        <v>246</v>
      </c>
      <c r="N11" s="134"/>
      <c r="P11" s="135"/>
      <c r="Q11" s="126"/>
      <c r="R11" s="131"/>
      <c r="S11" s="131"/>
      <c r="T11" s="131"/>
      <c r="U11" s="130"/>
      <c r="V11" s="130"/>
      <c r="W11" s="130"/>
      <c r="X11" s="130"/>
      <c r="Y11" s="130"/>
      <c r="Z11" s="130"/>
      <c r="AA11" s="130"/>
      <c r="AB11" s="130"/>
    </row>
    <row r="12" spans="2:28" s="81" customFormat="1" ht="12.75" customHeight="1" x14ac:dyDescent="0.25">
      <c r="B12" s="127" t="s">
        <v>239</v>
      </c>
      <c r="C12" s="128" t="s">
        <v>144</v>
      </c>
      <c r="D12" s="128" t="s">
        <v>131</v>
      </c>
      <c r="E12" s="128" t="s">
        <v>130</v>
      </c>
      <c r="F12" s="128" t="s">
        <v>147</v>
      </c>
      <c r="G12" s="128" t="s">
        <v>246</v>
      </c>
      <c r="H12" s="128" t="s">
        <v>246</v>
      </c>
      <c r="I12" s="128" t="s">
        <v>246</v>
      </c>
      <c r="J12" s="128" t="s">
        <v>246</v>
      </c>
      <c r="K12" s="128" t="s">
        <v>246</v>
      </c>
      <c r="L12" s="128" t="s">
        <v>246</v>
      </c>
      <c r="M12" s="128" t="s">
        <v>246</v>
      </c>
      <c r="N12" s="129">
        <f>SUM(C13:M13)</f>
        <v>0.82494855531716005</v>
      </c>
      <c r="P12" s="135"/>
      <c r="Q12" s="126"/>
      <c r="R12" s="130"/>
      <c r="S12" s="130"/>
      <c r="T12" s="130"/>
      <c r="U12" s="130"/>
      <c r="V12" s="130"/>
      <c r="W12" s="130"/>
      <c r="X12" s="130"/>
      <c r="Y12" s="130"/>
      <c r="Z12" s="130"/>
      <c r="AA12" s="130"/>
      <c r="AB12" s="131"/>
    </row>
    <row r="13" spans="2:28" s="60" customFormat="1" ht="10.5" customHeight="1" x14ac:dyDescent="0.25">
      <c r="B13" s="134"/>
      <c r="C13" s="133">
        <v>0.32075662001773902</v>
      </c>
      <c r="D13" s="133">
        <v>0.27985866800688503</v>
      </c>
      <c r="E13" s="133">
        <v>0.115679969167178</v>
      </c>
      <c r="F13" s="133">
        <v>0.108653298125358</v>
      </c>
      <c r="G13" s="133" t="s">
        <v>246</v>
      </c>
      <c r="H13" s="133" t="s">
        <v>246</v>
      </c>
      <c r="I13" s="133" t="s">
        <v>246</v>
      </c>
      <c r="J13" s="133" t="s">
        <v>246</v>
      </c>
      <c r="K13" s="133" t="s">
        <v>246</v>
      </c>
      <c r="L13" s="133" t="s">
        <v>246</v>
      </c>
      <c r="M13" s="133" t="s">
        <v>246</v>
      </c>
      <c r="N13" s="134"/>
      <c r="P13" s="135"/>
      <c r="Q13" s="130"/>
      <c r="R13" s="131"/>
      <c r="S13" s="131"/>
      <c r="T13" s="131"/>
      <c r="U13" s="131"/>
      <c r="V13" s="130"/>
      <c r="W13" s="130"/>
      <c r="X13" s="130"/>
      <c r="Y13" s="130"/>
      <c r="Z13" s="130"/>
      <c r="AA13" s="130"/>
      <c r="AB13" s="130"/>
    </row>
    <row r="14" spans="2:28" s="81" customFormat="1" ht="10.5" customHeight="1" x14ac:dyDescent="0.25">
      <c r="B14" s="127" t="s">
        <v>8</v>
      </c>
      <c r="C14" s="128" t="s">
        <v>114</v>
      </c>
      <c r="D14" s="128" t="s">
        <v>72</v>
      </c>
      <c r="E14" s="128" t="s">
        <v>143</v>
      </c>
      <c r="F14" s="128" t="s">
        <v>91</v>
      </c>
      <c r="G14" s="128" t="s">
        <v>92</v>
      </c>
      <c r="H14" s="128" t="s">
        <v>246</v>
      </c>
      <c r="I14" s="128" t="s">
        <v>246</v>
      </c>
      <c r="J14" s="128" t="s">
        <v>246</v>
      </c>
      <c r="K14" s="128" t="s">
        <v>246</v>
      </c>
      <c r="L14" s="128" t="s">
        <v>246</v>
      </c>
      <c r="M14" s="128" t="s">
        <v>246</v>
      </c>
      <c r="N14" s="129">
        <f>SUM(C15:M15)</f>
        <v>0.81945746395434949</v>
      </c>
      <c r="P14" s="135"/>
      <c r="Q14" s="126"/>
      <c r="R14" s="130"/>
      <c r="S14" s="130"/>
      <c r="T14" s="130"/>
      <c r="U14" s="130"/>
      <c r="V14" s="130"/>
      <c r="W14" s="130"/>
      <c r="X14" s="130"/>
      <c r="Y14" s="130"/>
      <c r="Z14" s="130"/>
      <c r="AA14" s="130"/>
      <c r="AB14" s="131"/>
    </row>
    <row r="15" spans="2:28" s="60" customFormat="1" ht="10.5" customHeight="1" x14ac:dyDescent="0.25">
      <c r="B15" s="134"/>
      <c r="C15" s="133">
        <v>0.47073776051858002</v>
      </c>
      <c r="D15" s="133">
        <v>0.113633425842692</v>
      </c>
      <c r="E15" s="133">
        <v>0.110749908031894</v>
      </c>
      <c r="F15" s="133">
        <v>7.8189907121300098E-2</v>
      </c>
      <c r="G15" s="133">
        <v>4.6146462439883303E-2</v>
      </c>
      <c r="H15" s="133" t="s">
        <v>246</v>
      </c>
      <c r="I15" s="133" t="s">
        <v>246</v>
      </c>
      <c r="J15" s="133" t="s">
        <v>246</v>
      </c>
      <c r="K15" s="133" t="s">
        <v>246</v>
      </c>
      <c r="L15" s="133" t="s">
        <v>246</v>
      </c>
      <c r="M15" s="133" t="s">
        <v>246</v>
      </c>
      <c r="N15" s="134"/>
      <c r="P15" s="135"/>
      <c r="Q15" s="130"/>
      <c r="R15" s="131"/>
      <c r="S15" s="131"/>
      <c r="T15" s="131"/>
      <c r="U15" s="131"/>
      <c r="V15" s="130"/>
      <c r="W15" s="130"/>
      <c r="X15" s="130"/>
      <c r="Y15" s="130"/>
      <c r="Z15" s="130"/>
      <c r="AA15" s="130"/>
      <c r="AB15" s="130"/>
    </row>
    <row r="16" spans="2:28" s="81" customFormat="1" ht="12.75" customHeight="1" x14ac:dyDescent="0.25">
      <c r="B16" s="127" t="s">
        <v>240</v>
      </c>
      <c r="C16" s="128" t="s">
        <v>143</v>
      </c>
      <c r="D16" s="128" t="s">
        <v>72</v>
      </c>
      <c r="E16" s="128" t="s">
        <v>114</v>
      </c>
      <c r="F16" s="128" t="s">
        <v>91</v>
      </c>
      <c r="G16" s="128" t="s">
        <v>63</v>
      </c>
      <c r="H16" s="128" t="s">
        <v>92</v>
      </c>
      <c r="I16" s="128" t="s">
        <v>53</v>
      </c>
      <c r="J16" s="128" t="s">
        <v>246</v>
      </c>
      <c r="K16" s="128" t="s">
        <v>246</v>
      </c>
      <c r="L16" s="128" t="s">
        <v>246</v>
      </c>
      <c r="M16" s="128" t="s">
        <v>246</v>
      </c>
      <c r="N16" s="129">
        <f>SUM(C17:M17)</f>
        <v>0.82037112996776806</v>
      </c>
      <c r="P16" s="135"/>
      <c r="Q16" s="126"/>
      <c r="R16" s="130"/>
      <c r="S16" s="130"/>
      <c r="T16" s="130"/>
      <c r="U16" s="130"/>
      <c r="V16" s="130"/>
      <c r="W16" s="130"/>
      <c r="X16" s="130"/>
      <c r="Y16" s="130"/>
      <c r="Z16" s="130"/>
      <c r="AA16" s="130"/>
      <c r="AB16" s="131"/>
    </row>
    <row r="17" spans="2:28" s="60" customFormat="1" ht="10.5" customHeight="1" x14ac:dyDescent="0.25">
      <c r="B17" s="134"/>
      <c r="C17" s="133">
        <v>0.25348953886703601</v>
      </c>
      <c r="D17" s="133">
        <v>0.23767274166675001</v>
      </c>
      <c r="E17" s="133">
        <v>0.143659529790059</v>
      </c>
      <c r="F17" s="133">
        <v>8.7727791613680398E-2</v>
      </c>
      <c r="G17" s="133">
        <v>3.8180072836159297E-2</v>
      </c>
      <c r="H17" s="133">
        <v>3.1657055426554101E-2</v>
      </c>
      <c r="I17" s="133">
        <v>2.7984399767529301E-2</v>
      </c>
      <c r="J17" s="133" t="s">
        <v>246</v>
      </c>
      <c r="K17" s="133" t="s">
        <v>246</v>
      </c>
      <c r="L17" s="133" t="s">
        <v>246</v>
      </c>
      <c r="M17" s="133" t="s">
        <v>246</v>
      </c>
      <c r="N17" s="134"/>
      <c r="P17" s="135"/>
      <c r="Q17" s="130"/>
      <c r="R17" s="131"/>
      <c r="S17" s="131"/>
      <c r="T17" s="131"/>
      <c r="U17" s="131"/>
      <c r="V17" s="131"/>
      <c r="W17" s="130"/>
      <c r="X17" s="130"/>
      <c r="Y17" s="130"/>
      <c r="Z17" s="130"/>
      <c r="AA17" s="130"/>
      <c r="AB17" s="130"/>
    </row>
    <row r="18" spans="2:28" s="81" customFormat="1" ht="12" customHeight="1" x14ac:dyDescent="0.25">
      <c r="B18" s="127" t="s">
        <v>241</v>
      </c>
      <c r="C18" s="128" t="s">
        <v>72</v>
      </c>
      <c r="D18" s="128" t="s">
        <v>53</v>
      </c>
      <c r="E18" s="128" t="s">
        <v>63</v>
      </c>
      <c r="F18" s="128" t="s">
        <v>55</v>
      </c>
      <c r="G18" s="128" t="s">
        <v>131</v>
      </c>
      <c r="H18" s="128" t="s">
        <v>64</v>
      </c>
      <c r="I18" s="128" t="s">
        <v>143</v>
      </c>
      <c r="J18" s="128" t="s">
        <v>170</v>
      </c>
      <c r="K18" s="128" t="s">
        <v>91</v>
      </c>
      <c r="L18" s="128" t="s">
        <v>246</v>
      </c>
      <c r="M18" s="128" t="s">
        <v>246</v>
      </c>
      <c r="N18" s="129">
        <f>SUM(C19:M19)</f>
        <v>0.80838742378502826</v>
      </c>
      <c r="P18" s="135"/>
      <c r="Q18" s="126"/>
      <c r="R18" s="130"/>
      <c r="S18" s="130"/>
      <c r="T18" s="130"/>
      <c r="U18" s="130"/>
      <c r="V18" s="130"/>
      <c r="W18" s="130"/>
      <c r="X18" s="130"/>
      <c r="Y18" s="130"/>
      <c r="Z18" s="130"/>
      <c r="AA18" s="130"/>
      <c r="AB18" s="131"/>
    </row>
    <row r="19" spans="2:28" s="60" customFormat="1" ht="10.5" customHeight="1" x14ac:dyDescent="0.25">
      <c r="B19" s="134"/>
      <c r="C19" s="133">
        <v>0.54766722937066004</v>
      </c>
      <c r="D19" s="133">
        <v>5.9763902733786498E-2</v>
      </c>
      <c r="E19" s="133">
        <v>4.8734334811163599E-2</v>
      </c>
      <c r="F19" s="133">
        <v>3.58673656359908E-2</v>
      </c>
      <c r="G19" s="133">
        <v>2.6716884627542899E-2</v>
      </c>
      <c r="H19" s="133">
        <v>2.5400284960226401E-2</v>
      </c>
      <c r="I19" s="133">
        <v>2.2815708466047E-2</v>
      </c>
      <c r="J19" s="133">
        <v>2.0891925285357299E-2</v>
      </c>
      <c r="K19" s="133">
        <v>2.05297878942537E-2</v>
      </c>
      <c r="L19" s="133" t="s">
        <v>246</v>
      </c>
      <c r="M19" s="133" t="s">
        <v>246</v>
      </c>
      <c r="N19" s="134"/>
      <c r="P19" s="135"/>
      <c r="Q19" s="130"/>
      <c r="R19" s="131"/>
      <c r="S19" s="131"/>
      <c r="T19" s="131"/>
      <c r="U19" s="131"/>
      <c r="V19" s="131"/>
      <c r="W19" s="131"/>
      <c r="X19" s="131"/>
      <c r="Y19" s="130"/>
      <c r="Z19" s="130"/>
      <c r="AA19" s="130"/>
      <c r="AB19" s="130"/>
    </row>
    <row r="20" spans="2:28" s="81" customFormat="1" ht="10.5" customHeight="1" x14ac:dyDescent="0.25">
      <c r="B20" s="127" t="s">
        <v>9</v>
      </c>
      <c r="C20" s="128" t="s">
        <v>72</v>
      </c>
      <c r="D20" s="128" t="s">
        <v>63</v>
      </c>
      <c r="E20" s="128" t="s">
        <v>57</v>
      </c>
      <c r="F20" s="128" t="s">
        <v>246</v>
      </c>
      <c r="G20" s="128" t="s">
        <v>246</v>
      </c>
      <c r="H20" s="128" t="s">
        <v>246</v>
      </c>
      <c r="I20" s="128" t="s">
        <v>246</v>
      </c>
      <c r="J20" s="128" t="s">
        <v>246</v>
      </c>
      <c r="K20" s="128" t="s">
        <v>246</v>
      </c>
      <c r="L20" s="128" t="s">
        <v>246</v>
      </c>
      <c r="M20" s="128" t="s">
        <v>246</v>
      </c>
      <c r="N20" s="129">
        <f>SUM(C21:M21)</f>
        <v>0.80898564533770312</v>
      </c>
      <c r="P20" s="135"/>
      <c r="Q20" s="126"/>
      <c r="R20" s="130"/>
      <c r="S20" s="130"/>
      <c r="T20" s="130"/>
      <c r="U20" s="130"/>
      <c r="V20" s="130"/>
      <c r="W20" s="130"/>
      <c r="X20" s="130"/>
      <c r="Y20" s="130"/>
      <c r="Z20" s="130"/>
      <c r="AA20" s="130"/>
      <c r="AB20" s="131"/>
    </row>
    <row r="21" spans="2:28" s="60" customFormat="1" ht="10.5" customHeight="1" x14ac:dyDescent="0.25">
      <c r="B21" s="134"/>
      <c r="C21" s="133">
        <v>0.41295741996714902</v>
      </c>
      <c r="D21" s="133">
        <v>0.28730799593818102</v>
      </c>
      <c r="E21" s="133">
        <v>0.108720229432373</v>
      </c>
      <c r="F21" s="133" t="s">
        <v>246</v>
      </c>
      <c r="G21" s="133" t="s">
        <v>246</v>
      </c>
      <c r="H21" s="133" t="s">
        <v>246</v>
      </c>
      <c r="I21" s="133" t="s">
        <v>246</v>
      </c>
      <c r="J21" s="133" t="s">
        <v>246</v>
      </c>
      <c r="K21" s="133" t="s">
        <v>246</v>
      </c>
      <c r="L21" s="133" t="s">
        <v>246</v>
      </c>
      <c r="M21" s="133" t="s">
        <v>246</v>
      </c>
      <c r="N21" s="134"/>
      <c r="P21" s="135"/>
      <c r="Q21" s="130"/>
      <c r="R21" s="131"/>
      <c r="S21" s="131"/>
      <c r="T21" s="131"/>
      <c r="U21" s="130"/>
      <c r="V21" s="130"/>
      <c r="W21" s="130"/>
      <c r="X21" s="130"/>
      <c r="Y21" s="130"/>
      <c r="Z21" s="130"/>
      <c r="AA21" s="130"/>
      <c r="AB21" s="130"/>
    </row>
    <row r="22" spans="2:28" s="81" customFormat="1" ht="10.5" customHeight="1" x14ac:dyDescent="0.25">
      <c r="B22" s="127" t="s">
        <v>11</v>
      </c>
      <c r="C22" s="128" t="s">
        <v>55</v>
      </c>
      <c r="D22" s="128" t="s">
        <v>121</v>
      </c>
      <c r="E22" s="128" t="s">
        <v>72</v>
      </c>
      <c r="F22" s="128" t="s">
        <v>45</v>
      </c>
      <c r="G22" s="128" t="s">
        <v>204</v>
      </c>
      <c r="H22" s="128" t="s">
        <v>52</v>
      </c>
      <c r="I22" s="128" t="s">
        <v>246</v>
      </c>
      <c r="J22" s="128" t="s">
        <v>246</v>
      </c>
      <c r="K22" s="128" t="s">
        <v>246</v>
      </c>
      <c r="L22" s="128" t="s">
        <v>246</v>
      </c>
      <c r="M22" s="128" t="s">
        <v>246</v>
      </c>
      <c r="N22" s="129">
        <f>SUM(C23:M23)</f>
        <v>0.8298101629066732</v>
      </c>
      <c r="P22" s="135"/>
      <c r="Q22" s="126"/>
      <c r="R22" s="130"/>
      <c r="S22" s="130"/>
      <c r="T22" s="130"/>
      <c r="U22" s="130"/>
      <c r="V22" s="130"/>
      <c r="W22" s="130"/>
      <c r="X22" s="130"/>
      <c r="Y22" s="130"/>
      <c r="Z22" s="130"/>
      <c r="AA22" s="130"/>
      <c r="AB22" s="131"/>
    </row>
    <row r="23" spans="2:28" s="60" customFormat="1" ht="10.5" customHeight="1" x14ac:dyDescent="0.25">
      <c r="B23" s="134"/>
      <c r="C23" s="133">
        <v>0.26891032866100001</v>
      </c>
      <c r="D23" s="133">
        <v>0.14566693358487801</v>
      </c>
      <c r="E23" s="133">
        <v>0.144816405278375</v>
      </c>
      <c r="F23" s="133">
        <v>0.140691053828501</v>
      </c>
      <c r="G23" s="133">
        <v>7.7122844822705497E-2</v>
      </c>
      <c r="H23" s="133">
        <v>5.2602596731213702E-2</v>
      </c>
      <c r="I23" s="133" t="s">
        <v>246</v>
      </c>
      <c r="J23" s="133" t="s">
        <v>246</v>
      </c>
      <c r="K23" s="133" t="s">
        <v>246</v>
      </c>
      <c r="L23" s="133" t="s">
        <v>246</v>
      </c>
      <c r="M23" s="133" t="s">
        <v>246</v>
      </c>
      <c r="N23" s="134"/>
      <c r="P23" s="135"/>
      <c r="Q23" s="130"/>
      <c r="R23" s="131"/>
      <c r="S23" s="131"/>
      <c r="T23" s="131"/>
      <c r="U23" s="131"/>
      <c r="V23" s="131"/>
      <c r="W23" s="130"/>
      <c r="X23" s="130"/>
      <c r="Y23" s="130"/>
      <c r="Z23" s="130"/>
      <c r="AA23" s="130"/>
      <c r="AB23" s="130"/>
    </row>
    <row r="24" spans="2:28" s="81" customFormat="1" ht="10.5" customHeight="1" x14ac:dyDescent="0.25">
      <c r="B24" s="127" t="s">
        <v>10</v>
      </c>
      <c r="C24" s="128" t="s">
        <v>72</v>
      </c>
      <c r="D24" s="128" t="s">
        <v>53</v>
      </c>
      <c r="E24" s="128" t="s">
        <v>45</v>
      </c>
      <c r="F24" s="128" t="s">
        <v>156</v>
      </c>
      <c r="G24" s="128" t="s">
        <v>47</v>
      </c>
      <c r="H24" s="128" t="s">
        <v>49</v>
      </c>
      <c r="I24" s="128" t="s">
        <v>246</v>
      </c>
      <c r="J24" s="128" t="s">
        <v>246</v>
      </c>
      <c r="K24" s="128" t="s">
        <v>246</v>
      </c>
      <c r="L24" s="128" t="s">
        <v>246</v>
      </c>
      <c r="M24" s="128" t="s">
        <v>246</v>
      </c>
      <c r="N24" s="129">
        <f>SUM(C25:M25)</f>
        <v>0.8169768190951856</v>
      </c>
      <c r="P24" s="135"/>
      <c r="Q24" s="126"/>
      <c r="R24" s="130"/>
      <c r="S24" s="130"/>
      <c r="T24" s="130"/>
      <c r="U24" s="130"/>
      <c r="V24" s="130"/>
      <c r="W24" s="130"/>
      <c r="X24" s="130"/>
      <c r="Y24" s="130"/>
      <c r="Z24" s="130"/>
      <c r="AA24" s="130"/>
      <c r="AB24" s="131"/>
    </row>
    <row r="25" spans="2:28" s="60" customFormat="1" ht="10.5" customHeight="1" x14ac:dyDescent="0.25">
      <c r="B25" s="134"/>
      <c r="C25" s="133">
        <v>0.261204564210888</v>
      </c>
      <c r="D25" s="133">
        <v>0.23262421065340699</v>
      </c>
      <c r="E25" s="133">
        <v>0.16792678529444399</v>
      </c>
      <c r="F25" s="133">
        <v>6.4690942811351695E-2</v>
      </c>
      <c r="G25" s="133">
        <v>5.0544589988437701E-2</v>
      </c>
      <c r="H25" s="133">
        <v>3.9985726136657199E-2</v>
      </c>
      <c r="I25" s="133" t="s">
        <v>246</v>
      </c>
      <c r="J25" s="133" t="s">
        <v>246</v>
      </c>
      <c r="K25" s="133" t="s">
        <v>246</v>
      </c>
      <c r="L25" s="133" t="s">
        <v>246</v>
      </c>
      <c r="M25" s="133" t="s">
        <v>246</v>
      </c>
      <c r="N25" s="134"/>
      <c r="P25" s="135"/>
      <c r="Q25" s="130"/>
      <c r="R25" s="131"/>
      <c r="S25" s="131"/>
      <c r="T25" s="131"/>
      <c r="U25" s="130"/>
      <c r="V25" s="130"/>
      <c r="W25" s="130"/>
      <c r="X25" s="130"/>
      <c r="Y25" s="130"/>
      <c r="Z25" s="130"/>
      <c r="AA25" s="130"/>
      <c r="AB25" s="130"/>
    </row>
    <row r="26" spans="2:28" s="81" customFormat="1" ht="10.5" customHeight="1" x14ac:dyDescent="0.25">
      <c r="B26" s="127" t="s">
        <v>12</v>
      </c>
      <c r="C26" s="128" t="s">
        <v>160</v>
      </c>
      <c r="D26" s="128" t="s">
        <v>45</v>
      </c>
      <c r="E26" s="128" t="s">
        <v>53</v>
      </c>
      <c r="F26" s="128" t="s">
        <v>246</v>
      </c>
      <c r="G26" s="128" t="s">
        <v>246</v>
      </c>
      <c r="H26" s="128" t="s">
        <v>246</v>
      </c>
      <c r="I26" s="128" t="s">
        <v>246</v>
      </c>
      <c r="J26" s="128" t="s">
        <v>246</v>
      </c>
      <c r="K26" s="128" t="s">
        <v>246</v>
      </c>
      <c r="L26" s="128" t="s">
        <v>246</v>
      </c>
      <c r="M26" s="128" t="s">
        <v>246</v>
      </c>
      <c r="N26" s="129">
        <f>SUM(C27:M27)</f>
        <v>0.91990673627127895</v>
      </c>
      <c r="P26" s="135"/>
      <c r="Q26" s="126"/>
      <c r="R26" s="130"/>
      <c r="S26" s="130"/>
      <c r="T26" s="130"/>
      <c r="U26" s="130"/>
      <c r="V26" s="130"/>
      <c r="W26" s="130"/>
      <c r="X26" s="130"/>
      <c r="Y26" s="130"/>
      <c r="Z26" s="130"/>
      <c r="AA26" s="130"/>
      <c r="AB26" s="131"/>
    </row>
    <row r="27" spans="2:28" s="60" customFormat="1" ht="10.5" customHeight="1" x14ac:dyDescent="0.25">
      <c r="B27" s="134"/>
      <c r="C27" s="133">
        <v>0.57917901361540802</v>
      </c>
      <c r="D27" s="133">
        <v>0.20141609894075399</v>
      </c>
      <c r="E27" s="133">
        <v>0.13931162371511699</v>
      </c>
      <c r="F27" s="133" t="s">
        <v>246</v>
      </c>
      <c r="G27" s="133" t="s">
        <v>246</v>
      </c>
      <c r="H27" s="133" t="s">
        <v>246</v>
      </c>
      <c r="I27" s="133" t="s">
        <v>246</v>
      </c>
      <c r="J27" s="133" t="s">
        <v>246</v>
      </c>
      <c r="K27" s="133" t="s">
        <v>246</v>
      </c>
      <c r="L27" s="133" t="s">
        <v>246</v>
      </c>
      <c r="M27" s="133" t="s">
        <v>246</v>
      </c>
      <c r="N27" s="134"/>
      <c r="P27" s="135"/>
      <c r="Q27" s="130"/>
      <c r="R27" s="131"/>
      <c r="S27" s="131"/>
      <c r="T27" s="131"/>
      <c r="U27" s="130"/>
      <c r="V27" s="130"/>
      <c r="W27" s="130"/>
      <c r="X27" s="130"/>
      <c r="Y27" s="130"/>
      <c r="Z27" s="130"/>
      <c r="AA27" s="130"/>
      <c r="AB27" s="130"/>
    </row>
    <row r="28" spans="2:28" s="81" customFormat="1" ht="10.5" customHeight="1" x14ac:dyDescent="0.25">
      <c r="B28" s="127" t="s">
        <v>13</v>
      </c>
      <c r="C28" s="128" t="s">
        <v>160</v>
      </c>
      <c r="D28" s="128" t="s">
        <v>63</v>
      </c>
      <c r="E28" s="128" t="s">
        <v>53</v>
      </c>
      <c r="F28" s="128" t="s">
        <v>72</v>
      </c>
      <c r="G28" s="128" t="s">
        <v>55</v>
      </c>
      <c r="H28" s="128" t="s">
        <v>45</v>
      </c>
      <c r="I28" s="128" t="s">
        <v>246</v>
      </c>
      <c r="J28" s="128" t="s">
        <v>246</v>
      </c>
      <c r="K28" s="128" t="s">
        <v>246</v>
      </c>
      <c r="L28" s="128" t="s">
        <v>246</v>
      </c>
      <c r="M28" s="128" t="s">
        <v>246</v>
      </c>
      <c r="N28" s="129">
        <f>SUM(C29:M29)</f>
        <v>0.82696889924377393</v>
      </c>
      <c r="P28" s="135"/>
      <c r="Q28" s="126"/>
      <c r="R28" s="130"/>
      <c r="S28" s="130"/>
      <c r="T28" s="130"/>
      <c r="U28" s="130"/>
      <c r="V28" s="130"/>
      <c r="W28" s="130"/>
      <c r="X28" s="130"/>
      <c r="Y28" s="130"/>
      <c r="Z28" s="130"/>
      <c r="AA28" s="130"/>
      <c r="AB28" s="131"/>
    </row>
    <row r="29" spans="2:28" s="60" customFormat="1" ht="10.5" customHeight="1" x14ac:dyDescent="0.25">
      <c r="B29" s="134"/>
      <c r="C29" s="133">
        <v>0.272502131985084</v>
      </c>
      <c r="D29" s="133">
        <v>0.216356548865479</v>
      </c>
      <c r="E29" s="133">
        <v>0.113784931532495</v>
      </c>
      <c r="F29" s="133">
        <v>8.5744426062623794E-2</v>
      </c>
      <c r="G29" s="133">
        <v>7.1030131269216701E-2</v>
      </c>
      <c r="H29" s="133">
        <v>6.7550729528875406E-2</v>
      </c>
      <c r="I29" s="133" t="s">
        <v>246</v>
      </c>
      <c r="J29" s="133" t="s">
        <v>246</v>
      </c>
      <c r="K29" s="133" t="s">
        <v>246</v>
      </c>
      <c r="L29" s="133" t="s">
        <v>246</v>
      </c>
      <c r="M29" s="133" t="s">
        <v>246</v>
      </c>
      <c r="N29" s="134"/>
      <c r="P29" s="135"/>
      <c r="Q29" s="130"/>
      <c r="R29" s="131"/>
      <c r="S29" s="131"/>
      <c r="T29" s="131"/>
      <c r="U29" s="131"/>
      <c r="V29" s="130"/>
      <c r="W29" s="130"/>
      <c r="X29" s="130"/>
      <c r="Y29" s="130"/>
      <c r="Z29" s="130"/>
      <c r="AA29" s="130"/>
      <c r="AB29" s="130"/>
    </row>
    <row r="30" spans="2:28" s="81" customFormat="1" ht="10.5" customHeight="1" x14ac:dyDescent="0.25">
      <c r="B30" s="127" t="s">
        <v>14</v>
      </c>
      <c r="C30" s="128" t="s">
        <v>63</v>
      </c>
      <c r="D30" s="128" t="s">
        <v>121</v>
      </c>
      <c r="E30" s="128" t="s">
        <v>246</v>
      </c>
      <c r="F30" s="128" t="s">
        <v>246</v>
      </c>
      <c r="G30" s="128" t="s">
        <v>246</v>
      </c>
      <c r="H30" s="128" t="s">
        <v>246</v>
      </c>
      <c r="I30" s="128" t="s">
        <v>246</v>
      </c>
      <c r="J30" s="128" t="s">
        <v>246</v>
      </c>
      <c r="K30" s="128" t="s">
        <v>246</v>
      </c>
      <c r="L30" s="128" t="s">
        <v>246</v>
      </c>
      <c r="M30" s="128" t="s">
        <v>246</v>
      </c>
      <c r="N30" s="129">
        <f>SUM(C31:M31)</f>
        <v>0.89788505196338297</v>
      </c>
      <c r="P30" s="135"/>
      <c r="Q30" s="126"/>
      <c r="R30" s="130"/>
      <c r="S30" s="130"/>
      <c r="T30" s="130"/>
      <c r="U30" s="130"/>
      <c r="V30" s="130"/>
      <c r="W30" s="130"/>
      <c r="X30" s="130"/>
      <c r="Y30" s="130"/>
      <c r="Z30" s="130"/>
      <c r="AA30" s="130"/>
      <c r="AB30" s="131"/>
    </row>
    <row r="31" spans="2:28" s="60" customFormat="1" ht="10.5" customHeight="1" x14ac:dyDescent="0.25">
      <c r="B31" s="134"/>
      <c r="C31" s="133">
        <v>0.57602988160497304</v>
      </c>
      <c r="D31" s="133">
        <v>0.32185517035840999</v>
      </c>
      <c r="E31" s="133" t="s">
        <v>246</v>
      </c>
      <c r="F31" s="133" t="s">
        <v>246</v>
      </c>
      <c r="G31" s="133" t="s">
        <v>246</v>
      </c>
      <c r="H31" s="133" t="s">
        <v>246</v>
      </c>
      <c r="I31" s="133" t="s">
        <v>246</v>
      </c>
      <c r="J31" s="133" t="s">
        <v>246</v>
      </c>
      <c r="K31" s="133" t="s">
        <v>246</v>
      </c>
      <c r="L31" s="133" t="s">
        <v>246</v>
      </c>
      <c r="M31" s="133" t="s">
        <v>246</v>
      </c>
      <c r="N31" s="134"/>
      <c r="P31" s="135"/>
      <c r="Q31" s="130"/>
      <c r="R31" s="131"/>
      <c r="S31" s="131"/>
      <c r="T31" s="131"/>
      <c r="U31" s="130"/>
      <c r="V31" s="130"/>
      <c r="W31" s="130"/>
      <c r="X31" s="130"/>
      <c r="Y31" s="130"/>
      <c r="Z31" s="130"/>
      <c r="AA31" s="130"/>
      <c r="AB31" s="130"/>
    </row>
    <row r="32" spans="2:28" s="81" customFormat="1" ht="10.5" customHeight="1" x14ac:dyDescent="0.25">
      <c r="B32" s="127" t="s">
        <v>15</v>
      </c>
      <c r="C32" s="128" t="s">
        <v>70</v>
      </c>
      <c r="D32" s="128" t="s">
        <v>55</v>
      </c>
      <c r="E32" s="128" t="s">
        <v>45</v>
      </c>
      <c r="F32" s="128" t="s">
        <v>53</v>
      </c>
      <c r="G32" s="128" t="s">
        <v>52</v>
      </c>
      <c r="H32" s="128" t="s">
        <v>246</v>
      </c>
      <c r="I32" s="128" t="s">
        <v>246</v>
      </c>
      <c r="J32" s="128" t="s">
        <v>246</v>
      </c>
      <c r="K32" s="128" t="s">
        <v>246</v>
      </c>
      <c r="L32" s="128" t="s">
        <v>246</v>
      </c>
      <c r="M32" s="128" t="s">
        <v>246</v>
      </c>
      <c r="N32" s="129">
        <f>SUM(C33:M33)</f>
        <v>0.81502668517836374</v>
      </c>
      <c r="P32" s="135"/>
      <c r="Q32" s="126"/>
      <c r="R32" s="130"/>
      <c r="S32" s="130"/>
      <c r="T32" s="130"/>
      <c r="U32" s="130"/>
      <c r="V32" s="130"/>
      <c r="W32" s="130"/>
      <c r="X32" s="130"/>
      <c r="Y32" s="130"/>
      <c r="Z32" s="130"/>
      <c r="AA32" s="130"/>
      <c r="AB32" s="131"/>
    </row>
    <row r="33" spans="1:28" s="60" customFormat="1" ht="10.5" customHeight="1" x14ac:dyDescent="0.25">
      <c r="B33" s="134"/>
      <c r="C33" s="133">
        <v>0.33546129439801498</v>
      </c>
      <c r="D33" s="133">
        <v>0.16337607928928699</v>
      </c>
      <c r="E33" s="133">
        <v>0.14006872641235901</v>
      </c>
      <c r="F33" s="133">
        <v>0.112255343098834</v>
      </c>
      <c r="G33" s="133">
        <v>6.38652419798688E-2</v>
      </c>
      <c r="H33" s="133" t="s">
        <v>246</v>
      </c>
      <c r="I33" s="133" t="s">
        <v>246</v>
      </c>
      <c r="J33" s="133" t="s">
        <v>246</v>
      </c>
      <c r="K33" s="133" t="s">
        <v>246</v>
      </c>
      <c r="L33" s="133" t="s">
        <v>246</v>
      </c>
      <c r="M33" s="133" t="s">
        <v>246</v>
      </c>
      <c r="N33" s="134"/>
      <c r="P33" s="135"/>
      <c r="Q33" s="130"/>
      <c r="R33" s="131"/>
      <c r="S33" s="131"/>
      <c r="T33" s="131"/>
      <c r="U33" s="130"/>
      <c r="V33" s="130"/>
      <c r="W33" s="130"/>
      <c r="X33" s="130"/>
      <c r="Y33" s="130"/>
      <c r="Z33" s="130"/>
      <c r="AA33" s="130"/>
      <c r="AB33" s="130"/>
    </row>
    <row r="34" spans="1:28" s="81" customFormat="1" ht="10.5" customHeight="1" x14ac:dyDescent="0.25">
      <c r="B34" s="127" t="s">
        <v>16</v>
      </c>
      <c r="C34" s="128" t="s">
        <v>72</v>
      </c>
      <c r="D34" s="128" t="s">
        <v>45</v>
      </c>
      <c r="E34" s="128" t="s">
        <v>246</v>
      </c>
      <c r="F34" s="128" t="s">
        <v>246</v>
      </c>
      <c r="G34" s="128" t="s">
        <v>246</v>
      </c>
      <c r="H34" s="128" t="s">
        <v>246</v>
      </c>
      <c r="I34" s="128" t="s">
        <v>246</v>
      </c>
      <c r="J34" s="128" t="s">
        <v>246</v>
      </c>
      <c r="K34" s="128" t="s">
        <v>246</v>
      </c>
      <c r="L34" s="128" t="s">
        <v>246</v>
      </c>
      <c r="M34" s="128" t="s">
        <v>246</v>
      </c>
      <c r="N34" s="129">
        <f>SUM(C35:M35)</f>
        <v>0.91657243789791398</v>
      </c>
      <c r="P34" s="135"/>
      <c r="Q34" s="126"/>
      <c r="R34" s="130"/>
      <c r="S34" s="130"/>
      <c r="T34" s="130"/>
      <c r="U34" s="130"/>
      <c r="V34" s="130"/>
      <c r="W34" s="130"/>
      <c r="X34" s="130"/>
      <c r="Y34" s="130"/>
      <c r="Z34" s="130"/>
      <c r="AA34" s="130"/>
      <c r="AB34" s="131"/>
    </row>
    <row r="35" spans="1:28" s="60" customFormat="1" ht="10.5" customHeight="1" x14ac:dyDescent="0.25">
      <c r="B35" s="134"/>
      <c r="C35" s="133">
        <v>0.692432316204595</v>
      </c>
      <c r="D35" s="133">
        <v>0.22414012169331901</v>
      </c>
      <c r="E35" s="133" t="s">
        <v>246</v>
      </c>
      <c r="F35" s="133" t="s">
        <v>246</v>
      </c>
      <c r="G35" s="133" t="s">
        <v>246</v>
      </c>
      <c r="H35" s="133" t="s">
        <v>246</v>
      </c>
      <c r="I35" s="133" t="s">
        <v>246</v>
      </c>
      <c r="J35" s="133" t="s">
        <v>246</v>
      </c>
      <c r="K35" s="133" t="s">
        <v>246</v>
      </c>
      <c r="L35" s="133" t="s">
        <v>246</v>
      </c>
      <c r="M35" s="133" t="s">
        <v>246</v>
      </c>
      <c r="N35" s="134"/>
      <c r="P35" s="135"/>
      <c r="Q35" s="130"/>
      <c r="R35" s="131"/>
      <c r="S35" s="131"/>
      <c r="T35" s="131"/>
      <c r="U35" s="130"/>
      <c r="V35" s="130"/>
      <c r="W35" s="130"/>
      <c r="X35" s="130"/>
      <c r="Y35" s="130"/>
      <c r="Z35" s="130"/>
      <c r="AA35" s="130"/>
      <c r="AB35" s="130"/>
    </row>
    <row r="36" spans="1:28" s="81" customFormat="1" ht="10.5" customHeight="1" x14ac:dyDescent="0.25">
      <c r="B36" s="127" t="s">
        <v>17</v>
      </c>
      <c r="C36" s="128" t="s">
        <v>63</v>
      </c>
      <c r="D36" s="128" t="s">
        <v>72</v>
      </c>
      <c r="E36" s="128" t="s">
        <v>121</v>
      </c>
      <c r="F36" s="128" t="s">
        <v>55</v>
      </c>
      <c r="G36" s="128" t="s">
        <v>53</v>
      </c>
      <c r="H36" s="128" t="s">
        <v>246</v>
      </c>
      <c r="I36" s="128" t="s">
        <v>246</v>
      </c>
      <c r="J36" s="128" t="s">
        <v>246</v>
      </c>
      <c r="K36" s="128" t="s">
        <v>246</v>
      </c>
      <c r="L36" s="128" t="s">
        <v>246</v>
      </c>
      <c r="M36" s="128" t="s">
        <v>246</v>
      </c>
      <c r="N36" s="129">
        <f>SUM(C37:M37)</f>
        <v>0.8575995116931121</v>
      </c>
      <c r="P36" s="135"/>
      <c r="Q36" s="126"/>
      <c r="R36" s="130"/>
      <c r="S36" s="130"/>
      <c r="T36" s="130"/>
      <c r="U36" s="130"/>
      <c r="V36" s="130"/>
      <c r="W36" s="130"/>
      <c r="X36" s="130"/>
      <c r="Y36" s="130"/>
      <c r="Z36" s="130"/>
      <c r="AA36" s="130"/>
      <c r="AB36" s="131"/>
    </row>
    <row r="37" spans="1:28" s="60" customFormat="1" ht="10.5" customHeight="1" x14ac:dyDescent="0.25">
      <c r="B37" s="134"/>
      <c r="C37" s="133">
        <v>0.22734320972241301</v>
      </c>
      <c r="D37" s="133">
        <v>0.19168307408813201</v>
      </c>
      <c r="E37" s="133">
        <v>0.17861812456738499</v>
      </c>
      <c r="F37" s="133">
        <v>0.13099138716079101</v>
      </c>
      <c r="G37" s="133">
        <v>0.12896371615439101</v>
      </c>
      <c r="H37" s="133" t="s">
        <v>246</v>
      </c>
      <c r="I37" s="133" t="s">
        <v>246</v>
      </c>
      <c r="J37" s="133" t="s">
        <v>246</v>
      </c>
      <c r="K37" s="133" t="s">
        <v>246</v>
      </c>
      <c r="L37" s="133" t="s">
        <v>246</v>
      </c>
      <c r="M37" s="133" t="s">
        <v>246</v>
      </c>
      <c r="N37" s="134"/>
      <c r="P37" s="135"/>
      <c r="Q37" s="130"/>
      <c r="R37" s="131"/>
      <c r="S37" s="131"/>
      <c r="T37" s="131"/>
      <c r="U37" s="131"/>
      <c r="V37" s="131"/>
      <c r="W37" s="130"/>
      <c r="X37" s="130"/>
      <c r="Y37" s="130"/>
      <c r="Z37" s="130"/>
      <c r="AA37" s="130"/>
      <c r="AB37" s="130"/>
    </row>
    <row r="38" spans="1:28" s="81" customFormat="1" ht="10.5" customHeight="1" x14ac:dyDescent="0.25">
      <c r="B38" s="127" t="s">
        <v>27</v>
      </c>
      <c r="C38" s="128" t="s">
        <v>72</v>
      </c>
      <c r="D38" s="128" t="s">
        <v>170</v>
      </c>
      <c r="E38" s="128" t="s">
        <v>246</v>
      </c>
      <c r="F38" s="128" t="s">
        <v>246</v>
      </c>
      <c r="G38" s="128" t="s">
        <v>246</v>
      </c>
      <c r="H38" s="128" t="s">
        <v>246</v>
      </c>
      <c r="I38" s="128" t="s">
        <v>246</v>
      </c>
      <c r="J38" s="128" t="s">
        <v>246</v>
      </c>
      <c r="K38" s="128" t="s">
        <v>246</v>
      </c>
      <c r="L38" s="128" t="s">
        <v>246</v>
      </c>
      <c r="M38" s="128" t="s">
        <v>246</v>
      </c>
      <c r="N38" s="129">
        <f>SUM(C39:M39)</f>
        <v>0.8509765695309961</v>
      </c>
      <c r="P38" s="136"/>
      <c r="Q38" s="126"/>
      <c r="R38" s="130"/>
      <c r="S38" s="130"/>
      <c r="T38" s="130"/>
      <c r="U38" s="130"/>
      <c r="V38" s="130"/>
      <c r="W38" s="130"/>
      <c r="X38" s="130"/>
      <c r="Y38" s="130"/>
      <c r="Z38" s="130"/>
      <c r="AA38" s="130"/>
      <c r="AB38" s="131"/>
    </row>
    <row r="39" spans="1:28" s="60" customFormat="1" ht="10.5" customHeight="1" x14ac:dyDescent="0.25">
      <c r="B39" s="134"/>
      <c r="C39" s="133">
        <v>0.68689792281934103</v>
      </c>
      <c r="D39" s="133">
        <v>0.16407864671165501</v>
      </c>
      <c r="E39" s="133" t="s">
        <v>246</v>
      </c>
      <c r="F39" s="133" t="s">
        <v>246</v>
      </c>
      <c r="G39" s="133" t="s">
        <v>246</v>
      </c>
      <c r="H39" s="133" t="s">
        <v>246</v>
      </c>
      <c r="I39" s="133" t="s">
        <v>246</v>
      </c>
      <c r="J39" s="133" t="s">
        <v>246</v>
      </c>
      <c r="K39" s="133" t="s">
        <v>246</v>
      </c>
      <c r="L39" s="133" t="s">
        <v>246</v>
      </c>
      <c r="M39" s="133" t="s">
        <v>246</v>
      </c>
      <c r="N39" s="134"/>
      <c r="P39" s="135"/>
      <c r="Q39" s="130"/>
      <c r="R39" s="131"/>
      <c r="S39" s="131"/>
      <c r="T39" s="131"/>
      <c r="U39" s="131"/>
      <c r="V39" s="130"/>
      <c r="W39" s="130"/>
      <c r="X39" s="130"/>
      <c r="Y39" s="130"/>
      <c r="Z39" s="130"/>
      <c r="AA39" s="130"/>
      <c r="AB39" s="130"/>
    </row>
    <row r="40" spans="1:28" s="81" customFormat="1" ht="10.5" customHeight="1" x14ac:dyDescent="0.25">
      <c r="B40" s="127" t="s">
        <v>25</v>
      </c>
      <c r="C40" s="128" t="s">
        <v>170</v>
      </c>
      <c r="D40" s="128" t="s">
        <v>72</v>
      </c>
      <c r="E40" s="128" t="s">
        <v>166</v>
      </c>
      <c r="F40" s="128" t="s">
        <v>246</v>
      </c>
      <c r="G40" s="128" t="s">
        <v>246</v>
      </c>
      <c r="H40" s="128" t="s">
        <v>246</v>
      </c>
      <c r="I40" s="128" t="s">
        <v>246</v>
      </c>
      <c r="J40" s="128" t="s">
        <v>246</v>
      </c>
      <c r="K40" s="128" t="s">
        <v>246</v>
      </c>
      <c r="L40" s="128" t="s">
        <v>246</v>
      </c>
      <c r="M40" s="128" t="s">
        <v>246</v>
      </c>
      <c r="N40" s="129">
        <f>SUM(C41:M41)</f>
        <v>0.90320493432929994</v>
      </c>
      <c r="P40" s="136"/>
      <c r="Q40" s="126"/>
      <c r="R40" s="130"/>
      <c r="S40" s="130"/>
      <c r="T40" s="130"/>
      <c r="U40" s="130"/>
      <c r="V40" s="130"/>
      <c r="W40" s="130"/>
      <c r="X40" s="130"/>
      <c r="Y40" s="130"/>
      <c r="Z40" s="130"/>
      <c r="AA40" s="130"/>
      <c r="AB40" s="131"/>
    </row>
    <row r="41" spans="1:28" s="60" customFormat="1" ht="10.5" customHeight="1" x14ac:dyDescent="0.25">
      <c r="B41" s="134"/>
      <c r="C41" s="133">
        <v>0.39572281235162599</v>
      </c>
      <c r="D41" s="133">
        <v>0.32727456836461699</v>
      </c>
      <c r="E41" s="133">
        <v>0.18020755361305699</v>
      </c>
      <c r="F41" s="133" t="s">
        <v>246</v>
      </c>
      <c r="G41" s="133" t="s">
        <v>246</v>
      </c>
      <c r="H41" s="133" t="s">
        <v>246</v>
      </c>
      <c r="I41" s="133" t="s">
        <v>246</v>
      </c>
      <c r="J41" s="133" t="s">
        <v>246</v>
      </c>
      <c r="K41" s="133" t="s">
        <v>246</v>
      </c>
      <c r="L41" s="133" t="s">
        <v>246</v>
      </c>
      <c r="M41" s="133" t="s">
        <v>246</v>
      </c>
      <c r="N41" s="134"/>
      <c r="P41" s="135"/>
      <c r="Q41" s="130"/>
      <c r="R41" s="131"/>
      <c r="S41" s="131"/>
      <c r="T41" s="131"/>
      <c r="U41" s="131"/>
      <c r="V41" s="130"/>
      <c r="W41" s="130"/>
      <c r="X41" s="130"/>
      <c r="Y41" s="130"/>
      <c r="Z41" s="130"/>
      <c r="AA41" s="130"/>
      <c r="AB41" s="130"/>
    </row>
    <row r="42" spans="1:28" s="81" customFormat="1" ht="10.5" customHeight="1" x14ac:dyDescent="0.25">
      <c r="B42" s="127" t="s">
        <v>18</v>
      </c>
      <c r="C42" s="128" t="s">
        <v>153</v>
      </c>
      <c r="D42" s="128" t="s">
        <v>246</v>
      </c>
      <c r="E42" s="128" t="s">
        <v>246</v>
      </c>
      <c r="F42" s="128" t="s">
        <v>246</v>
      </c>
      <c r="G42" s="128" t="s">
        <v>246</v>
      </c>
      <c r="H42" s="128" t="s">
        <v>246</v>
      </c>
      <c r="I42" s="128" t="s">
        <v>246</v>
      </c>
      <c r="J42" s="128" t="s">
        <v>246</v>
      </c>
      <c r="K42" s="128" t="s">
        <v>246</v>
      </c>
      <c r="L42" s="128" t="s">
        <v>246</v>
      </c>
      <c r="M42" s="128" t="s">
        <v>246</v>
      </c>
      <c r="N42" s="129">
        <f>SUM(C43:M43)</f>
        <v>0.86949491236499499</v>
      </c>
      <c r="P42" s="136"/>
      <c r="Q42" s="126"/>
      <c r="R42" s="130"/>
      <c r="S42" s="130"/>
      <c r="T42" s="130"/>
      <c r="U42" s="130"/>
      <c r="V42" s="130"/>
      <c r="W42" s="130"/>
      <c r="X42" s="130"/>
      <c r="Y42" s="130"/>
      <c r="Z42" s="130"/>
      <c r="AA42" s="130"/>
      <c r="AB42" s="131"/>
    </row>
    <row r="43" spans="1:28" s="60" customFormat="1" ht="10.5" customHeight="1" x14ac:dyDescent="0.25">
      <c r="B43" s="134"/>
      <c r="C43" s="133">
        <v>0.86949491236499499</v>
      </c>
      <c r="D43" s="133" t="s">
        <v>246</v>
      </c>
      <c r="E43" s="133" t="s">
        <v>246</v>
      </c>
      <c r="F43" s="133" t="s">
        <v>246</v>
      </c>
      <c r="G43" s="133" t="s">
        <v>246</v>
      </c>
      <c r="H43" s="133" t="s">
        <v>246</v>
      </c>
      <c r="I43" s="133" t="s">
        <v>246</v>
      </c>
      <c r="J43" s="133" t="s">
        <v>246</v>
      </c>
      <c r="K43" s="133" t="s">
        <v>246</v>
      </c>
      <c r="L43" s="133" t="s">
        <v>246</v>
      </c>
      <c r="M43" s="133" t="s">
        <v>246</v>
      </c>
      <c r="N43" s="134"/>
      <c r="P43" s="135"/>
      <c r="Q43" s="130"/>
      <c r="R43" s="131"/>
      <c r="S43" s="131"/>
      <c r="T43" s="130"/>
      <c r="U43" s="130"/>
      <c r="V43" s="130"/>
      <c r="W43" s="130"/>
      <c r="X43" s="130"/>
      <c r="Y43" s="130"/>
      <c r="Z43" s="130"/>
      <c r="AA43" s="130"/>
      <c r="AB43" s="130"/>
    </row>
    <row r="44" spans="1:28" s="81" customFormat="1" ht="10.5" customHeight="1" x14ac:dyDescent="0.25">
      <c r="B44" s="127" t="s">
        <v>26</v>
      </c>
      <c r="C44" s="128" t="s">
        <v>72</v>
      </c>
      <c r="D44" s="128" t="s">
        <v>246</v>
      </c>
      <c r="E44" s="128" t="s">
        <v>246</v>
      </c>
      <c r="F44" s="128" t="s">
        <v>246</v>
      </c>
      <c r="G44" s="128" t="s">
        <v>246</v>
      </c>
      <c r="H44" s="128" t="s">
        <v>246</v>
      </c>
      <c r="I44" s="128" t="s">
        <v>246</v>
      </c>
      <c r="J44" s="128" t="s">
        <v>246</v>
      </c>
      <c r="K44" s="128" t="s">
        <v>246</v>
      </c>
      <c r="L44" s="128" t="s">
        <v>246</v>
      </c>
      <c r="M44" s="128" t="s">
        <v>246</v>
      </c>
      <c r="N44" s="129">
        <f>SUM(C45:M45)</f>
        <v>0.90477374911719199</v>
      </c>
      <c r="P44" s="136"/>
      <c r="Q44" s="126"/>
      <c r="R44" s="130"/>
      <c r="S44" s="130"/>
      <c r="T44" s="130"/>
      <c r="U44" s="130"/>
      <c r="V44" s="130"/>
      <c r="W44" s="130"/>
      <c r="X44" s="130"/>
      <c r="Y44" s="130"/>
      <c r="Z44" s="130"/>
      <c r="AA44" s="130"/>
      <c r="AB44" s="131"/>
    </row>
    <row r="45" spans="1:28" s="60" customFormat="1" ht="10.5" customHeight="1" x14ac:dyDescent="0.25">
      <c r="B45" s="134"/>
      <c r="C45" s="133">
        <v>0.90477374911719199</v>
      </c>
      <c r="D45" s="133" t="s">
        <v>246</v>
      </c>
      <c r="E45" s="133" t="s">
        <v>246</v>
      </c>
      <c r="F45" s="133" t="s">
        <v>246</v>
      </c>
      <c r="G45" s="133" t="s">
        <v>246</v>
      </c>
      <c r="H45" s="133" t="s">
        <v>246</v>
      </c>
      <c r="I45" s="133" t="s">
        <v>246</v>
      </c>
      <c r="J45" s="133" t="s">
        <v>246</v>
      </c>
      <c r="K45" s="133" t="s">
        <v>246</v>
      </c>
      <c r="L45" s="133" t="s">
        <v>246</v>
      </c>
      <c r="M45" s="133" t="s">
        <v>246</v>
      </c>
      <c r="N45" s="134"/>
      <c r="P45" s="135"/>
      <c r="Q45" s="130"/>
      <c r="R45" s="131"/>
      <c r="S45" s="131"/>
      <c r="T45" s="130"/>
      <c r="U45" s="130"/>
      <c r="V45" s="130"/>
      <c r="W45" s="130"/>
      <c r="X45" s="130"/>
      <c r="Y45" s="130"/>
      <c r="Z45" s="130"/>
      <c r="AA45" s="130"/>
      <c r="AB45" s="130"/>
    </row>
    <row r="46" spans="1:28" ht="22.5" customHeight="1" x14ac:dyDescent="0.25">
      <c r="B46" s="137"/>
      <c r="C46" s="168" t="s">
        <v>19</v>
      </c>
      <c r="D46" s="169"/>
      <c r="E46" s="170" t="s">
        <v>172</v>
      </c>
      <c r="F46" s="170"/>
      <c r="G46" s="171" t="s">
        <v>173</v>
      </c>
      <c r="H46" s="171"/>
      <c r="I46" s="172" t="s">
        <v>174</v>
      </c>
      <c r="J46" s="172"/>
      <c r="K46" s="167"/>
      <c r="L46" s="167"/>
      <c r="M46" s="167"/>
      <c r="N46" s="137"/>
      <c r="O46" s="81"/>
      <c r="P46" s="60"/>
      <c r="Q46" s="138"/>
      <c r="R46" s="139"/>
      <c r="S46" s="138"/>
      <c r="T46" s="166"/>
      <c r="U46" s="166"/>
      <c r="V46" s="166"/>
      <c r="W46" s="166"/>
      <c r="X46" s="166"/>
      <c r="Y46" s="166"/>
      <c r="Z46" s="139"/>
      <c r="AA46" s="139"/>
      <c r="AB46" s="138"/>
    </row>
    <row r="47" spans="1:28" x14ac:dyDescent="0.25">
      <c r="O47" s="81"/>
      <c r="P47" s="60"/>
      <c r="Q47" s="81"/>
      <c r="R47" s="81"/>
      <c r="S47" s="81"/>
    </row>
    <row r="48" spans="1:28" x14ac:dyDescent="0.25">
      <c r="A48"/>
      <c r="O48"/>
      <c r="P48"/>
      <c r="Q48"/>
    </row>
    <row r="49" spans="1:17" x14ac:dyDescent="0.25">
      <c r="A49"/>
      <c r="O49"/>
      <c r="P49"/>
      <c r="Q49"/>
    </row>
    <row r="50" spans="1:17" x14ac:dyDescent="0.25">
      <c r="A50"/>
      <c r="O50"/>
      <c r="P50"/>
      <c r="Q50"/>
    </row>
    <row r="51" spans="1:17" x14ac:dyDescent="0.25">
      <c r="A51"/>
      <c r="O51"/>
      <c r="P51"/>
      <c r="Q51"/>
    </row>
    <row r="52" spans="1:17" x14ac:dyDescent="0.25">
      <c r="A52"/>
      <c r="O52"/>
      <c r="P52"/>
      <c r="Q52"/>
    </row>
    <row r="53" spans="1:17" x14ac:dyDescent="0.25">
      <c r="A53"/>
      <c r="O53"/>
      <c r="P53"/>
      <c r="Q53"/>
    </row>
    <row r="54" spans="1:17" x14ac:dyDescent="0.25">
      <c r="A54"/>
      <c r="O54"/>
      <c r="P54"/>
      <c r="Q54"/>
    </row>
    <row r="55" spans="1:17" x14ac:dyDescent="0.25">
      <c r="A55"/>
      <c r="O55"/>
      <c r="P55"/>
      <c r="Q55"/>
    </row>
    <row r="56" spans="1:17" x14ac:dyDescent="0.25">
      <c r="A56"/>
      <c r="O56"/>
      <c r="P56"/>
      <c r="Q56"/>
    </row>
    <row r="57" spans="1:17" x14ac:dyDescent="0.25">
      <c r="A57"/>
      <c r="O57"/>
      <c r="P57"/>
      <c r="Q57"/>
    </row>
    <row r="58" spans="1:17" x14ac:dyDescent="0.25">
      <c r="A58"/>
      <c r="O58"/>
      <c r="P58"/>
      <c r="Q58"/>
    </row>
    <row r="59" spans="1:17" x14ac:dyDescent="0.25">
      <c r="A59"/>
      <c r="O59"/>
      <c r="P59"/>
      <c r="Q59"/>
    </row>
    <row r="60" spans="1:17" x14ac:dyDescent="0.25">
      <c r="A60"/>
      <c r="O60"/>
      <c r="P60"/>
      <c r="Q60"/>
    </row>
    <row r="61" spans="1:17" x14ac:dyDescent="0.25">
      <c r="A61"/>
      <c r="O61"/>
      <c r="P61"/>
      <c r="Q61"/>
    </row>
    <row r="62" spans="1:17" x14ac:dyDescent="0.25">
      <c r="A62"/>
      <c r="O62"/>
      <c r="P62"/>
      <c r="Q62"/>
    </row>
    <row r="63" spans="1:17" x14ac:dyDescent="0.25">
      <c r="A63"/>
      <c r="O63"/>
      <c r="P63"/>
      <c r="Q63"/>
    </row>
    <row r="64" spans="1:17" x14ac:dyDescent="0.25">
      <c r="A64"/>
      <c r="O64"/>
      <c r="P64"/>
      <c r="Q64"/>
    </row>
    <row r="65" spans="1:17" x14ac:dyDescent="0.25">
      <c r="A65"/>
      <c r="O65"/>
      <c r="P65"/>
      <c r="Q65"/>
    </row>
    <row r="66" spans="1:17" x14ac:dyDescent="0.25">
      <c r="A66"/>
      <c r="O66"/>
      <c r="P66"/>
      <c r="Q66"/>
    </row>
    <row r="67" spans="1:17" x14ac:dyDescent="0.25">
      <c r="A67"/>
      <c r="O67"/>
      <c r="P67"/>
      <c r="Q67"/>
    </row>
    <row r="68" spans="1:17" x14ac:dyDescent="0.25">
      <c r="A68"/>
      <c r="O68"/>
      <c r="P68"/>
      <c r="Q68"/>
    </row>
    <row r="69" spans="1:17" x14ac:dyDescent="0.25">
      <c r="A69"/>
      <c r="O69"/>
      <c r="P69"/>
      <c r="Q69"/>
    </row>
    <row r="70" spans="1:17" x14ac:dyDescent="0.25">
      <c r="A70"/>
      <c r="O70"/>
      <c r="P70"/>
      <c r="Q70"/>
    </row>
    <row r="71" spans="1:17" x14ac:dyDescent="0.25">
      <c r="A71"/>
      <c r="O71"/>
      <c r="P71"/>
      <c r="Q71"/>
    </row>
    <row r="72" spans="1:17" x14ac:dyDescent="0.25">
      <c r="A72"/>
      <c r="O72"/>
      <c r="P72"/>
      <c r="Q72"/>
    </row>
    <row r="73" spans="1:17" x14ac:dyDescent="0.25">
      <c r="A73"/>
      <c r="O73"/>
      <c r="P73"/>
      <c r="Q73"/>
    </row>
    <row r="74" spans="1:17" x14ac:dyDescent="0.25">
      <c r="A74"/>
      <c r="O74"/>
      <c r="P74"/>
      <c r="Q74"/>
    </row>
    <row r="75" spans="1:17" x14ac:dyDescent="0.25">
      <c r="A75"/>
      <c r="O75"/>
      <c r="P75"/>
      <c r="Q75"/>
    </row>
    <row r="76" spans="1:17" x14ac:dyDescent="0.25">
      <c r="A76"/>
      <c r="O76"/>
      <c r="P76"/>
      <c r="Q76"/>
    </row>
    <row r="77" spans="1:17" x14ac:dyDescent="0.25">
      <c r="A77"/>
      <c r="O77"/>
      <c r="P77"/>
      <c r="Q77"/>
    </row>
    <row r="78" spans="1:17" x14ac:dyDescent="0.25">
      <c r="A78"/>
      <c r="O78"/>
      <c r="P78"/>
      <c r="Q78"/>
    </row>
    <row r="79" spans="1:17" x14ac:dyDescent="0.25">
      <c r="A79"/>
      <c r="O79"/>
      <c r="P79"/>
      <c r="Q79"/>
    </row>
    <row r="80" spans="1:17" x14ac:dyDescent="0.25">
      <c r="A80"/>
      <c r="O80"/>
      <c r="P80"/>
      <c r="Q80"/>
    </row>
    <row r="81" spans="1:17" x14ac:dyDescent="0.25">
      <c r="A81"/>
      <c r="O81"/>
      <c r="P81"/>
      <c r="Q81"/>
    </row>
    <row r="82" spans="1:17" x14ac:dyDescent="0.25">
      <c r="A82"/>
      <c r="O82"/>
      <c r="P82"/>
      <c r="Q82"/>
    </row>
    <row r="83" spans="1:17" x14ac:dyDescent="0.25">
      <c r="A83"/>
      <c r="O83"/>
      <c r="P83"/>
      <c r="Q83"/>
    </row>
    <row r="84" spans="1:17" x14ac:dyDescent="0.25">
      <c r="A84"/>
      <c r="O84"/>
      <c r="P84"/>
      <c r="Q84"/>
    </row>
    <row r="85" spans="1:17" x14ac:dyDescent="0.25">
      <c r="A85"/>
      <c r="O85"/>
      <c r="P85"/>
      <c r="Q85"/>
    </row>
    <row r="86" spans="1:17" x14ac:dyDescent="0.25">
      <c r="A86"/>
      <c r="O86"/>
      <c r="P86"/>
      <c r="Q86"/>
    </row>
    <row r="87" spans="1:17" x14ac:dyDescent="0.25">
      <c r="A87"/>
      <c r="O87"/>
      <c r="P87"/>
      <c r="Q87"/>
    </row>
    <row r="88" spans="1:17" x14ac:dyDescent="0.25">
      <c r="A88"/>
      <c r="O88"/>
      <c r="P88"/>
      <c r="Q88"/>
    </row>
    <row r="89" spans="1:17" x14ac:dyDescent="0.25">
      <c r="A89"/>
      <c r="O89"/>
      <c r="P89"/>
      <c r="Q89"/>
    </row>
    <row r="90" spans="1:17" x14ac:dyDescent="0.25">
      <c r="A90"/>
      <c r="O90"/>
      <c r="P90"/>
      <c r="Q90"/>
    </row>
    <row r="91" spans="1:17" x14ac:dyDescent="0.25">
      <c r="A91"/>
      <c r="O91"/>
      <c r="P91"/>
      <c r="Q91"/>
    </row>
  </sheetData>
  <mergeCells count="10">
    <mergeCell ref="C3:M3"/>
    <mergeCell ref="C46:D46"/>
    <mergeCell ref="E46:F46"/>
    <mergeCell ref="G46:H46"/>
    <mergeCell ref="I46:J46"/>
    <mergeCell ref="K46:M46"/>
    <mergeCell ref="R3:S3"/>
    <mergeCell ref="T46:U46"/>
    <mergeCell ref="V46:W46"/>
    <mergeCell ref="X46:Y46"/>
  </mergeCells>
  <phoneticPr fontId="0" type="noConversion"/>
  <conditionalFormatting sqref="C4:M45">
    <cfRule type="expression" dxfId="7" priority="2">
      <formula>LEFT(C4,1)="5"</formula>
    </cfRule>
    <cfRule type="expression" dxfId="6" priority="3">
      <formula>LEFT(C4,1)="3"</formula>
    </cfRule>
    <cfRule type="expression" dxfId="5" priority="6">
      <formula>LEFT(C4,1)="2"</formula>
    </cfRule>
    <cfRule type="expression" dxfId="4" priority="8">
      <formula>LEFT(C4,1)="1"</formula>
    </cfRule>
  </conditionalFormatting>
  <conditionalFormatting sqref="C5:M45">
    <cfRule type="expression" dxfId="3" priority="1">
      <formula>LEFT(C4,1)="5"</formula>
    </cfRule>
    <cfRule type="expression" dxfId="2" priority="4">
      <formula>LEFT(C4,1)="3"</formula>
    </cfRule>
    <cfRule type="expression" dxfId="1" priority="5">
      <formula>LEFT(C4,1)="2"</formula>
    </cfRule>
    <cfRule type="expression" dxfId="0" priority="7">
      <formula>LEFT(C4,1)="1"</formula>
    </cfRule>
  </conditionalFormatting>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86237-E28F-4B8C-B4E0-F9E78D35F9F8}">
  <dimension ref="B1:C25"/>
  <sheetViews>
    <sheetView showGridLines="0" topLeftCell="A2" zoomScale="75" zoomScaleNormal="75" workbookViewId="0">
      <selection activeCell="D22" sqref="D22"/>
    </sheetView>
  </sheetViews>
  <sheetFormatPr defaultRowHeight="15" x14ac:dyDescent="0.25"/>
  <cols>
    <col min="1" max="1" width="9.140625" style="18"/>
    <col min="2" max="2" width="226.140625" style="18" customWidth="1"/>
    <col min="3" max="16384" width="9.140625" style="18"/>
  </cols>
  <sheetData>
    <row r="1" spans="2:3" x14ac:dyDescent="0.25">
      <c r="B1" s="16" t="s">
        <v>222</v>
      </c>
      <c r="C1" s="17"/>
    </row>
    <row r="2" spans="2:3" x14ac:dyDescent="0.25">
      <c r="B2" s="19"/>
      <c r="C2" s="17"/>
    </row>
    <row r="3" spans="2:3" x14ac:dyDescent="0.25">
      <c r="B3" s="16" t="s">
        <v>223</v>
      </c>
      <c r="C3" s="17"/>
    </row>
    <row r="4" spans="2:3" x14ac:dyDescent="0.25">
      <c r="B4" s="12"/>
      <c r="C4" s="17"/>
    </row>
    <row r="5" spans="2:3" x14ac:dyDescent="0.25">
      <c r="B5" s="20" t="s">
        <v>224</v>
      </c>
      <c r="C5" s="17"/>
    </row>
    <row r="6" spans="2:3" ht="60" x14ac:dyDescent="0.25">
      <c r="B6" s="13" t="s">
        <v>227</v>
      </c>
      <c r="C6" s="17"/>
    </row>
    <row r="7" spans="2:3" x14ac:dyDescent="0.25">
      <c r="B7" s="13" t="s">
        <v>251</v>
      </c>
      <c r="C7" s="17"/>
    </row>
    <row r="8" spans="2:3" ht="46.5" customHeight="1" x14ac:dyDescent="0.25">
      <c r="B8" s="13" t="s">
        <v>255</v>
      </c>
      <c r="C8" s="17"/>
    </row>
    <row r="9" spans="2:3" ht="45" x14ac:dyDescent="0.25">
      <c r="B9" s="13" t="s">
        <v>225</v>
      </c>
      <c r="C9" s="17"/>
    </row>
    <row r="10" spans="2:3" x14ac:dyDescent="0.25">
      <c r="B10" s="13"/>
      <c r="C10" s="17"/>
    </row>
    <row r="11" spans="2:3" x14ac:dyDescent="0.25">
      <c r="B11" s="13" t="s">
        <v>228</v>
      </c>
    </row>
    <row r="12" spans="2:3" x14ac:dyDescent="0.25">
      <c r="B12" s="13" t="s">
        <v>229</v>
      </c>
    </row>
    <row r="13" spans="2:3" x14ac:dyDescent="0.25">
      <c r="B13" s="13" t="s">
        <v>230</v>
      </c>
    </row>
    <row r="14" spans="2:3" x14ac:dyDescent="0.25">
      <c r="B14" s="13"/>
      <c r="C14" s="17"/>
    </row>
    <row r="15" spans="2:3" ht="30" x14ac:dyDescent="0.25">
      <c r="B15" s="13" t="s">
        <v>226</v>
      </c>
      <c r="C15" s="17"/>
    </row>
    <row r="16" spans="2:3" x14ac:dyDescent="0.25">
      <c r="B16" s="13"/>
      <c r="C16" s="17"/>
    </row>
    <row r="17" spans="2:3" x14ac:dyDescent="0.25">
      <c r="B17" s="13" t="s">
        <v>231</v>
      </c>
    </row>
    <row r="18" spans="2:3" x14ac:dyDescent="0.25">
      <c r="B18" s="13" t="s">
        <v>232</v>
      </c>
    </row>
    <row r="19" spans="2:3" x14ac:dyDescent="0.25">
      <c r="B19" s="13" t="s">
        <v>233</v>
      </c>
    </row>
    <row r="20" spans="2:3" x14ac:dyDescent="0.25">
      <c r="B20" s="13"/>
      <c r="C20" s="17"/>
    </row>
    <row r="21" spans="2:3" ht="33" x14ac:dyDescent="0.25">
      <c r="B21" s="13" t="s">
        <v>234</v>
      </c>
      <c r="C21" s="17"/>
    </row>
    <row r="22" spans="2:3" x14ac:dyDescent="0.25">
      <c r="B22" s="14"/>
      <c r="C22" s="17"/>
    </row>
    <row r="23" spans="2:3" x14ac:dyDescent="0.25">
      <c r="B23" s="20" t="s">
        <v>252</v>
      </c>
      <c r="C23" s="17"/>
    </row>
    <row r="24" spans="2:3" x14ac:dyDescent="0.25">
      <c r="B24" s="15"/>
      <c r="C24" s="17"/>
    </row>
    <row r="25" spans="2:3" ht="66" x14ac:dyDescent="0.25">
      <c r="B25" s="13" t="s">
        <v>253</v>
      </c>
      <c r="C25"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144"/>
  <sheetViews>
    <sheetView zoomScale="75" zoomScaleNormal="75" workbookViewId="0">
      <pane ySplit="1" topLeftCell="A2" activePane="bottomLeft" state="frozen"/>
      <selection activeCell="P40" sqref="P40"/>
      <selection pane="bottomLeft" activeCell="R16" sqref="R16"/>
    </sheetView>
  </sheetViews>
  <sheetFormatPr defaultRowHeight="15" x14ac:dyDescent="0.25"/>
  <cols>
    <col min="1" max="2" width="17.85546875" style="18" customWidth="1"/>
    <col min="3" max="3" width="11.28515625" style="40" customWidth="1"/>
    <col min="4" max="4" width="15.28515625" style="40" customWidth="1"/>
    <col min="5" max="5" width="15.85546875" style="81" customWidth="1"/>
    <col min="6" max="6" width="14.140625" style="18" customWidth="1"/>
    <col min="7" max="7" width="17.140625" style="43" customWidth="1"/>
    <col min="8" max="8" width="2.28515625" style="43" customWidth="1"/>
    <col min="9" max="9" width="7.5703125" style="18" customWidth="1"/>
    <col min="10" max="10" width="15.7109375" style="18" customWidth="1"/>
    <col min="11" max="11" width="9.42578125" style="18" customWidth="1"/>
    <col min="12" max="12" width="4.28515625" style="18" customWidth="1"/>
    <col min="13" max="13" width="14.42578125" style="18" customWidth="1"/>
    <col min="14" max="14" width="13.28515625" style="18" customWidth="1"/>
    <col min="15" max="15" width="14.85546875" style="18" customWidth="1"/>
    <col min="16" max="16384" width="9.140625" style="18"/>
  </cols>
  <sheetData>
    <row r="1" spans="1:15" ht="30.75" thickBot="1" x14ac:dyDescent="0.3">
      <c r="A1" s="31" t="s">
        <v>43</v>
      </c>
      <c r="B1" s="32">
        <v>1990</v>
      </c>
      <c r="C1" s="32">
        <v>2018</v>
      </c>
      <c r="D1" s="33" t="s">
        <v>28</v>
      </c>
      <c r="E1" s="33" t="s">
        <v>29</v>
      </c>
      <c r="F1" s="33" t="s">
        <v>2</v>
      </c>
      <c r="G1" s="34" t="s">
        <v>3</v>
      </c>
      <c r="H1" s="35"/>
      <c r="J1" s="118" t="s">
        <v>4</v>
      </c>
      <c r="K1" s="60"/>
      <c r="M1" s="37" t="s">
        <v>30</v>
      </c>
      <c r="N1" s="38">
        <v>0.8</v>
      </c>
      <c r="O1" s="39" t="s">
        <v>31</v>
      </c>
    </row>
    <row r="2" spans="1:15" x14ac:dyDescent="0.25">
      <c r="A2" s="18" t="s">
        <v>54</v>
      </c>
      <c r="B2" s="9" t="s">
        <v>242</v>
      </c>
      <c r="C2" s="9" t="s">
        <v>242</v>
      </c>
      <c r="D2" s="40" t="str">
        <f t="shared" ref="D2:D33" si="0">IF(AND(ISNUMBER(B2),ISNUMBER(C2)),(((B2/VLOOKUP("National Total",A:C,2,0))*(((C2-B2)/B2)-((VLOOKUP("National Total",A:C,3,0)-VLOOKUP("National Total",A:C,2,0))/VLOOKUP("National Total",A:C,2,0))))^2)^0.5,"NA")</f>
        <v>NA</v>
      </c>
      <c r="E2" s="119" t="str">
        <f t="shared" ref="E2:E33" si="1">IF(ISNUMBER(D2/SUM(D:D)),(D2/SUM(D:D)),"NA")</f>
        <v>NA</v>
      </c>
      <c r="F2" s="42" t="str">
        <f t="shared" ref="F2:F33" si="2">IF(ISNUMBER(F1),F1+E2,E2)</f>
        <v>NA</v>
      </c>
      <c r="G2" s="43" t="str">
        <f t="shared" ref="G2:G33" si="3">IF(AND(ISTEXT(F1),ISNUMBER(F2)),"x",IF(AND(F1&lt;$N$1,F2&gt;0),"x",""))</f>
        <v/>
      </c>
      <c r="I2" s="44" t="b">
        <f t="shared" ref="I2:I33" si="4">ROW(A2)=ROW(C2)</f>
        <v>1</v>
      </c>
      <c r="J2" s="45" t="e">
        <f t="shared" ref="J2:J33" si="5">VLOOKUP("National Total",A:C,2,0)</f>
        <v>#N/A</v>
      </c>
      <c r="K2" s="45"/>
      <c r="L2" s="18" t="s">
        <v>45</v>
      </c>
    </row>
    <row r="3" spans="1:15" x14ac:dyDescent="0.25">
      <c r="A3" s="18" t="s">
        <v>62</v>
      </c>
      <c r="B3" s="9" t="s">
        <v>175</v>
      </c>
      <c r="C3" s="9" t="s">
        <v>175</v>
      </c>
      <c r="D3" s="40" t="str">
        <f t="shared" si="0"/>
        <v>NA</v>
      </c>
      <c r="E3" s="119" t="str">
        <f t="shared" si="1"/>
        <v>NA</v>
      </c>
      <c r="F3" s="42" t="str">
        <f t="shared" si="2"/>
        <v>NA</v>
      </c>
      <c r="G3" s="43" t="str">
        <f t="shared" si="3"/>
        <v/>
      </c>
      <c r="I3" s="44" t="b">
        <f t="shared" si="4"/>
        <v>1</v>
      </c>
      <c r="J3" s="45" t="e">
        <f t="shared" si="5"/>
        <v>#N/A</v>
      </c>
      <c r="K3" s="45"/>
      <c r="L3" s="18" t="s">
        <v>46</v>
      </c>
    </row>
    <row r="4" spans="1:15" x14ac:dyDescent="0.25">
      <c r="A4" s="18" t="s">
        <v>66</v>
      </c>
      <c r="B4" s="9" t="s">
        <v>208</v>
      </c>
      <c r="C4" s="9" t="s">
        <v>208</v>
      </c>
      <c r="D4" s="40" t="str">
        <f t="shared" si="0"/>
        <v>NA</v>
      </c>
      <c r="E4" s="119" t="str">
        <f t="shared" si="1"/>
        <v>NA</v>
      </c>
      <c r="F4" s="42" t="str">
        <f t="shared" si="2"/>
        <v>NA</v>
      </c>
      <c r="G4" s="43" t="str">
        <f t="shared" si="3"/>
        <v/>
      </c>
      <c r="I4" s="44" t="b">
        <f t="shared" si="4"/>
        <v>1</v>
      </c>
      <c r="J4" s="45" t="e">
        <f t="shared" si="5"/>
        <v>#N/A</v>
      </c>
      <c r="K4" s="45"/>
      <c r="L4" s="18" t="s">
        <v>47</v>
      </c>
    </row>
    <row r="5" spans="1:15" x14ac:dyDescent="0.25">
      <c r="A5" s="18" t="s">
        <v>69</v>
      </c>
      <c r="B5" s="9" t="s">
        <v>175</v>
      </c>
      <c r="C5" s="9" t="s">
        <v>175</v>
      </c>
      <c r="D5" s="40" t="str">
        <f t="shared" si="0"/>
        <v>NA</v>
      </c>
      <c r="E5" s="119" t="str">
        <f t="shared" si="1"/>
        <v>NA</v>
      </c>
      <c r="F5" s="42" t="str">
        <f t="shared" si="2"/>
        <v>NA</v>
      </c>
      <c r="G5" s="43" t="str">
        <f t="shared" si="3"/>
        <v/>
      </c>
      <c r="I5" s="44" t="b">
        <f t="shared" si="4"/>
        <v>1</v>
      </c>
      <c r="J5" s="45" t="e">
        <f t="shared" si="5"/>
        <v>#N/A</v>
      </c>
      <c r="K5" s="45"/>
      <c r="L5" s="18" t="s">
        <v>48</v>
      </c>
      <c r="M5" s="120"/>
    </row>
    <row r="6" spans="1:15" x14ac:dyDescent="0.25">
      <c r="A6" s="18" t="s">
        <v>71</v>
      </c>
      <c r="B6" s="9" t="s">
        <v>242</v>
      </c>
      <c r="C6" s="9" t="s">
        <v>242</v>
      </c>
      <c r="D6" s="40" t="str">
        <f t="shared" si="0"/>
        <v>NA</v>
      </c>
      <c r="E6" s="119" t="str">
        <f t="shared" si="1"/>
        <v>NA</v>
      </c>
      <c r="F6" s="42" t="str">
        <f t="shared" si="2"/>
        <v>NA</v>
      </c>
      <c r="G6" s="43" t="str">
        <f t="shared" si="3"/>
        <v/>
      </c>
      <c r="I6" s="44" t="b">
        <f t="shared" si="4"/>
        <v>1</v>
      </c>
      <c r="J6" s="45" t="e">
        <f t="shared" si="5"/>
        <v>#N/A</v>
      </c>
      <c r="K6" s="45"/>
      <c r="L6" s="18" t="s">
        <v>49</v>
      </c>
    </row>
    <row r="7" spans="1:15" x14ac:dyDescent="0.25">
      <c r="A7" s="18" t="s">
        <v>73</v>
      </c>
      <c r="B7" s="9" t="s">
        <v>242</v>
      </c>
      <c r="C7" s="9" t="s">
        <v>242</v>
      </c>
      <c r="D7" s="40" t="str">
        <f t="shared" si="0"/>
        <v>NA</v>
      </c>
      <c r="E7" s="119" t="str">
        <f t="shared" si="1"/>
        <v>NA</v>
      </c>
      <c r="F7" s="42" t="str">
        <f t="shared" si="2"/>
        <v>NA</v>
      </c>
      <c r="G7" s="43" t="str">
        <f t="shared" si="3"/>
        <v/>
      </c>
      <c r="I7" s="44" t="b">
        <f t="shared" si="4"/>
        <v>1</v>
      </c>
      <c r="J7" s="45" t="e">
        <f t="shared" si="5"/>
        <v>#N/A</v>
      </c>
      <c r="K7" s="45"/>
      <c r="L7" s="18" t="s">
        <v>50</v>
      </c>
    </row>
    <row r="8" spans="1:15" x14ac:dyDescent="0.25">
      <c r="A8" s="18" t="s">
        <v>77</v>
      </c>
      <c r="B8" s="9" t="s">
        <v>242</v>
      </c>
      <c r="C8" s="9" t="s">
        <v>242</v>
      </c>
      <c r="D8" s="40" t="str">
        <f t="shared" si="0"/>
        <v>NA</v>
      </c>
      <c r="E8" s="119" t="str">
        <f t="shared" si="1"/>
        <v>NA</v>
      </c>
      <c r="F8" s="42" t="str">
        <f t="shared" si="2"/>
        <v>NA</v>
      </c>
      <c r="G8" s="43" t="str">
        <f t="shared" si="3"/>
        <v/>
      </c>
      <c r="I8" s="44" t="b">
        <f t="shared" si="4"/>
        <v>1</v>
      </c>
      <c r="J8" s="45" t="e">
        <f t="shared" si="5"/>
        <v>#N/A</v>
      </c>
      <c r="K8" s="45"/>
      <c r="L8" s="18" t="s">
        <v>51</v>
      </c>
    </row>
    <row r="9" spans="1:15" x14ac:dyDescent="0.25">
      <c r="A9" s="18" t="s">
        <v>78</v>
      </c>
      <c r="B9" s="9" t="s">
        <v>242</v>
      </c>
      <c r="C9" s="9" t="s">
        <v>242</v>
      </c>
      <c r="D9" s="40" t="str">
        <f t="shared" si="0"/>
        <v>NA</v>
      </c>
      <c r="E9" s="119" t="str">
        <f t="shared" si="1"/>
        <v>NA</v>
      </c>
      <c r="F9" s="42" t="str">
        <f t="shared" si="2"/>
        <v>NA</v>
      </c>
      <c r="G9" s="43" t="str">
        <f t="shared" si="3"/>
        <v/>
      </c>
      <c r="I9" s="44" t="b">
        <f t="shared" si="4"/>
        <v>1</v>
      </c>
      <c r="J9" s="45" t="e">
        <f t="shared" si="5"/>
        <v>#N/A</v>
      </c>
      <c r="K9" s="45"/>
      <c r="L9" s="18" t="s">
        <v>52</v>
      </c>
    </row>
    <row r="10" spans="1:15" x14ac:dyDescent="0.25">
      <c r="A10" s="18" t="s">
        <v>80</v>
      </c>
      <c r="B10" s="9" t="s">
        <v>208</v>
      </c>
      <c r="C10" s="9" t="s">
        <v>208</v>
      </c>
      <c r="D10" s="40" t="str">
        <f t="shared" si="0"/>
        <v>NA</v>
      </c>
      <c r="E10" s="119" t="str">
        <f t="shared" si="1"/>
        <v>NA</v>
      </c>
      <c r="F10" s="42" t="str">
        <f t="shared" si="2"/>
        <v>NA</v>
      </c>
      <c r="G10" s="43" t="str">
        <f t="shared" si="3"/>
        <v/>
      </c>
      <c r="I10" s="44" t="b">
        <f t="shared" si="4"/>
        <v>1</v>
      </c>
      <c r="J10" s="45" t="e">
        <f t="shared" si="5"/>
        <v>#N/A</v>
      </c>
      <c r="K10" s="45"/>
      <c r="L10" s="18" t="s">
        <v>53</v>
      </c>
    </row>
    <row r="11" spans="1:15" x14ac:dyDescent="0.25">
      <c r="A11" s="18" t="s">
        <v>81</v>
      </c>
      <c r="B11" s="9" t="s">
        <v>208</v>
      </c>
      <c r="C11" s="9" t="s">
        <v>208</v>
      </c>
      <c r="D11" s="40" t="str">
        <f t="shared" si="0"/>
        <v>NA</v>
      </c>
      <c r="E11" s="119" t="str">
        <f t="shared" si="1"/>
        <v>NA</v>
      </c>
      <c r="F11" s="42" t="str">
        <f t="shared" si="2"/>
        <v>NA</v>
      </c>
      <c r="G11" s="43" t="str">
        <f t="shared" si="3"/>
        <v/>
      </c>
      <c r="I11" s="44" t="b">
        <f t="shared" si="4"/>
        <v>1</v>
      </c>
      <c r="J11" s="45" t="e">
        <f t="shared" si="5"/>
        <v>#N/A</v>
      </c>
      <c r="K11" s="45"/>
      <c r="L11" s="18" t="s">
        <v>54</v>
      </c>
    </row>
    <row r="12" spans="1:15" x14ac:dyDescent="0.25">
      <c r="A12" s="18" t="s">
        <v>82</v>
      </c>
      <c r="B12" s="9" t="s">
        <v>175</v>
      </c>
      <c r="C12" s="9" t="s">
        <v>175</v>
      </c>
      <c r="D12" s="40" t="str">
        <f t="shared" si="0"/>
        <v>NA</v>
      </c>
      <c r="E12" s="119" t="str">
        <f t="shared" si="1"/>
        <v>NA</v>
      </c>
      <c r="F12" s="42" t="str">
        <f t="shared" si="2"/>
        <v>NA</v>
      </c>
      <c r="G12" s="43" t="str">
        <f t="shared" si="3"/>
        <v/>
      </c>
      <c r="I12" s="44" t="b">
        <f t="shared" si="4"/>
        <v>1</v>
      </c>
      <c r="J12" s="45" t="e">
        <f t="shared" si="5"/>
        <v>#N/A</v>
      </c>
      <c r="K12" s="45"/>
      <c r="L12" s="18" t="s">
        <v>55</v>
      </c>
    </row>
    <row r="13" spans="1:15" x14ac:dyDescent="0.25">
      <c r="A13" s="18" t="s">
        <v>83</v>
      </c>
      <c r="B13" s="9" t="s">
        <v>242</v>
      </c>
      <c r="C13" s="9" t="s">
        <v>242</v>
      </c>
      <c r="D13" s="40" t="str">
        <f t="shared" si="0"/>
        <v>NA</v>
      </c>
      <c r="E13" s="119" t="str">
        <f t="shared" si="1"/>
        <v>NA</v>
      </c>
      <c r="F13" s="42" t="str">
        <f t="shared" si="2"/>
        <v>NA</v>
      </c>
      <c r="G13" s="43" t="str">
        <f t="shared" si="3"/>
        <v/>
      </c>
      <c r="I13" s="44" t="b">
        <f t="shared" si="4"/>
        <v>1</v>
      </c>
      <c r="J13" s="45" t="e">
        <f t="shared" si="5"/>
        <v>#N/A</v>
      </c>
      <c r="K13" s="45"/>
      <c r="L13" s="18" t="s">
        <v>56</v>
      </c>
    </row>
    <row r="14" spans="1:15" x14ac:dyDescent="0.25">
      <c r="A14" s="18" t="s">
        <v>84</v>
      </c>
      <c r="B14" s="9" t="s">
        <v>175</v>
      </c>
      <c r="C14" s="9" t="s">
        <v>175</v>
      </c>
      <c r="D14" s="40" t="str">
        <f t="shared" si="0"/>
        <v>NA</v>
      </c>
      <c r="E14" s="119" t="str">
        <f t="shared" si="1"/>
        <v>NA</v>
      </c>
      <c r="F14" s="42" t="str">
        <f t="shared" si="2"/>
        <v>NA</v>
      </c>
      <c r="G14" s="43" t="str">
        <f t="shared" si="3"/>
        <v/>
      </c>
      <c r="I14" s="44" t="b">
        <f t="shared" si="4"/>
        <v>1</v>
      </c>
      <c r="J14" s="45" t="e">
        <f t="shared" si="5"/>
        <v>#N/A</v>
      </c>
      <c r="K14" s="45"/>
      <c r="L14" s="18" t="s">
        <v>57</v>
      </c>
    </row>
    <row r="15" spans="1:15" x14ac:dyDescent="0.25">
      <c r="A15" s="18" t="s">
        <v>85</v>
      </c>
      <c r="B15" s="9" t="s">
        <v>175</v>
      </c>
      <c r="C15" s="9" t="s">
        <v>175</v>
      </c>
      <c r="D15" s="40" t="str">
        <f t="shared" si="0"/>
        <v>NA</v>
      </c>
      <c r="E15" s="119" t="str">
        <f t="shared" si="1"/>
        <v>NA</v>
      </c>
      <c r="F15" s="42" t="str">
        <f t="shared" si="2"/>
        <v>NA</v>
      </c>
      <c r="G15" s="43" t="str">
        <f t="shared" si="3"/>
        <v/>
      </c>
      <c r="I15" s="44" t="b">
        <f t="shared" si="4"/>
        <v>1</v>
      </c>
      <c r="J15" s="45" t="e">
        <f t="shared" si="5"/>
        <v>#N/A</v>
      </c>
      <c r="K15" s="45"/>
      <c r="L15" s="18" t="s">
        <v>58</v>
      </c>
    </row>
    <row r="16" spans="1:15" x14ac:dyDescent="0.25">
      <c r="A16" s="18" t="s">
        <v>86</v>
      </c>
      <c r="B16" s="9" t="s">
        <v>243</v>
      </c>
      <c r="C16" s="9" t="s">
        <v>243</v>
      </c>
      <c r="D16" s="40" t="str">
        <f t="shared" si="0"/>
        <v>NA</v>
      </c>
      <c r="E16" s="119" t="str">
        <f t="shared" si="1"/>
        <v>NA</v>
      </c>
      <c r="F16" s="42" t="str">
        <f t="shared" si="2"/>
        <v>NA</v>
      </c>
      <c r="G16" s="43" t="str">
        <f t="shared" si="3"/>
        <v/>
      </c>
      <c r="I16" s="44" t="b">
        <f t="shared" si="4"/>
        <v>1</v>
      </c>
      <c r="J16" s="45" t="e">
        <f t="shared" si="5"/>
        <v>#N/A</v>
      </c>
      <c r="K16" s="45"/>
      <c r="L16" s="18" t="s">
        <v>59</v>
      </c>
    </row>
    <row r="17" spans="1:12" x14ac:dyDescent="0.25">
      <c r="A17" s="18" t="s">
        <v>87</v>
      </c>
      <c r="B17" s="9" t="s">
        <v>208</v>
      </c>
      <c r="C17" s="9" t="s">
        <v>208</v>
      </c>
      <c r="D17" s="40" t="str">
        <f t="shared" si="0"/>
        <v>NA</v>
      </c>
      <c r="E17" s="119" t="str">
        <f t="shared" si="1"/>
        <v>NA</v>
      </c>
      <c r="F17" s="42" t="str">
        <f t="shared" si="2"/>
        <v>NA</v>
      </c>
      <c r="G17" s="43" t="str">
        <f t="shared" si="3"/>
        <v/>
      </c>
      <c r="I17" s="44" t="b">
        <f t="shared" si="4"/>
        <v>1</v>
      </c>
      <c r="J17" s="45" t="e">
        <f t="shared" si="5"/>
        <v>#N/A</v>
      </c>
      <c r="K17" s="45"/>
      <c r="L17" s="18" t="s">
        <v>60</v>
      </c>
    </row>
    <row r="18" spans="1:12" x14ac:dyDescent="0.25">
      <c r="A18" s="18" t="s">
        <v>88</v>
      </c>
      <c r="B18" s="9" t="s">
        <v>242</v>
      </c>
      <c r="C18" s="9" t="s">
        <v>242</v>
      </c>
      <c r="D18" s="40" t="str">
        <f t="shared" si="0"/>
        <v>NA</v>
      </c>
      <c r="E18" s="119" t="str">
        <f t="shared" si="1"/>
        <v>NA</v>
      </c>
      <c r="F18" s="42" t="str">
        <f t="shared" si="2"/>
        <v>NA</v>
      </c>
      <c r="G18" s="43" t="str">
        <f t="shared" si="3"/>
        <v/>
      </c>
      <c r="I18" s="44" t="b">
        <f t="shared" si="4"/>
        <v>1</v>
      </c>
      <c r="J18" s="45" t="e">
        <f t="shared" si="5"/>
        <v>#N/A</v>
      </c>
      <c r="K18" s="45"/>
      <c r="L18" s="18" t="s">
        <v>61</v>
      </c>
    </row>
    <row r="19" spans="1:12" x14ac:dyDescent="0.25">
      <c r="A19" s="18" t="s">
        <v>89</v>
      </c>
      <c r="B19" s="9" t="s">
        <v>242</v>
      </c>
      <c r="C19" s="9" t="s">
        <v>242</v>
      </c>
      <c r="D19" s="40" t="str">
        <f t="shared" si="0"/>
        <v>NA</v>
      </c>
      <c r="E19" s="119" t="str">
        <f t="shared" si="1"/>
        <v>NA</v>
      </c>
      <c r="F19" s="42" t="str">
        <f t="shared" si="2"/>
        <v>NA</v>
      </c>
      <c r="G19" s="43" t="str">
        <f t="shared" si="3"/>
        <v/>
      </c>
      <c r="I19" s="44" t="b">
        <f t="shared" si="4"/>
        <v>1</v>
      </c>
      <c r="J19" s="45" t="e">
        <f t="shared" si="5"/>
        <v>#N/A</v>
      </c>
      <c r="K19" s="45"/>
      <c r="L19" s="18" t="s">
        <v>62</v>
      </c>
    </row>
    <row r="20" spans="1:12" x14ac:dyDescent="0.25">
      <c r="A20" s="18" t="s">
        <v>90</v>
      </c>
      <c r="B20" s="9">
        <v>1.7676000000000001E-2</v>
      </c>
      <c r="C20" s="9" t="s">
        <v>208</v>
      </c>
      <c r="D20" s="40" t="str">
        <f t="shared" si="0"/>
        <v>NA</v>
      </c>
      <c r="E20" s="119" t="str">
        <f t="shared" si="1"/>
        <v>NA</v>
      </c>
      <c r="F20" s="42" t="str">
        <f t="shared" si="2"/>
        <v>NA</v>
      </c>
      <c r="G20" s="43" t="str">
        <f t="shared" si="3"/>
        <v/>
      </c>
      <c r="I20" s="44" t="b">
        <f t="shared" si="4"/>
        <v>1</v>
      </c>
      <c r="J20" s="45" t="e">
        <f t="shared" si="5"/>
        <v>#N/A</v>
      </c>
      <c r="K20" s="45"/>
      <c r="L20" s="18" t="s">
        <v>63</v>
      </c>
    </row>
    <row r="21" spans="1:12" x14ac:dyDescent="0.25">
      <c r="A21" s="18" t="s">
        <v>94</v>
      </c>
      <c r="B21" s="9" t="s">
        <v>208</v>
      </c>
      <c r="C21" s="9" t="s">
        <v>208</v>
      </c>
      <c r="D21" s="40" t="str">
        <f t="shared" si="0"/>
        <v>NA</v>
      </c>
      <c r="E21" s="119" t="str">
        <f t="shared" si="1"/>
        <v>NA</v>
      </c>
      <c r="F21" s="42" t="str">
        <f t="shared" si="2"/>
        <v>NA</v>
      </c>
      <c r="G21" s="43" t="str">
        <f t="shared" si="3"/>
        <v/>
      </c>
      <c r="I21" s="44" t="b">
        <f t="shared" si="4"/>
        <v>1</v>
      </c>
      <c r="J21" s="45" t="e">
        <f t="shared" si="5"/>
        <v>#N/A</v>
      </c>
      <c r="K21" s="45"/>
      <c r="L21" s="18" t="s">
        <v>64</v>
      </c>
    </row>
    <row r="22" spans="1:12" x14ac:dyDescent="0.25">
      <c r="A22" s="18" t="s">
        <v>95</v>
      </c>
      <c r="B22" s="9" t="s">
        <v>208</v>
      </c>
      <c r="C22" s="9" t="s">
        <v>208</v>
      </c>
      <c r="D22" s="40" t="str">
        <f t="shared" si="0"/>
        <v>NA</v>
      </c>
      <c r="E22" s="119" t="str">
        <f t="shared" si="1"/>
        <v>NA</v>
      </c>
      <c r="F22" s="42" t="str">
        <f t="shared" si="2"/>
        <v>NA</v>
      </c>
      <c r="G22" s="43" t="str">
        <f t="shared" si="3"/>
        <v/>
      </c>
      <c r="I22" s="44" t="b">
        <f t="shared" si="4"/>
        <v>1</v>
      </c>
      <c r="J22" s="45" t="e">
        <f t="shared" si="5"/>
        <v>#N/A</v>
      </c>
      <c r="K22" s="45"/>
      <c r="L22" s="18" t="s">
        <v>65</v>
      </c>
    </row>
    <row r="23" spans="1:12" x14ac:dyDescent="0.25">
      <c r="A23" s="18" t="s">
        <v>96</v>
      </c>
      <c r="B23" s="9" t="s">
        <v>243</v>
      </c>
      <c r="C23" s="9" t="s">
        <v>208</v>
      </c>
      <c r="D23" s="40" t="str">
        <f t="shared" si="0"/>
        <v>NA</v>
      </c>
      <c r="E23" s="119" t="str">
        <f t="shared" si="1"/>
        <v>NA</v>
      </c>
      <c r="F23" s="42" t="str">
        <f t="shared" si="2"/>
        <v>NA</v>
      </c>
      <c r="G23" s="43" t="str">
        <f t="shared" si="3"/>
        <v/>
      </c>
      <c r="I23" s="44" t="b">
        <f t="shared" si="4"/>
        <v>1</v>
      </c>
      <c r="J23" s="45" t="e">
        <f t="shared" si="5"/>
        <v>#N/A</v>
      </c>
      <c r="K23" s="45"/>
      <c r="L23" s="18" t="s">
        <v>66</v>
      </c>
    </row>
    <row r="24" spans="1:12" x14ac:dyDescent="0.25">
      <c r="A24" s="18" t="s">
        <v>97</v>
      </c>
      <c r="B24" s="9" t="s">
        <v>208</v>
      </c>
      <c r="C24" s="9" t="s">
        <v>208</v>
      </c>
      <c r="D24" s="40" t="str">
        <f t="shared" si="0"/>
        <v>NA</v>
      </c>
      <c r="E24" s="119" t="str">
        <f t="shared" si="1"/>
        <v>NA</v>
      </c>
      <c r="F24" s="42" t="str">
        <f t="shared" si="2"/>
        <v>NA</v>
      </c>
      <c r="G24" s="43" t="str">
        <f t="shared" si="3"/>
        <v/>
      </c>
      <c r="I24" s="44" t="b">
        <f t="shared" si="4"/>
        <v>1</v>
      </c>
      <c r="J24" s="45" t="e">
        <f t="shared" si="5"/>
        <v>#N/A</v>
      </c>
      <c r="K24" s="45"/>
      <c r="L24" s="18" t="s">
        <v>67</v>
      </c>
    </row>
    <row r="25" spans="1:12" x14ac:dyDescent="0.25">
      <c r="A25" s="18" t="s">
        <v>98</v>
      </c>
      <c r="B25" s="9" t="s">
        <v>208</v>
      </c>
      <c r="C25" s="9" t="s">
        <v>208</v>
      </c>
      <c r="D25" s="40" t="str">
        <f t="shared" si="0"/>
        <v>NA</v>
      </c>
      <c r="E25" s="119" t="str">
        <f t="shared" si="1"/>
        <v>NA</v>
      </c>
      <c r="F25" s="42" t="str">
        <f t="shared" si="2"/>
        <v>NA</v>
      </c>
      <c r="G25" s="43" t="str">
        <f t="shared" si="3"/>
        <v/>
      </c>
      <c r="I25" s="44" t="b">
        <f t="shared" si="4"/>
        <v>1</v>
      </c>
      <c r="J25" s="45" t="e">
        <f t="shared" si="5"/>
        <v>#N/A</v>
      </c>
      <c r="K25" s="45"/>
      <c r="L25" s="18" t="s">
        <v>68</v>
      </c>
    </row>
    <row r="26" spans="1:12" x14ac:dyDescent="0.25">
      <c r="A26" s="18" t="s">
        <v>99</v>
      </c>
      <c r="B26" s="9" t="s">
        <v>208</v>
      </c>
      <c r="C26" s="9" t="s">
        <v>208</v>
      </c>
      <c r="D26" s="40" t="str">
        <f t="shared" si="0"/>
        <v>NA</v>
      </c>
      <c r="E26" s="119" t="str">
        <f t="shared" si="1"/>
        <v>NA</v>
      </c>
      <c r="F26" s="42" t="str">
        <f t="shared" si="2"/>
        <v>NA</v>
      </c>
      <c r="G26" s="43" t="str">
        <f t="shared" si="3"/>
        <v/>
      </c>
      <c r="I26" s="44" t="b">
        <f t="shared" si="4"/>
        <v>1</v>
      </c>
      <c r="J26" s="45" t="e">
        <f t="shared" si="5"/>
        <v>#N/A</v>
      </c>
      <c r="K26" s="45"/>
      <c r="L26" s="18" t="s">
        <v>69</v>
      </c>
    </row>
    <row r="27" spans="1:12" x14ac:dyDescent="0.25">
      <c r="A27" s="18" t="s">
        <v>100</v>
      </c>
      <c r="B27" s="9" t="s">
        <v>208</v>
      </c>
      <c r="C27" s="9" t="s">
        <v>208</v>
      </c>
      <c r="D27" s="40" t="str">
        <f t="shared" si="0"/>
        <v>NA</v>
      </c>
      <c r="E27" s="119" t="str">
        <f t="shared" si="1"/>
        <v>NA</v>
      </c>
      <c r="F27" s="42" t="str">
        <f t="shared" si="2"/>
        <v>NA</v>
      </c>
      <c r="G27" s="43" t="str">
        <f t="shared" si="3"/>
        <v/>
      </c>
      <c r="I27" s="44" t="b">
        <f t="shared" si="4"/>
        <v>1</v>
      </c>
      <c r="J27" s="45" t="e">
        <f t="shared" si="5"/>
        <v>#N/A</v>
      </c>
      <c r="K27" s="45"/>
      <c r="L27" s="18" t="s">
        <v>70</v>
      </c>
    </row>
    <row r="28" spans="1:12" x14ac:dyDescent="0.25">
      <c r="A28" s="18" t="s">
        <v>101</v>
      </c>
      <c r="B28" s="9" t="s">
        <v>208</v>
      </c>
      <c r="C28" s="9" t="s">
        <v>208</v>
      </c>
      <c r="D28" s="40" t="str">
        <f t="shared" si="0"/>
        <v>NA</v>
      </c>
      <c r="E28" s="119" t="str">
        <f t="shared" si="1"/>
        <v>NA</v>
      </c>
      <c r="F28" s="42" t="str">
        <f t="shared" si="2"/>
        <v>NA</v>
      </c>
      <c r="G28" s="43" t="str">
        <f t="shared" si="3"/>
        <v/>
      </c>
      <c r="I28" s="44" t="b">
        <f t="shared" si="4"/>
        <v>1</v>
      </c>
      <c r="J28" s="45" t="e">
        <f t="shared" si="5"/>
        <v>#N/A</v>
      </c>
      <c r="K28" s="45"/>
      <c r="L28" s="18" t="s">
        <v>71</v>
      </c>
    </row>
    <row r="29" spans="1:12" x14ac:dyDescent="0.25">
      <c r="A29" s="18" t="s">
        <v>102</v>
      </c>
      <c r="B29" s="9" t="s">
        <v>208</v>
      </c>
      <c r="C29" s="9" t="s">
        <v>208</v>
      </c>
      <c r="D29" s="40" t="str">
        <f t="shared" si="0"/>
        <v>NA</v>
      </c>
      <c r="E29" s="119" t="str">
        <f t="shared" si="1"/>
        <v>NA</v>
      </c>
      <c r="F29" s="42" t="str">
        <f t="shared" si="2"/>
        <v>NA</v>
      </c>
      <c r="G29" s="43" t="str">
        <f t="shared" si="3"/>
        <v/>
      </c>
      <c r="I29" s="44" t="b">
        <f t="shared" si="4"/>
        <v>1</v>
      </c>
      <c r="J29" s="45" t="e">
        <f t="shared" si="5"/>
        <v>#N/A</v>
      </c>
      <c r="K29" s="45"/>
      <c r="L29" s="18" t="s">
        <v>72</v>
      </c>
    </row>
    <row r="30" spans="1:12" x14ac:dyDescent="0.25">
      <c r="A30" s="18" t="s">
        <v>103</v>
      </c>
      <c r="B30" s="9" t="s">
        <v>208</v>
      </c>
      <c r="C30" s="9" t="s">
        <v>208</v>
      </c>
      <c r="D30" s="40" t="str">
        <f t="shared" si="0"/>
        <v>NA</v>
      </c>
      <c r="E30" s="119" t="str">
        <f t="shared" si="1"/>
        <v>NA</v>
      </c>
      <c r="F30" s="42" t="str">
        <f t="shared" si="2"/>
        <v>NA</v>
      </c>
      <c r="G30" s="43" t="str">
        <f t="shared" si="3"/>
        <v/>
      </c>
      <c r="I30" s="44" t="b">
        <f t="shared" si="4"/>
        <v>1</v>
      </c>
      <c r="J30" s="45" t="e">
        <f t="shared" si="5"/>
        <v>#N/A</v>
      </c>
      <c r="K30" s="45"/>
      <c r="L30" s="18" t="s">
        <v>73</v>
      </c>
    </row>
    <row r="31" spans="1:12" x14ac:dyDescent="0.25">
      <c r="A31" s="18" t="s">
        <v>105</v>
      </c>
      <c r="B31" s="9" t="s">
        <v>208</v>
      </c>
      <c r="C31" s="9" t="s">
        <v>208</v>
      </c>
      <c r="D31" s="40" t="str">
        <f t="shared" si="0"/>
        <v>NA</v>
      </c>
      <c r="E31" s="119" t="str">
        <f t="shared" si="1"/>
        <v>NA</v>
      </c>
      <c r="F31" s="42" t="str">
        <f t="shared" si="2"/>
        <v>NA</v>
      </c>
      <c r="G31" s="43" t="str">
        <f t="shared" si="3"/>
        <v/>
      </c>
      <c r="I31" s="44" t="b">
        <f t="shared" si="4"/>
        <v>1</v>
      </c>
      <c r="J31" s="45" t="e">
        <f t="shared" si="5"/>
        <v>#N/A</v>
      </c>
      <c r="K31" s="45"/>
      <c r="L31" s="18" t="s">
        <v>74</v>
      </c>
    </row>
    <row r="32" spans="1:12" x14ac:dyDescent="0.25">
      <c r="A32" s="18" t="s">
        <v>106</v>
      </c>
      <c r="B32" s="9" t="s">
        <v>208</v>
      </c>
      <c r="C32" s="9" t="s">
        <v>208</v>
      </c>
      <c r="D32" s="40" t="str">
        <f t="shared" si="0"/>
        <v>NA</v>
      </c>
      <c r="E32" s="119" t="str">
        <f t="shared" si="1"/>
        <v>NA</v>
      </c>
      <c r="F32" s="42" t="str">
        <f t="shared" si="2"/>
        <v>NA</v>
      </c>
      <c r="G32" s="43" t="str">
        <f t="shared" si="3"/>
        <v/>
      </c>
      <c r="I32" s="44" t="b">
        <f t="shared" si="4"/>
        <v>1</v>
      </c>
      <c r="J32" s="45" t="e">
        <f t="shared" si="5"/>
        <v>#N/A</v>
      </c>
      <c r="K32" s="45"/>
      <c r="L32" s="18" t="s">
        <v>75</v>
      </c>
    </row>
    <row r="33" spans="1:12" x14ac:dyDescent="0.25">
      <c r="A33" s="18" t="s">
        <v>107</v>
      </c>
      <c r="B33" s="9" t="s">
        <v>208</v>
      </c>
      <c r="C33" s="9" t="s">
        <v>208</v>
      </c>
      <c r="D33" s="40" t="str">
        <f t="shared" si="0"/>
        <v>NA</v>
      </c>
      <c r="E33" s="119" t="str">
        <f t="shared" si="1"/>
        <v>NA</v>
      </c>
      <c r="F33" s="42" t="str">
        <f t="shared" si="2"/>
        <v>NA</v>
      </c>
      <c r="G33" s="43" t="str">
        <f t="shared" si="3"/>
        <v/>
      </c>
      <c r="I33" s="44" t="b">
        <f t="shared" si="4"/>
        <v>1</v>
      </c>
      <c r="J33" s="45" t="e">
        <f t="shared" si="5"/>
        <v>#N/A</v>
      </c>
      <c r="K33" s="45"/>
      <c r="L33" s="18" t="s">
        <v>76</v>
      </c>
    </row>
    <row r="34" spans="1:12" x14ac:dyDescent="0.25">
      <c r="A34" s="18" t="s">
        <v>108</v>
      </c>
      <c r="B34" s="9" t="s">
        <v>208</v>
      </c>
      <c r="C34" s="9" t="s">
        <v>208</v>
      </c>
      <c r="D34" s="40" t="str">
        <f t="shared" ref="D34:D65" si="6">IF(AND(ISNUMBER(B34),ISNUMBER(C34)),(((B34/VLOOKUP("National Total",A:C,2,0))*(((C34-B34)/B34)-((VLOOKUP("National Total",A:C,3,0)-VLOOKUP("National Total",A:C,2,0))/VLOOKUP("National Total",A:C,2,0))))^2)^0.5,"NA")</f>
        <v>NA</v>
      </c>
      <c r="E34" s="119" t="str">
        <f t="shared" ref="E34:E65" si="7">IF(ISNUMBER(D34/SUM(D:D)),(D34/SUM(D:D)),"NA")</f>
        <v>NA</v>
      </c>
      <c r="F34" s="42" t="str">
        <f t="shared" ref="F34:F65" si="8">IF(ISNUMBER(F33),F33+E34,E34)</f>
        <v>NA</v>
      </c>
      <c r="G34" s="43" t="str">
        <f t="shared" ref="G34:G65" si="9">IF(AND(ISTEXT(F33),ISNUMBER(F34)),"x",IF(AND(F33&lt;$N$1,F34&gt;0),"x",""))</f>
        <v/>
      </c>
      <c r="I34" s="44" t="b">
        <f t="shared" ref="I34:I65" si="10">ROW(A34)=ROW(C34)</f>
        <v>1</v>
      </c>
      <c r="J34" s="45" t="e">
        <f t="shared" ref="J34:J65" si="11">VLOOKUP("National Total",A:C,2,0)</f>
        <v>#N/A</v>
      </c>
      <c r="K34" s="45"/>
      <c r="L34" s="18" t="s">
        <v>77</v>
      </c>
    </row>
    <row r="35" spans="1:12" x14ac:dyDescent="0.25">
      <c r="A35" s="18" t="s">
        <v>109</v>
      </c>
      <c r="B35" s="9" t="s">
        <v>208</v>
      </c>
      <c r="C35" s="9" t="s">
        <v>208</v>
      </c>
      <c r="D35" s="40" t="str">
        <f t="shared" si="6"/>
        <v>NA</v>
      </c>
      <c r="E35" s="119" t="str">
        <f t="shared" si="7"/>
        <v>NA</v>
      </c>
      <c r="F35" s="42" t="str">
        <f t="shared" si="8"/>
        <v>NA</v>
      </c>
      <c r="G35" s="43" t="str">
        <f t="shared" si="9"/>
        <v/>
      </c>
      <c r="I35" s="44" t="b">
        <f t="shared" si="10"/>
        <v>1</v>
      </c>
      <c r="J35" s="45" t="e">
        <f t="shared" si="11"/>
        <v>#N/A</v>
      </c>
      <c r="K35" s="45"/>
      <c r="L35" s="18" t="s">
        <v>78</v>
      </c>
    </row>
    <row r="36" spans="1:12" x14ac:dyDescent="0.25">
      <c r="A36" s="18" t="s">
        <v>110</v>
      </c>
      <c r="B36" s="9" t="s">
        <v>208</v>
      </c>
      <c r="C36" s="9" t="s">
        <v>208</v>
      </c>
      <c r="D36" s="40" t="str">
        <f t="shared" si="6"/>
        <v>NA</v>
      </c>
      <c r="E36" s="119" t="str">
        <f t="shared" si="7"/>
        <v>NA</v>
      </c>
      <c r="F36" s="42" t="str">
        <f t="shared" si="8"/>
        <v>NA</v>
      </c>
      <c r="G36" s="43" t="str">
        <f t="shared" si="9"/>
        <v/>
      </c>
      <c r="I36" s="44" t="b">
        <f t="shared" si="10"/>
        <v>1</v>
      </c>
      <c r="J36" s="45" t="e">
        <f t="shared" si="11"/>
        <v>#N/A</v>
      </c>
      <c r="K36" s="45"/>
      <c r="L36" s="18" t="s">
        <v>79</v>
      </c>
    </row>
    <row r="37" spans="1:12" x14ac:dyDescent="0.25">
      <c r="A37" s="18" t="s">
        <v>111</v>
      </c>
      <c r="B37" s="9" t="s">
        <v>208</v>
      </c>
      <c r="C37" s="9" t="s">
        <v>208</v>
      </c>
      <c r="D37" s="40" t="str">
        <f t="shared" si="6"/>
        <v>NA</v>
      </c>
      <c r="E37" s="119" t="str">
        <f t="shared" si="7"/>
        <v>NA</v>
      </c>
      <c r="F37" s="42" t="str">
        <f t="shared" si="8"/>
        <v>NA</v>
      </c>
      <c r="G37" s="43" t="str">
        <f t="shared" si="9"/>
        <v/>
      </c>
      <c r="I37" s="44" t="b">
        <f t="shared" si="10"/>
        <v>1</v>
      </c>
      <c r="J37" s="45" t="e">
        <f t="shared" si="11"/>
        <v>#N/A</v>
      </c>
      <c r="K37" s="45"/>
      <c r="L37" s="18" t="s">
        <v>80</v>
      </c>
    </row>
    <row r="38" spans="1:12" x14ac:dyDescent="0.25">
      <c r="A38" s="18" t="s">
        <v>112</v>
      </c>
      <c r="B38" s="9" t="s">
        <v>243</v>
      </c>
      <c r="C38" s="9" t="s">
        <v>243</v>
      </c>
      <c r="D38" s="40" t="str">
        <f t="shared" si="6"/>
        <v>NA</v>
      </c>
      <c r="E38" s="119" t="str">
        <f t="shared" si="7"/>
        <v>NA</v>
      </c>
      <c r="F38" s="42" t="str">
        <f t="shared" si="8"/>
        <v>NA</v>
      </c>
      <c r="G38" s="43" t="str">
        <f t="shared" si="9"/>
        <v/>
      </c>
      <c r="I38" s="44" t="b">
        <f t="shared" si="10"/>
        <v>1</v>
      </c>
      <c r="J38" s="45" t="e">
        <f t="shared" si="11"/>
        <v>#N/A</v>
      </c>
      <c r="K38" s="45"/>
      <c r="L38" s="18" t="s">
        <v>81</v>
      </c>
    </row>
    <row r="39" spans="1:12" x14ac:dyDescent="0.25">
      <c r="A39" s="18" t="s">
        <v>113</v>
      </c>
      <c r="B39" s="9" t="s">
        <v>243</v>
      </c>
      <c r="C39" s="9" t="s">
        <v>243</v>
      </c>
      <c r="D39" s="40" t="str">
        <f t="shared" si="6"/>
        <v>NA</v>
      </c>
      <c r="E39" s="119" t="str">
        <f t="shared" si="7"/>
        <v>NA</v>
      </c>
      <c r="F39" s="42" t="str">
        <f t="shared" si="8"/>
        <v>NA</v>
      </c>
      <c r="G39" s="43" t="str">
        <f t="shared" si="9"/>
        <v/>
      </c>
      <c r="I39" s="44" t="b">
        <f t="shared" si="10"/>
        <v>1</v>
      </c>
      <c r="J39" s="45" t="e">
        <f t="shared" si="11"/>
        <v>#N/A</v>
      </c>
      <c r="K39" s="45"/>
      <c r="L39" s="18" t="s">
        <v>82</v>
      </c>
    </row>
    <row r="40" spans="1:12" x14ac:dyDescent="0.25">
      <c r="A40" s="18" t="s">
        <v>115</v>
      </c>
      <c r="B40" s="9" t="s">
        <v>208</v>
      </c>
      <c r="C40" s="9" t="s">
        <v>208</v>
      </c>
      <c r="D40" s="40" t="str">
        <f t="shared" si="6"/>
        <v>NA</v>
      </c>
      <c r="E40" s="119" t="str">
        <f t="shared" si="7"/>
        <v>NA</v>
      </c>
      <c r="F40" s="42" t="str">
        <f t="shared" si="8"/>
        <v>NA</v>
      </c>
      <c r="G40" s="43" t="str">
        <f t="shared" si="9"/>
        <v/>
      </c>
      <c r="I40" s="44" t="b">
        <f t="shared" si="10"/>
        <v>1</v>
      </c>
      <c r="J40" s="45" t="e">
        <f t="shared" si="11"/>
        <v>#N/A</v>
      </c>
      <c r="K40" s="45"/>
      <c r="L40" s="18" t="s">
        <v>83</v>
      </c>
    </row>
    <row r="41" spans="1:12" x14ac:dyDescent="0.25">
      <c r="A41" s="18" t="s">
        <v>116</v>
      </c>
      <c r="B41" s="9" t="s">
        <v>175</v>
      </c>
      <c r="C41" s="9" t="s">
        <v>175</v>
      </c>
      <c r="D41" s="40" t="str">
        <f t="shared" si="6"/>
        <v>NA</v>
      </c>
      <c r="E41" s="119" t="str">
        <f t="shared" si="7"/>
        <v>NA</v>
      </c>
      <c r="F41" s="42" t="str">
        <f t="shared" si="8"/>
        <v>NA</v>
      </c>
      <c r="G41" s="43" t="str">
        <f t="shared" si="9"/>
        <v/>
      </c>
      <c r="I41" s="44" t="b">
        <f t="shared" si="10"/>
        <v>1</v>
      </c>
      <c r="J41" s="45" t="e">
        <f t="shared" si="11"/>
        <v>#N/A</v>
      </c>
      <c r="K41" s="45"/>
      <c r="L41" s="18" t="s">
        <v>84</v>
      </c>
    </row>
    <row r="42" spans="1:12" x14ac:dyDescent="0.25">
      <c r="A42" s="18" t="s">
        <v>117</v>
      </c>
      <c r="B42" s="9" t="s">
        <v>243</v>
      </c>
      <c r="C42" s="9" t="s">
        <v>243</v>
      </c>
      <c r="D42" s="40" t="str">
        <f t="shared" si="6"/>
        <v>NA</v>
      </c>
      <c r="E42" s="119" t="str">
        <f t="shared" si="7"/>
        <v>NA</v>
      </c>
      <c r="F42" s="42" t="str">
        <f t="shared" si="8"/>
        <v>NA</v>
      </c>
      <c r="G42" s="43" t="str">
        <f t="shared" si="9"/>
        <v/>
      </c>
      <c r="I42" s="44" t="b">
        <f t="shared" si="10"/>
        <v>1</v>
      </c>
      <c r="J42" s="45" t="e">
        <f t="shared" si="11"/>
        <v>#N/A</v>
      </c>
      <c r="K42" s="45"/>
      <c r="L42" s="18" t="s">
        <v>85</v>
      </c>
    </row>
    <row r="43" spans="1:12" x14ac:dyDescent="0.25">
      <c r="A43" s="18" t="s">
        <v>118</v>
      </c>
      <c r="B43" s="9" t="s">
        <v>243</v>
      </c>
      <c r="C43" s="9" t="s">
        <v>243</v>
      </c>
      <c r="D43" s="40" t="str">
        <f t="shared" si="6"/>
        <v>NA</v>
      </c>
      <c r="E43" s="119" t="str">
        <f t="shared" si="7"/>
        <v>NA</v>
      </c>
      <c r="F43" s="42" t="str">
        <f t="shared" si="8"/>
        <v>NA</v>
      </c>
      <c r="G43" s="43" t="str">
        <f t="shared" si="9"/>
        <v/>
      </c>
      <c r="I43" s="44" t="b">
        <f t="shared" si="10"/>
        <v>1</v>
      </c>
      <c r="J43" s="45" t="e">
        <f t="shared" si="11"/>
        <v>#N/A</v>
      </c>
      <c r="K43" s="45"/>
      <c r="L43" s="18" t="s">
        <v>86</v>
      </c>
    </row>
    <row r="44" spans="1:12" x14ac:dyDescent="0.25">
      <c r="A44" s="18" t="s">
        <v>119</v>
      </c>
      <c r="B44" s="9" t="s">
        <v>243</v>
      </c>
      <c r="C44" s="9" t="s">
        <v>243</v>
      </c>
      <c r="D44" s="40" t="str">
        <f t="shared" si="6"/>
        <v>NA</v>
      </c>
      <c r="E44" s="119" t="str">
        <f t="shared" si="7"/>
        <v>NA</v>
      </c>
      <c r="F44" s="42" t="str">
        <f t="shared" si="8"/>
        <v>NA</v>
      </c>
      <c r="G44" s="43" t="str">
        <f t="shared" si="9"/>
        <v/>
      </c>
      <c r="I44" s="44" t="b">
        <f t="shared" si="10"/>
        <v>1</v>
      </c>
      <c r="J44" s="45" t="e">
        <f t="shared" si="11"/>
        <v>#N/A</v>
      </c>
      <c r="K44" s="45"/>
      <c r="L44" s="18" t="s">
        <v>87</v>
      </c>
    </row>
    <row r="45" spans="1:12" x14ac:dyDescent="0.25">
      <c r="A45" s="18" t="s">
        <v>120</v>
      </c>
      <c r="B45" s="9" t="s">
        <v>243</v>
      </c>
      <c r="C45" s="9" t="s">
        <v>243</v>
      </c>
      <c r="D45" s="40" t="str">
        <f t="shared" si="6"/>
        <v>NA</v>
      </c>
      <c r="E45" s="119" t="str">
        <f t="shared" si="7"/>
        <v>NA</v>
      </c>
      <c r="F45" s="42" t="str">
        <f t="shared" si="8"/>
        <v>NA</v>
      </c>
      <c r="G45" s="43" t="str">
        <f t="shared" si="9"/>
        <v/>
      </c>
      <c r="I45" s="44" t="b">
        <f t="shared" si="10"/>
        <v>1</v>
      </c>
      <c r="J45" s="45" t="e">
        <f t="shared" si="11"/>
        <v>#N/A</v>
      </c>
      <c r="K45" s="45"/>
      <c r="L45" s="18" t="s">
        <v>88</v>
      </c>
    </row>
    <row r="46" spans="1:12" x14ac:dyDescent="0.25">
      <c r="A46" s="18" t="s">
        <v>123</v>
      </c>
      <c r="B46" s="9" t="s">
        <v>208</v>
      </c>
      <c r="C46" s="9" t="s">
        <v>208</v>
      </c>
      <c r="D46" s="40" t="str">
        <f t="shared" si="6"/>
        <v>NA</v>
      </c>
      <c r="E46" s="119" t="str">
        <f t="shared" si="7"/>
        <v>NA</v>
      </c>
      <c r="F46" s="42" t="str">
        <f t="shared" si="8"/>
        <v>NA</v>
      </c>
      <c r="G46" s="43" t="str">
        <f t="shared" si="9"/>
        <v/>
      </c>
      <c r="I46" s="44" t="b">
        <f t="shared" si="10"/>
        <v>1</v>
      </c>
      <c r="J46" s="45" t="e">
        <f t="shared" si="11"/>
        <v>#N/A</v>
      </c>
      <c r="K46" s="45"/>
      <c r="L46" s="18" t="s">
        <v>89</v>
      </c>
    </row>
    <row r="47" spans="1:12" x14ac:dyDescent="0.25">
      <c r="A47" s="18" t="s">
        <v>124</v>
      </c>
      <c r="B47" s="9" t="s">
        <v>208</v>
      </c>
      <c r="C47" s="9" t="s">
        <v>208</v>
      </c>
      <c r="D47" s="40" t="str">
        <f t="shared" si="6"/>
        <v>NA</v>
      </c>
      <c r="E47" s="119" t="str">
        <f t="shared" si="7"/>
        <v>NA</v>
      </c>
      <c r="F47" s="42" t="str">
        <f t="shared" si="8"/>
        <v>NA</v>
      </c>
      <c r="G47" s="43" t="str">
        <f t="shared" si="9"/>
        <v/>
      </c>
      <c r="I47" s="44" t="b">
        <f t="shared" si="10"/>
        <v>1</v>
      </c>
      <c r="J47" s="45" t="e">
        <f t="shared" si="11"/>
        <v>#N/A</v>
      </c>
      <c r="K47" s="45"/>
      <c r="L47" s="18" t="s">
        <v>90</v>
      </c>
    </row>
    <row r="48" spans="1:12" x14ac:dyDescent="0.25">
      <c r="A48" s="18" t="s">
        <v>125</v>
      </c>
      <c r="B48" s="9" t="s">
        <v>175</v>
      </c>
      <c r="C48" s="9" t="s">
        <v>175</v>
      </c>
      <c r="D48" s="40" t="str">
        <f t="shared" si="6"/>
        <v>NA</v>
      </c>
      <c r="E48" s="119" t="str">
        <f t="shared" si="7"/>
        <v>NA</v>
      </c>
      <c r="F48" s="42" t="str">
        <f t="shared" si="8"/>
        <v>NA</v>
      </c>
      <c r="G48" s="43" t="str">
        <f t="shared" si="9"/>
        <v/>
      </c>
      <c r="I48" s="44" t="b">
        <f t="shared" si="10"/>
        <v>1</v>
      </c>
      <c r="J48" s="45" t="e">
        <f t="shared" si="11"/>
        <v>#N/A</v>
      </c>
      <c r="K48" s="45"/>
      <c r="L48" s="18" t="s">
        <v>91</v>
      </c>
    </row>
    <row r="49" spans="1:12" x14ac:dyDescent="0.25">
      <c r="A49" s="18" t="s">
        <v>126</v>
      </c>
      <c r="B49" s="9" t="s">
        <v>243</v>
      </c>
      <c r="C49" s="9" t="s">
        <v>243</v>
      </c>
      <c r="D49" s="40" t="str">
        <f t="shared" si="6"/>
        <v>NA</v>
      </c>
      <c r="E49" s="119" t="str">
        <f t="shared" si="7"/>
        <v>NA</v>
      </c>
      <c r="F49" s="42" t="str">
        <f t="shared" si="8"/>
        <v>NA</v>
      </c>
      <c r="G49" s="43" t="str">
        <f t="shared" si="9"/>
        <v/>
      </c>
      <c r="I49" s="44" t="b">
        <f t="shared" si="10"/>
        <v>1</v>
      </c>
      <c r="J49" s="45" t="e">
        <f t="shared" si="11"/>
        <v>#N/A</v>
      </c>
      <c r="K49" s="45"/>
      <c r="L49" s="18" t="s">
        <v>92</v>
      </c>
    </row>
    <row r="50" spans="1:12" x14ac:dyDescent="0.25">
      <c r="A50" s="18" t="s">
        <v>127</v>
      </c>
      <c r="B50" s="9" t="s">
        <v>208</v>
      </c>
      <c r="C50" s="9" t="s">
        <v>208</v>
      </c>
      <c r="D50" s="40" t="str">
        <f t="shared" si="6"/>
        <v>NA</v>
      </c>
      <c r="E50" s="119" t="str">
        <f t="shared" si="7"/>
        <v>NA</v>
      </c>
      <c r="F50" s="42" t="str">
        <f t="shared" si="8"/>
        <v>NA</v>
      </c>
      <c r="G50" s="43" t="str">
        <f t="shared" si="9"/>
        <v/>
      </c>
      <c r="I50" s="44" t="b">
        <f t="shared" si="10"/>
        <v>1</v>
      </c>
      <c r="J50" s="45" t="e">
        <f t="shared" si="11"/>
        <v>#N/A</v>
      </c>
      <c r="K50" s="45"/>
      <c r="L50" s="18" t="s">
        <v>93</v>
      </c>
    </row>
    <row r="51" spans="1:12" x14ac:dyDescent="0.25">
      <c r="A51" s="18" t="s">
        <v>128</v>
      </c>
      <c r="B51" s="9" t="s">
        <v>175</v>
      </c>
      <c r="C51" s="9" t="s">
        <v>175</v>
      </c>
      <c r="D51" s="40" t="str">
        <f t="shared" si="6"/>
        <v>NA</v>
      </c>
      <c r="E51" s="119" t="str">
        <f t="shared" si="7"/>
        <v>NA</v>
      </c>
      <c r="F51" s="42" t="str">
        <f t="shared" si="8"/>
        <v>NA</v>
      </c>
      <c r="G51" s="43" t="str">
        <f t="shared" si="9"/>
        <v/>
      </c>
      <c r="I51" s="44" t="b">
        <f t="shared" si="10"/>
        <v>1</v>
      </c>
      <c r="J51" s="45" t="e">
        <f t="shared" si="11"/>
        <v>#N/A</v>
      </c>
      <c r="K51" s="45"/>
      <c r="L51" s="18" t="s">
        <v>94</v>
      </c>
    </row>
    <row r="52" spans="1:12" x14ac:dyDescent="0.25">
      <c r="A52" s="18" t="s">
        <v>129</v>
      </c>
      <c r="B52" s="9" t="s">
        <v>208</v>
      </c>
      <c r="C52" s="9" t="s">
        <v>208</v>
      </c>
      <c r="D52" s="40" t="str">
        <f t="shared" si="6"/>
        <v>NA</v>
      </c>
      <c r="E52" s="119" t="str">
        <f t="shared" si="7"/>
        <v>NA</v>
      </c>
      <c r="F52" s="42" t="str">
        <f t="shared" si="8"/>
        <v>NA</v>
      </c>
      <c r="G52" s="43" t="str">
        <f t="shared" si="9"/>
        <v/>
      </c>
      <c r="I52" s="44" t="b">
        <f t="shared" si="10"/>
        <v>1</v>
      </c>
      <c r="J52" s="45" t="e">
        <f t="shared" si="11"/>
        <v>#N/A</v>
      </c>
      <c r="K52" s="45"/>
      <c r="L52" s="18" t="s">
        <v>95</v>
      </c>
    </row>
    <row r="53" spans="1:12" x14ac:dyDescent="0.25">
      <c r="A53" s="18" t="s">
        <v>134</v>
      </c>
      <c r="B53" s="9" t="s">
        <v>208</v>
      </c>
      <c r="C53" s="9" t="s">
        <v>208</v>
      </c>
      <c r="D53" s="40" t="str">
        <f t="shared" si="6"/>
        <v>NA</v>
      </c>
      <c r="E53" s="119" t="str">
        <f t="shared" si="7"/>
        <v>NA</v>
      </c>
      <c r="F53" s="42" t="str">
        <f t="shared" si="8"/>
        <v>NA</v>
      </c>
      <c r="G53" s="43" t="str">
        <f t="shared" si="9"/>
        <v/>
      </c>
      <c r="I53" s="44" t="b">
        <f t="shared" si="10"/>
        <v>1</v>
      </c>
      <c r="J53" s="45" t="e">
        <f t="shared" si="11"/>
        <v>#N/A</v>
      </c>
      <c r="K53" s="45"/>
      <c r="L53" s="18" t="s">
        <v>96</v>
      </c>
    </row>
    <row r="54" spans="1:12" x14ac:dyDescent="0.25">
      <c r="A54" s="18" t="s">
        <v>144</v>
      </c>
      <c r="B54" s="9" t="s">
        <v>243</v>
      </c>
      <c r="C54" s="9" t="s">
        <v>243</v>
      </c>
      <c r="D54" s="40" t="str">
        <f t="shared" si="6"/>
        <v>NA</v>
      </c>
      <c r="E54" s="119" t="str">
        <f t="shared" si="7"/>
        <v>NA</v>
      </c>
      <c r="F54" s="42" t="str">
        <f t="shared" si="8"/>
        <v>NA</v>
      </c>
      <c r="G54" s="43" t="str">
        <f t="shared" si="9"/>
        <v/>
      </c>
      <c r="I54" s="44" t="b">
        <f t="shared" si="10"/>
        <v>1</v>
      </c>
      <c r="J54" s="45" t="e">
        <f t="shared" si="11"/>
        <v>#N/A</v>
      </c>
      <c r="K54" s="45"/>
      <c r="L54" s="18" t="s">
        <v>97</v>
      </c>
    </row>
    <row r="55" spans="1:12" x14ac:dyDescent="0.25">
      <c r="A55" s="18" t="s">
        <v>145</v>
      </c>
      <c r="B55" s="9" t="s">
        <v>243</v>
      </c>
      <c r="C55" s="9" t="s">
        <v>243</v>
      </c>
      <c r="D55" s="40" t="str">
        <f t="shared" si="6"/>
        <v>NA</v>
      </c>
      <c r="E55" s="119" t="str">
        <f t="shared" si="7"/>
        <v>NA</v>
      </c>
      <c r="F55" s="42" t="str">
        <f t="shared" si="8"/>
        <v>NA</v>
      </c>
      <c r="G55" s="43" t="str">
        <f t="shared" si="9"/>
        <v/>
      </c>
      <c r="I55" s="44" t="b">
        <f t="shared" si="10"/>
        <v>1</v>
      </c>
      <c r="J55" s="45" t="e">
        <f t="shared" si="11"/>
        <v>#N/A</v>
      </c>
      <c r="K55" s="45"/>
      <c r="L55" s="18" t="s">
        <v>98</v>
      </c>
    </row>
    <row r="56" spans="1:12" x14ac:dyDescent="0.25">
      <c r="A56" s="18" t="s">
        <v>146</v>
      </c>
      <c r="B56" s="9" t="s">
        <v>243</v>
      </c>
      <c r="C56" s="9" t="s">
        <v>243</v>
      </c>
      <c r="D56" s="40" t="str">
        <f t="shared" si="6"/>
        <v>NA</v>
      </c>
      <c r="E56" s="119" t="str">
        <f t="shared" si="7"/>
        <v>NA</v>
      </c>
      <c r="F56" s="42" t="str">
        <f t="shared" si="8"/>
        <v>NA</v>
      </c>
      <c r="G56" s="43" t="str">
        <f t="shared" si="9"/>
        <v/>
      </c>
      <c r="I56" s="44" t="b">
        <f t="shared" si="10"/>
        <v>1</v>
      </c>
      <c r="J56" s="45" t="e">
        <f t="shared" si="11"/>
        <v>#N/A</v>
      </c>
      <c r="K56" s="45"/>
      <c r="L56" s="18" t="s">
        <v>99</v>
      </c>
    </row>
    <row r="57" spans="1:12" x14ac:dyDescent="0.25">
      <c r="A57" s="18" t="s">
        <v>147</v>
      </c>
      <c r="B57" s="9" t="s">
        <v>243</v>
      </c>
      <c r="C57" s="9" t="s">
        <v>243</v>
      </c>
      <c r="D57" s="40" t="str">
        <f t="shared" si="6"/>
        <v>NA</v>
      </c>
      <c r="E57" s="119" t="str">
        <f t="shared" si="7"/>
        <v>NA</v>
      </c>
      <c r="F57" s="42" t="str">
        <f t="shared" si="8"/>
        <v>NA</v>
      </c>
      <c r="G57" s="43" t="str">
        <f t="shared" si="9"/>
        <v/>
      </c>
      <c r="I57" s="44" t="b">
        <f t="shared" si="10"/>
        <v>1</v>
      </c>
      <c r="J57" s="45" t="e">
        <f t="shared" si="11"/>
        <v>#N/A</v>
      </c>
      <c r="K57" s="45"/>
      <c r="L57" s="18" t="s">
        <v>100</v>
      </c>
    </row>
    <row r="58" spans="1:12" x14ac:dyDescent="0.25">
      <c r="A58" s="18" t="s">
        <v>148</v>
      </c>
      <c r="B58" s="9" t="s">
        <v>243</v>
      </c>
      <c r="C58" s="9" t="s">
        <v>243</v>
      </c>
      <c r="D58" s="40" t="str">
        <f t="shared" si="6"/>
        <v>NA</v>
      </c>
      <c r="E58" s="119" t="str">
        <f t="shared" si="7"/>
        <v>NA</v>
      </c>
      <c r="F58" s="42" t="str">
        <f t="shared" si="8"/>
        <v>NA</v>
      </c>
      <c r="G58" s="43" t="str">
        <f t="shared" si="9"/>
        <v/>
      </c>
      <c r="I58" s="44" t="b">
        <f t="shared" si="10"/>
        <v>1</v>
      </c>
      <c r="J58" s="45" t="e">
        <f t="shared" si="11"/>
        <v>#N/A</v>
      </c>
      <c r="K58" s="45"/>
      <c r="L58" s="18" t="s">
        <v>101</v>
      </c>
    </row>
    <row r="59" spans="1:12" x14ac:dyDescent="0.25">
      <c r="A59" s="18" t="s">
        <v>149</v>
      </c>
      <c r="B59" s="9" t="s">
        <v>243</v>
      </c>
      <c r="C59" s="9" t="s">
        <v>243</v>
      </c>
      <c r="D59" s="40" t="str">
        <f t="shared" si="6"/>
        <v>NA</v>
      </c>
      <c r="E59" s="119" t="str">
        <f t="shared" si="7"/>
        <v>NA</v>
      </c>
      <c r="F59" s="42" t="str">
        <f t="shared" si="8"/>
        <v>NA</v>
      </c>
      <c r="G59" s="43" t="str">
        <f t="shared" si="9"/>
        <v/>
      </c>
      <c r="I59" s="44" t="b">
        <f t="shared" si="10"/>
        <v>1</v>
      </c>
      <c r="J59" s="45" t="e">
        <f t="shared" si="11"/>
        <v>#N/A</v>
      </c>
      <c r="K59" s="45"/>
      <c r="L59" s="18" t="s">
        <v>102</v>
      </c>
    </row>
    <row r="60" spans="1:12" x14ac:dyDescent="0.25">
      <c r="A60" s="18" t="s">
        <v>152</v>
      </c>
      <c r="B60" s="9" t="s">
        <v>243</v>
      </c>
      <c r="C60" s="9" t="s">
        <v>243</v>
      </c>
      <c r="D60" s="40" t="str">
        <f t="shared" si="6"/>
        <v>NA</v>
      </c>
      <c r="E60" s="119" t="str">
        <f t="shared" si="7"/>
        <v>NA</v>
      </c>
      <c r="F60" s="42" t="str">
        <f t="shared" si="8"/>
        <v>NA</v>
      </c>
      <c r="G60" s="43" t="str">
        <f t="shared" si="9"/>
        <v/>
      </c>
      <c r="I60" s="44" t="b">
        <f t="shared" si="10"/>
        <v>1</v>
      </c>
      <c r="J60" s="45" t="e">
        <f t="shared" si="11"/>
        <v>#N/A</v>
      </c>
      <c r="K60" s="45"/>
      <c r="L60" s="18" t="s">
        <v>103</v>
      </c>
    </row>
    <row r="61" spans="1:12" x14ac:dyDescent="0.25">
      <c r="A61" s="18" t="s">
        <v>153</v>
      </c>
      <c r="B61" s="9" t="s">
        <v>243</v>
      </c>
      <c r="C61" s="9" t="s">
        <v>243</v>
      </c>
      <c r="D61" s="40" t="str">
        <f t="shared" si="6"/>
        <v>NA</v>
      </c>
      <c r="E61" s="119" t="str">
        <f t="shared" si="7"/>
        <v>NA</v>
      </c>
      <c r="F61" s="42" t="str">
        <f t="shared" si="8"/>
        <v>NA</v>
      </c>
      <c r="G61" s="43" t="str">
        <f t="shared" si="9"/>
        <v/>
      </c>
      <c r="I61" s="44" t="b">
        <f t="shared" si="10"/>
        <v>1</v>
      </c>
      <c r="J61" s="45" t="e">
        <f t="shared" si="11"/>
        <v>#N/A</v>
      </c>
      <c r="K61" s="45"/>
      <c r="L61" s="18" t="s">
        <v>104</v>
      </c>
    </row>
    <row r="62" spans="1:12" x14ac:dyDescent="0.25">
      <c r="A62" s="18" t="s">
        <v>154</v>
      </c>
      <c r="B62" s="9" t="s">
        <v>208</v>
      </c>
      <c r="C62" s="9" t="s">
        <v>208</v>
      </c>
      <c r="D62" s="40" t="str">
        <f t="shared" si="6"/>
        <v>NA</v>
      </c>
      <c r="E62" s="119" t="str">
        <f t="shared" si="7"/>
        <v>NA</v>
      </c>
      <c r="F62" s="42" t="str">
        <f t="shared" si="8"/>
        <v>NA</v>
      </c>
      <c r="G62" s="43" t="str">
        <f t="shared" si="9"/>
        <v/>
      </c>
      <c r="I62" s="44" t="b">
        <f t="shared" si="10"/>
        <v>1</v>
      </c>
      <c r="J62" s="45" t="e">
        <f t="shared" si="11"/>
        <v>#N/A</v>
      </c>
      <c r="K62" s="45"/>
      <c r="L62" s="18" t="s">
        <v>105</v>
      </c>
    </row>
    <row r="63" spans="1:12" x14ac:dyDescent="0.25">
      <c r="A63" s="18" t="s">
        <v>155</v>
      </c>
      <c r="B63" s="9" t="s">
        <v>208</v>
      </c>
      <c r="C63" s="9" t="s">
        <v>208</v>
      </c>
      <c r="D63" s="40" t="str">
        <f t="shared" si="6"/>
        <v>NA</v>
      </c>
      <c r="E63" s="119" t="str">
        <f t="shared" si="7"/>
        <v>NA</v>
      </c>
      <c r="F63" s="42" t="str">
        <f t="shared" si="8"/>
        <v>NA</v>
      </c>
      <c r="G63" s="43" t="str">
        <f t="shared" si="9"/>
        <v/>
      </c>
      <c r="I63" s="44" t="b">
        <f t="shared" si="10"/>
        <v>1</v>
      </c>
      <c r="J63" s="45" t="e">
        <f t="shared" si="11"/>
        <v>#N/A</v>
      </c>
      <c r="K63" s="45"/>
      <c r="L63" s="18" t="s">
        <v>106</v>
      </c>
    </row>
    <row r="64" spans="1:12" x14ac:dyDescent="0.25">
      <c r="A64" s="18" t="s">
        <v>157</v>
      </c>
      <c r="B64" s="9" t="s">
        <v>243</v>
      </c>
      <c r="C64" s="9" t="s">
        <v>243</v>
      </c>
      <c r="D64" s="40" t="str">
        <f t="shared" si="6"/>
        <v>NA</v>
      </c>
      <c r="E64" s="119" t="str">
        <f t="shared" si="7"/>
        <v>NA</v>
      </c>
      <c r="F64" s="42" t="str">
        <f t="shared" si="8"/>
        <v>NA</v>
      </c>
      <c r="G64" s="43" t="str">
        <f t="shared" si="9"/>
        <v/>
      </c>
      <c r="I64" s="44" t="b">
        <f t="shared" si="10"/>
        <v>1</v>
      </c>
      <c r="J64" s="45" t="e">
        <f t="shared" si="11"/>
        <v>#N/A</v>
      </c>
      <c r="K64" s="45"/>
      <c r="L64" s="18" t="s">
        <v>107</v>
      </c>
    </row>
    <row r="65" spans="1:12" x14ac:dyDescent="0.25">
      <c r="A65" s="18" t="s">
        <v>158</v>
      </c>
      <c r="B65" s="9" t="s">
        <v>243</v>
      </c>
      <c r="C65" s="9" t="s">
        <v>243</v>
      </c>
      <c r="D65" s="40" t="str">
        <f t="shared" si="6"/>
        <v>NA</v>
      </c>
      <c r="E65" s="119" t="str">
        <f t="shared" si="7"/>
        <v>NA</v>
      </c>
      <c r="F65" s="42" t="str">
        <f t="shared" si="8"/>
        <v>NA</v>
      </c>
      <c r="G65" s="43" t="str">
        <f t="shared" si="9"/>
        <v/>
      </c>
      <c r="I65" s="44" t="b">
        <f t="shared" si="10"/>
        <v>1</v>
      </c>
      <c r="J65" s="45" t="e">
        <f t="shared" si="11"/>
        <v>#N/A</v>
      </c>
      <c r="K65" s="45"/>
      <c r="L65" s="18" t="s">
        <v>108</v>
      </c>
    </row>
    <row r="66" spans="1:12" x14ac:dyDescent="0.25">
      <c r="A66" s="18" t="s">
        <v>159</v>
      </c>
      <c r="B66" s="9" t="s">
        <v>208</v>
      </c>
      <c r="C66" s="9" t="s">
        <v>208</v>
      </c>
      <c r="D66" s="40" t="str">
        <f t="shared" ref="D66:D75" si="12">IF(AND(ISNUMBER(B66),ISNUMBER(C66)),(((B66/VLOOKUP("National Total",A:C,2,0))*(((C66-B66)/B66)-((VLOOKUP("National Total",A:C,3,0)-VLOOKUP("National Total",A:C,2,0))/VLOOKUP("National Total",A:C,2,0))))^2)^0.5,"NA")</f>
        <v>NA</v>
      </c>
      <c r="E66" s="119" t="str">
        <f t="shared" ref="E66:E97" si="13">IF(ISNUMBER(D66/SUM(D:D)),(D66/SUM(D:D)),"NA")</f>
        <v>NA</v>
      </c>
      <c r="F66" s="42" t="str">
        <f t="shared" ref="F66:F97" si="14">IF(ISNUMBER(F65),F65+E66,E66)</f>
        <v>NA</v>
      </c>
      <c r="G66" s="43" t="str">
        <f t="shared" ref="G66:G97" si="15">IF(AND(ISTEXT(F65),ISNUMBER(F66)),"x",IF(AND(F65&lt;$N$1,F66&gt;0),"x",""))</f>
        <v/>
      </c>
      <c r="I66" s="44" t="b">
        <f t="shared" ref="I66:I75" si="16">ROW(A66)=ROW(C66)</f>
        <v>1</v>
      </c>
      <c r="J66" s="45" t="e">
        <f t="shared" ref="J66:J97" si="17">VLOOKUP("National Total",A:C,2,0)</f>
        <v>#N/A</v>
      </c>
      <c r="K66" s="45"/>
      <c r="L66" s="18" t="s">
        <v>109</v>
      </c>
    </row>
    <row r="67" spans="1:12" x14ac:dyDescent="0.25">
      <c r="A67" s="18" t="s">
        <v>161</v>
      </c>
      <c r="B67" s="9" t="s">
        <v>242</v>
      </c>
      <c r="C67" s="9" t="s">
        <v>242</v>
      </c>
      <c r="D67" s="40" t="str">
        <f t="shared" si="12"/>
        <v>NA</v>
      </c>
      <c r="E67" s="119" t="str">
        <f t="shared" si="13"/>
        <v>NA</v>
      </c>
      <c r="F67" s="42" t="str">
        <f t="shared" si="14"/>
        <v>NA</v>
      </c>
      <c r="G67" s="43" t="str">
        <f t="shared" si="15"/>
        <v/>
      </c>
      <c r="I67" s="44" t="b">
        <f t="shared" si="16"/>
        <v>1</v>
      </c>
      <c r="J67" s="45" t="e">
        <f t="shared" si="17"/>
        <v>#N/A</v>
      </c>
      <c r="K67" s="45"/>
      <c r="L67" s="18" t="s">
        <v>110</v>
      </c>
    </row>
    <row r="68" spans="1:12" x14ac:dyDescent="0.25">
      <c r="A68" s="18" t="s">
        <v>162</v>
      </c>
      <c r="B68" s="9">
        <v>2.7200000000000002E-2</v>
      </c>
      <c r="C68" s="9" t="s">
        <v>208</v>
      </c>
      <c r="D68" s="40" t="str">
        <f t="shared" si="12"/>
        <v>NA</v>
      </c>
      <c r="E68" s="119" t="str">
        <f t="shared" si="13"/>
        <v>NA</v>
      </c>
      <c r="F68" s="42" t="str">
        <f t="shared" si="14"/>
        <v>NA</v>
      </c>
      <c r="G68" s="43" t="str">
        <f t="shared" si="15"/>
        <v/>
      </c>
      <c r="I68" s="44" t="b">
        <f t="shared" si="16"/>
        <v>1</v>
      </c>
      <c r="J68" s="45" t="e">
        <f t="shared" si="17"/>
        <v>#N/A</v>
      </c>
      <c r="K68" s="45"/>
      <c r="L68" s="18" t="s">
        <v>111</v>
      </c>
    </row>
    <row r="69" spans="1:12" x14ac:dyDescent="0.25">
      <c r="A69" s="18" t="s">
        <v>163</v>
      </c>
      <c r="B69" s="9" t="s">
        <v>208</v>
      </c>
      <c r="C69" s="9" t="s">
        <v>208</v>
      </c>
      <c r="D69" s="40" t="str">
        <f t="shared" si="12"/>
        <v>NA</v>
      </c>
      <c r="E69" s="119" t="str">
        <f t="shared" si="13"/>
        <v>NA</v>
      </c>
      <c r="F69" s="42" t="str">
        <f t="shared" si="14"/>
        <v>NA</v>
      </c>
      <c r="G69" s="43" t="str">
        <f t="shared" si="15"/>
        <v/>
      </c>
      <c r="I69" s="44" t="b">
        <f t="shared" si="16"/>
        <v>1</v>
      </c>
      <c r="J69" s="45" t="e">
        <f t="shared" si="17"/>
        <v>#N/A</v>
      </c>
      <c r="K69" s="45"/>
      <c r="L69" s="18" t="s">
        <v>112</v>
      </c>
    </row>
    <row r="70" spans="1:12" x14ac:dyDescent="0.25">
      <c r="A70" s="18" t="s">
        <v>165</v>
      </c>
      <c r="B70" s="9" t="s">
        <v>175</v>
      </c>
      <c r="C70" s="9" t="s">
        <v>175</v>
      </c>
      <c r="D70" s="40" t="str">
        <f t="shared" si="12"/>
        <v>NA</v>
      </c>
      <c r="E70" s="119" t="str">
        <f t="shared" si="13"/>
        <v>NA</v>
      </c>
      <c r="F70" s="42" t="str">
        <f t="shared" si="14"/>
        <v>NA</v>
      </c>
      <c r="G70" s="43" t="str">
        <f t="shared" si="15"/>
        <v/>
      </c>
      <c r="I70" s="44" t="b">
        <f t="shared" si="16"/>
        <v>1</v>
      </c>
      <c r="J70" s="45" t="e">
        <f t="shared" si="17"/>
        <v>#N/A</v>
      </c>
      <c r="K70" s="45"/>
      <c r="L70" s="18" t="s">
        <v>113</v>
      </c>
    </row>
    <row r="71" spans="1:12" x14ac:dyDescent="0.25">
      <c r="A71" s="18" t="s">
        <v>166</v>
      </c>
      <c r="B71" s="9" t="s">
        <v>243</v>
      </c>
      <c r="C71" s="9" t="s">
        <v>243</v>
      </c>
      <c r="D71" s="40" t="str">
        <f t="shared" si="12"/>
        <v>NA</v>
      </c>
      <c r="E71" s="119" t="str">
        <f t="shared" si="13"/>
        <v>NA</v>
      </c>
      <c r="F71" s="42" t="str">
        <f t="shared" si="14"/>
        <v>NA</v>
      </c>
      <c r="G71" s="43" t="str">
        <f t="shared" si="15"/>
        <v/>
      </c>
      <c r="I71" s="44" t="b">
        <f t="shared" si="16"/>
        <v>1</v>
      </c>
      <c r="J71" s="45" t="e">
        <f t="shared" si="17"/>
        <v>#N/A</v>
      </c>
      <c r="K71" s="45"/>
      <c r="L71" s="18" t="s">
        <v>114</v>
      </c>
    </row>
    <row r="72" spans="1:12" x14ac:dyDescent="0.25">
      <c r="A72" s="18" t="s">
        <v>167</v>
      </c>
      <c r="B72" s="9" t="s">
        <v>243</v>
      </c>
      <c r="C72" s="9" t="s">
        <v>243</v>
      </c>
      <c r="D72" s="40" t="str">
        <f t="shared" si="12"/>
        <v>NA</v>
      </c>
      <c r="E72" s="119" t="str">
        <f t="shared" si="13"/>
        <v>NA</v>
      </c>
      <c r="F72" s="42" t="str">
        <f t="shared" si="14"/>
        <v>NA</v>
      </c>
      <c r="G72" s="43" t="str">
        <f t="shared" si="15"/>
        <v/>
      </c>
      <c r="I72" s="44" t="b">
        <f t="shared" si="16"/>
        <v>1</v>
      </c>
      <c r="J72" s="45" t="e">
        <f t="shared" si="17"/>
        <v>#N/A</v>
      </c>
      <c r="K72" s="45"/>
      <c r="L72" s="18" t="s">
        <v>115</v>
      </c>
    </row>
    <row r="73" spans="1:12" x14ac:dyDescent="0.25">
      <c r="A73" s="18" t="s">
        <v>168</v>
      </c>
      <c r="B73" s="9" t="s">
        <v>243</v>
      </c>
      <c r="C73" s="9" t="s">
        <v>243</v>
      </c>
      <c r="D73" s="40" t="str">
        <f t="shared" si="12"/>
        <v>NA</v>
      </c>
      <c r="E73" s="119" t="str">
        <f t="shared" si="13"/>
        <v>NA</v>
      </c>
      <c r="F73" s="42" t="str">
        <f t="shared" si="14"/>
        <v>NA</v>
      </c>
      <c r="G73" s="43" t="str">
        <f t="shared" si="15"/>
        <v/>
      </c>
      <c r="I73" s="44" t="b">
        <f t="shared" si="16"/>
        <v>1</v>
      </c>
      <c r="J73" s="45" t="e">
        <f t="shared" si="17"/>
        <v>#N/A</v>
      </c>
      <c r="K73" s="45"/>
      <c r="L73" s="18" t="s">
        <v>116</v>
      </c>
    </row>
    <row r="74" spans="1:12" x14ac:dyDescent="0.25">
      <c r="A74" s="18" t="s">
        <v>169</v>
      </c>
      <c r="B74" s="9" t="s">
        <v>243</v>
      </c>
      <c r="C74" s="9" t="s">
        <v>243</v>
      </c>
      <c r="D74" s="40" t="str">
        <f t="shared" si="12"/>
        <v>NA</v>
      </c>
      <c r="E74" s="119" t="str">
        <f t="shared" si="13"/>
        <v>NA</v>
      </c>
      <c r="F74" s="42" t="str">
        <f t="shared" si="14"/>
        <v>NA</v>
      </c>
      <c r="G74" s="43" t="str">
        <f t="shared" si="15"/>
        <v/>
      </c>
      <c r="I74" s="44" t="b">
        <f t="shared" si="16"/>
        <v>1</v>
      </c>
      <c r="J74" s="45" t="e">
        <f t="shared" si="17"/>
        <v>#N/A</v>
      </c>
      <c r="K74" s="45"/>
      <c r="L74" s="18" t="s">
        <v>117</v>
      </c>
    </row>
    <row r="75" spans="1:12" ht="15" customHeight="1" x14ac:dyDescent="0.25">
      <c r="A75" s="18" t="s">
        <v>44</v>
      </c>
      <c r="B75" s="9" t="s">
        <v>208</v>
      </c>
      <c r="C75" s="9" t="s">
        <v>208</v>
      </c>
      <c r="D75" s="40" t="str">
        <f t="shared" si="12"/>
        <v>NA</v>
      </c>
      <c r="E75" s="119" t="str">
        <f t="shared" si="13"/>
        <v>NA</v>
      </c>
      <c r="F75" s="42" t="str">
        <f t="shared" si="14"/>
        <v>NA</v>
      </c>
      <c r="G75" s="43" t="str">
        <f t="shared" si="15"/>
        <v/>
      </c>
      <c r="I75" s="44" t="b">
        <f t="shared" si="16"/>
        <v>1</v>
      </c>
      <c r="J75" s="45" t="e">
        <f t="shared" si="17"/>
        <v>#N/A</v>
      </c>
      <c r="K75" s="45"/>
      <c r="L75" s="18" t="s">
        <v>118</v>
      </c>
    </row>
    <row r="76" spans="1:12" ht="15" customHeight="1" x14ac:dyDescent="0.25">
      <c r="D76" s="40" t="str">
        <f>IF(AND(ISNUMBER('A.2 Table 6.PM2.5'!#REF!),ISNUMBER('A.2 Table 6.PM2.5'!#REF!)),((('A.2 Table 6.PM2.5'!#REF!/VLOOKUP("National Total",A:C,2,0))*((('A.2 Table 6.PM2.5'!#REF!-'A.2 Table 6.PM2.5'!#REF!)/'A.2 Table 6.PM2.5'!#REF!)-((VLOOKUP("National Total",A:C,3,0)-VLOOKUP("National Total",A:C,2,0))/VLOOKUP("National Total",A:C,2,0))))^2)^0.5,"NA")</f>
        <v>NA</v>
      </c>
      <c r="E76" s="119" t="str">
        <f t="shared" si="13"/>
        <v>NA</v>
      </c>
      <c r="F76" s="42" t="str">
        <f t="shared" si="14"/>
        <v>NA</v>
      </c>
      <c r="G76" s="43" t="str">
        <f t="shared" si="15"/>
        <v/>
      </c>
      <c r="I76" s="44" t="e">
        <f>ROW('A.2 Table 3.NMVOC'!#REF!)=ROW('A.2 Table 3.NMVOC'!#REF!)</f>
        <v>#REF!</v>
      </c>
      <c r="J76" s="45" t="e">
        <f t="shared" si="17"/>
        <v>#N/A</v>
      </c>
      <c r="K76" s="45"/>
      <c r="L76" s="18" t="s">
        <v>119</v>
      </c>
    </row>
    <row r="77" spans="1:12" ht="15" customHeight="1" x14ac:dyDescent="0.25">
      <c r="D77" s="40" t="str">
        <f>IF(AND(ISNUMBER('A.2 Table 6.PM2.5'!#REF!),ISNUMBER('A.2 Table 6.PM2.5'!#REF!)),((('A.2 Table 6.PM2.5'!#REF!/VLOOKUP("National Total",A:C,2,0))*((('A.2 Table 6.PM2.5'!#REF!-'A.2 Table 6.PM2.5'!#REF!)/'A.2 Table 6.PM2.5'!#REF!)-((VLOOKUP("National Total",A:C,3,0)-VLOOKUP("National Total",A:C,2,0))/VLOOKUP("National Total",A:C,2,0))))^2)^0.5,"NA")</f>
        <v>NA</v>
      </c>
      <c r="E77" s="119" t="str">
        <f t="shared" si="13"/>
        <v>NA</v>
      </c>
      <c r="F77" s="42" t="str">
        <f t="shared" si="14"/>
        <v>NA</v>
      </c>
      <c r="G77" s="43" t="str">
        <f t="shared" si="15"/>
        <v/>
      </c>
      <c r="I77" s="44" t="e">
        <f>ROW('A.2 Table 6.PM2.5'!#REF!)=ROW('A.2 Table 6.PM2.5'!#REF!)</f>
        <v>#REF!</v>
      </c>
      <c r="J77" s="45" t="e">
        <f t="shared" si="17"/>
        <v>#N/A</v>
      </c>
      <c r="K77" s="45"/>
      <c r="L77" s="18" t="s">
        <v>120</v>
      </c>
    </row>
    <row r="78" spans="1:12" ht="15" customHeight="1" x14ac:dyDescent="0.25">
      <c r="D78" s="40" t="str">
        <f>IF(AND(ISNUMBER('A.2 Table 6.PM2.5'!#REF!),ISNUMBER('A.2 Table 6.PM2.5'!#REF!)),((('A.2 Table 6.PM2.5'!#REF!/VLOOKUP("National Total",A:C,2,0))*((('A.2 Table 6.PM2.5'!#REF!-'A.2 Table 6.PM2.5'!#REF!)/'A.2 Table 6.PM2.5'!#REF!)-((VLOOKUP("National Total",A:C,3,0)-VLOOKUP("National Total",A:C,2,0))/VLOOKUP("National Total",A:C,2,0))))^2)^0.5,"NA")</f>
        <v>NA</v>
      </c>
      <c r="E78" s="119" t="str">
        <f t="shared" si="13"/>
        <v>NA</v>
      </c>
      <c r="F78" s="42" t="str">
        <f t="shared" si="14"/>
        <v>NA</v>
      </c>
      <c r="G78" s="43" t="str">
        <f t="shared" si="15"/>
        <v/>
      </c>
      <c r="I78" s="44" t="e">
        <f>ROW('A.2 Table 6.PM2.5'!#REF!)=ROW('A.2 Table 6.PM2.5'!#REF!)</f>
        <v>#REF!</v>
      </c>
      <c r="J78" s="45" t="e">
        <f t="shared" si="17"/>
        <v>#N/A</v>
      </c>
      <c r="K78" s="45"/>
      <c r="L78" s="18" t="s">
        <v>121</v>
      </c>
    </row>
    <row r="79" spans="1:12" ht="15" customHeight="1" x14ac:dyDescent="0.25">
      <c r="D79" s="40" t="str">
        <f>IF(AND(ISNUMBER('A.2 Table 6.PM2.5'!#REF!),ISNUMBER('A.2 Table 6.PM2.5'!#REF!)),((('A.2 Table 6.PM2.5'!#REF!/VLOOKUP("National Total",A:C,2,0))*((('A.2 Table 6.PM2.5'!#REF!-'A.2 Table 6.PM2.5'!#REF!)/'A.2 Table 6.PM2.5'!#REF!)-((VLOOKUP("National Total",A:C,3,0)-VLOOKUP("National Total",A:C,2,0))/VLOOKUP("National Total",A:C,2,0))))^2)^0.5,"NA")</f>
        <v>NA</v>
      </c>
      <c r="E79" s="119" t="str">
        <f t="shared" si="13"/>
        <v>NA</v>
      </c>
      <c r="F79" s="42" t="str">
        <f t="shared" si="14"/>
        <v>NA</v>
      </c>
      <c r="G79" s="43" t="str">
        <f t="shared" si="15"/>
        <v/>
      </c>
      <c r="I79" s="44" t="e">
        <f>ROW('A.2 Table 6.PM2.5'!#REF!)=ROW('A.2 Table 6.PM2.5'!#REF!)</f>
        <v>#REF!</v>
      </c>
      <c r="J79" s="45" t="e">
        <f t="shared" si="17"/>
        <v>#N/A</v>
      </c>
      <c r="K79" s="45"/>
      <c r="L79" s="18" t="s">
        <v>122</v>
      </c>
    </row>
    <row r="80" spans="1:12" ht="15" customHeight="1" x14ac:dyDescent="0.25">
      <c r="D80" s="40" t="str">
        <f>IF(AND(ISNUMBER('A.2 Table 6.PM2.5'!#REF!),ISNUMBER('A.2 Table 6.PM2.5'!#REF!)),((('A.2 Table 6.PM2.5'!#REF!/VLOOKUP("National Total",A:C,2,0))*((('A.2 Table 6.PM2.5'!#REF!-'A.2 Table 6.PM2.5'!#REF!)/'A.2 Table 6.PM2.5'!#REF!)-((VLOOKUP("National Total",A:C,3,0)-VLOOKUP("National Total",A:C,2,0))/VLOOKUP("National Total",A:C,2,0))))^2)^0.5,"NA")</f>
        <v>NA</v>
      </c>
      <c r="E80" s="119" t="str">
        <f t="shared" si="13"/>
        <v>NA</v>
      </c>
      <c r="F80" s="42" t="str">
        <f t="shared" si="14"/>
        <v>NA</v>
      </c>
      <c r="G80" s="43" t="str">
        <f t="shared" si="15"/>
        <v/>
      </c>
      <c r="I80" s="44" t="e">
        <f>ROW('A.2 Table 6.PM2.5'!#REF!)=ROW('A.2 Table 6.PM2.5'!#REF!)</f>
        <v>#REF!</v>
      </c>
      <c r="J80" s="45" t="e">
        <f t="shared" si="17"/>
        <v>#N/A</v>
      </c>
      <c r="K80" s="45"/>
      <c r="L80" s="18" t="s">
        <v>123</v>
      </c>
    </row>
    <row r="81" spans="4:13" ht="15" customHeight="1" x14ac:dyDescent="0.25">
      <c r="D81" s="40" t="str">
        <f>IF(AND(ISNUMBER('A.2 Table 6.PM2.5'!#REF!),ISNUMBER('A.2 Table 6.PM2.5'!#REF!)),((('A.2 Table 6.PM2.5'!#REF!/VLOOKUP("National Total",A:C,2,0))*((('A.2 Table 6.PM2.5'!#REF!-'A.2 Table 6.PM2.5'!#REF!)/'A.2 Table 6.PM2.5'!#REF!)-((VLOOKUP("National Total",A:C,3,0)-VLOOKUP("National Total",A:C,2,0))/VLOOKUP("National Total",A:C,2,0))))^2)^0.5,"NA")</f>
        <v>NA</v>
      </c>
      <c r="E81" s="119" t="str">
        <f t="shared" si="13"/>
        <v>NA</v>
      </c>
      <c r="F81" s="42" t="str">
        <f t="shared" si="14"/>
        <v>NA</v>
      </c>
      <c r="G81" s="43" t="str">
        <f t="shared" si="15"/>
        <v/>
      </c>
      <c r="I81" s="44" t="e">
        <f>ROW('A.2 Table 6.PM2.5'!#REF!)=ROW('A.2 Table 6.PM2.5'!#REF!)</f>
        <v>#REF!</v>
      </c>
      <c r="J81" s="45" t="e">
        <f t="shared" si="17"/>
        <v>#N/A</v>
      </c>
      <c r="K81" s="45"/>
      <c r="L81" s="18" t="s">
        <v>124</v>
      </c>
    </row>
    <row r="82" spans="4:13" ht="15" customHeight="1" x14ac:dyDescent="0.25">
      <c r="D82" s="40" t="str">
        <f>IF(AND(ISNUMBER('A.2 Table 6.PM2.5'!#REF!),ISNUMBER('A.2 Table 6.PM2.5'!#REF!)),((('A.2 Table 6.PM2.5'!#REF!/VLOOKUP("National Total",A:C,2,0))*((('A.2 Table 6.PM2.5'!#REF!-'A.2 Table 6.PM2.5'!#REF!)/'A.2 Table 6.PM2.5'!#REF!)-((VLOOKUP("National Total",A:C,3,0)-VLOOKUP("National Total",A:C,2,0))/VLOOKUP("National Total",A:C,2,0))))^2)^0.5,"NA")</f>
        <v>NA</v>
      </c>
      <c r="E82" s="119" t="str">
        <f t="shared" si="13"/>
        <v>NA</v>
      </c>
      <c r="F82" s="42" t="str">
        <f t="shared" si="14"/>
        <v>NA</v>
      </c>
      <c r="G82" s="43" t="str">
        <f t="shared" si="15"/>
        <v/>
      </c>
      <c r="I82" s="44" t="e">
        <f>ROW('A.2 Table 6.PM2.5'!#REF!)=ROW('A.2 Table 6.PM2.5'!#REF!)</f>
        <v>#REF!</v>
      </c>
      <c r="J82" s="45" t="e">
        <f t="shared" si="17"/>
        <v>#N/A</v>
      </c>
      <c r="K82" s="45"/>
      <c r="L82" s="18" t="s">
        <v>125</v>
      </c>
    </row>
    <row r="83" spans="4:13" ht="15" customHeight="1" x14ac:dyDescent="0.25">
      <c r="D83" s="40" t="str">
        <f>IF(AND(ISNUMBER('A.2 Table 6.PM2.5'!#REF!),ISNUMBER('A.2 Table 6.PM2.5'!#REF!)),((('A.2 Table 6.PM2.5'!#REF!/VLOOKUP("National Total",A:C,2,0))*((('A.2 Table 6.PM2.5'!#REF!-'A.2 Table 6.PM2.5'!#REF!)/'A.2 Table 6.PM2.5'!#REF!)-((VLOOKUP("National Total",A:C,3,0)-VLOOKUP("National Total",A:C,2,0))/VLOOKUP("National Total",A:C,2,0))))^2)^0.5,"NA")</f>
        <v>NA</v>
      </c>
      <c r="E83" s="119" t="str">
        <f t="shared" si="13"/>
        <v>NA</v>
      </c>
      <c r="F83" s="42" t="str">
        <f t="shared" si="14"/>
        <v>NA</v>
      </c>
      <c r="G83" s="43" t="str">
        <f t="shared" si="15"/>
        <v/>
      </c>
      <c r="I83" s="44" t="e">
        <f>ROW('A.2 Table 6.PM2.5'!#REF!)=ROW('A.2 Table 6.PM2.5'!#REF!)</f>
        <v>#REF!</v>
      </c>
      <c r="J83" s="45" t="e">
        <f t="shared" si="17"/>
        <v>#N/A</v>
      </c>
      <c r="K83" s="45"/>
      <c r="L83" s="18" t="s">
        <v>126</v>
      </c>
    </row>
    <row r="84" spans="4:13" ht="15" customHeight="1" x14ac:dyDescent="0.25">
      <c r="D84" s="40" t="str">
        <f>IF(AND(ISNUMBER('A.2 Table 6.PM2.5'!#REF!),ISNUMBER('A.2 Table 6.PM2.5'!#REF!)),((('A.2 Table 6.PM2.5'!#REF!/VLOOKUP("National Total",A:C,2,0))*((('A.2 Table 6.PM2.5'!#REF!-'A.2 Table 6.PM2.5'!#REF!)/'A.2 Table 6.PM2.5'!#REF!)-((VLOOKUP("National Total",A:C,3,0)-VLOOKUP("National Total",A:C,2,0))/VLOOKUP("National Total",A:C,2,0))))^2)^0.5,"NA")</f>
        <v>NA</v>
      </c>
      <c r="E84" s="119" t="str">
        <f t="shared" si="13"/>
        <v>NA</v>
      </c>
      <c r="F84" s="42" t="str">
        <f t="shared" si="14"/>
        <v>NA</v>
      </c>
      <c r="G84" s="43" t="str">
        <f t="shared" si="15"/>
        <v/>
      </c>
      <c r="I84" s="44" t="e">
        <f>ROW('A.2 Table 6.PM2.5'!#REF!)=ROW('A.2 Table 6.PM2.5'!#REF!)</f>
        <v>#REF!</v>
      </c>
      <c r="J84" s="45" t="e">
        <f t="shared" si="17"/>
        <v>#N/A</v>
      </c>
      <c r="K84" s="45"/>
      <c r="L84" s="18" t="s">
        <v>127</v>
      </c>
      <c r="M84" s="121"/>
    </row>
    <row r="85" spans="4:13" ht="15" customHeight="1" x14ac:dyDescent="0.25">
      <c r="D85" s="40" t="str">
        <f>IF(AND(ISNUMBER('A.2 Table 6.PM2.5'!#REF!),ISNUMBER('A.2 Table 6.PM2.5'!#REF!)),((('A.2 Table 6.PM2.5'!#REF!/VLOOKUP("National Total",A:C,2,0))*((('A.2 Table 6.PM2.5'!#REF!-'A.2 Table 6.PM2.5'!#REF!)/'A.2 Table 6.PM2.5'!#REF!)-((VLOOKUP("National Total",A:C,3,0)-VLOOKUP("National Total",A:C,2,0))/VLOOKUP("National Total",A:C,2,0))))^2)^0.5,"NA")</f>
        <v>NA</v>
      </c>
      <c r="E85" s="119" t="str">
        <f t="shared" si="13"/>
        <v>NA</v>
      </c>
      <c r="F85" s="42" t="str">
        <f t="shared" si="14"/>
        <v>NA</v>
      </c>
      <c r="G85" s="43" t="str">
        <f t="shared" si="15"/>
        <v/>
      </c>
      <c r="I85" s="44" t="e">
        <f>ROW('A.2 Table 6.PM2.5'!#REF!)=ROW('A.2 Table 6.PM2.5'!#REF!)</f>
        <v>#REF!</v>
      </c>
      <c r="J85" s="45" t="e">
        <f t="shared" si="17"/>
        <v>#N/A</v>
      </c>
      <c r="K85" s="45"/>
      <c r="L85" s="18" t="s">
        <v>128</v>
      </c>
    </row>
    <row r="86" spans="4:13" ht="15" customHeight="1" x14ac:dyDescent="0.25">
      <c r="D86" s="40" t="str">
        <f>IF(AND(ISNUMBER('A.2 Table 6.PM2.5'!#REF!),ISNUMBER('A.2 Table 6.PM2.5'!#REF!)),((('A.2 Table 6.PM2.5'!#REF!/VLOOKUP("National Total",A:C,2,0))*((('A.2 Table 6.PM2.5'!#REF!-'A.2 Table 6.PM2.5'!#REF!)/'A.2 Table 6.PM2.5'!#REF!)-((VLOOKUP("National Total",A:C,3,0)-VLOOKUP("National Total",A:C,2,0))/VLOOKUP("National Total",A:C,2,0))))^2)^0.5,"NA")</f>
        <v>NA</v>
      </c>
      <c r="E86" s="119" t="str">
        <f t="shared" si="13"/>
        <v>NA</v>
      </c>
      <c r="F86" s="42" t="str">
        <f t="shared" si="14"/>
        <v>NA</v>
      </c>
      <c r="G86" s="43" t="str">
        <f t="shared" si="15"/>
        <v/>
      </c>
      <c r="I86" s="44" t="e">
        <f>ROW('A.2 Table 6.PM2.5'!#REF!)=ROW('A.2 Table 6.PM2.5'!#REF!)</f>
        <v>#REF!</v>
      </c>
      <c r="J86" s="45" t="e">
        <f t="shared" si="17"/>
        <v>#N/A</v>
      </c>
      <c r="K86" s="45"/>
      <c r="L86" s="18" t="s">
        <v>129</v>
      </c>
    </row>
    <row r="87" spans="4:13" ht="15" customHeight="1" x14ac:dyDescent="0.25">
      <c r="D87" s="40" t="str">
        <f>IF(AND(ISNUMBER('A.2 Table 6.PM2.5'!#REF!),ISNUMBER('A.2 Table 6.PM2.5'!#REF!)),((('A.2 Table 6.PM2.5'!#REF!/VLOOKUP("National Total",A:C,2,0))*((('A.2 Table 6.PM2.5'!#REF!-'A.2 Table 6.PM2.5'!#REF!)/'A.2 Table 6.PM2.5'!#REF!)-((VLOOKUP("National Total",A:C,3,0)-VLOOKUP("National Total",A:C,2,0))/VLOOKUP("National Total",A:C,2,0))))^2)^0.5,"NA")</f>
        <v>NA</v>
      </c>
      <c r="E87" s="119" t="str">
        <f t="shared" si="13"/>
        <v>NA</v>
      </c>
      <c r="F87" s="42" t="str">
        <f t="shared" si="14"/>
        <v>NA</v>
      </c>
      <c r="G87" s="43" t="str">
        <f t="shared" si="15"/>
        <v/>
      </c>
      <c r="I87" s="44" t="e">
        <f>ROW('A.2 Table 6.PM2.5'!#REF!)=ROW('A.2 Table 6.PM2.5'!#REF!)</f>
        <v>#REF!</v>
      </c>
      <c r="J87" s="45" t="e">
        <f t="shared" si="17"/>
        <v>#N/A</v>
      </c>
      <c r="K87" s="45"/>
      <c r="L87" s="18" t="s">
        <v>130</v>
      </c>
    </row>
    <row r="88" spans="4:13" ht="15" customHeight="1" x14ac:dyDescent="0.25">
      <c r="D88" s="40" t="str">
        <f>IF(AND(ISNUMBER('A.2 Table 6.PM2.5'!#REF!),ISNUMBER('A.2 Table 6.PM2.5'!#REF!)),((('A.2 Table 6.PM2.5'!#REF!/VLOOKUP("National Total",A:C,2,0))*((('A.2 Table 6.PM2.5'!#REF!-'A.2 Table 6.PM2.5'!#REF!)/'A.2 Table 6.PM2.5'!#REF!)-((VLOOKUP("National Total",A:C,3,0)-VLOOKUP("National Total",A:C,2,0))/VLOOKUP("National Total",A:C,2,0))))^2)^0.5,"NA")</f>
        <v>NA</v>
      </c>
      <c r="E88" s="119" t="str">
        <f t="shared" si="13"/>
        <v>NA</v>
      </c>
      <c r="F88" s="42" t="str">
        <f t="shared" si="14"/>
        <v>NA</v>
      </c>
      <c r="G88" s="43" t="str">
        <f t="shared" si="15"/>
        <v/>
      </c>
      <c r="I88" s="44" t="e">
        <f>ROW('A.2 Table 6.PM2.5'!#REF!)=ROW('A.2 Table 6.PM2.5'!#REF!)</f>
        <v>#REF!</v>
      </c>
      <c r="J88" s="45" t="e">
        <f t="shared" si="17"/>
        <v>#N/A</v>
      </c>
      <c r="K88" s="45"/>
      <c r="L88" s="18" t="s">
        <v>131</v>
      </c>
    </row>
    <row r="89" spans="4:13" ht="15" customHeight="1" x14ac:dyDescent="0.25">
      <c r="D89" s="40" t="str">
        <f>IF(AND(ISNUMBER('A.2 Table 6.PM2.5'!#REF!),ISNUMBER('A.2 Table 6.PM2.5'!#REF!)),((('A.2 Table 6.PM2.5'!#REF!/VLOOKUP("National Total",A:C,2,0))*((('A.2 Table 6.PM2.5'!#REF!-'A.2 Table 6.PM2.5'!#REF!)/'A.2 Table 6.PM2.5'!#REF!)-((VLOOKUP("National Total",A:C,3,0)-VLOOKUP("National Total",A:C,2,0))/VLOOKUP("National Total",A:C,2,0))))^2)^0.5,"NA")</f>
        <v>NA</v>
      </c>
      <c r="E89" s="119" t="str">
        <f t="shared" si="13"/>
        <v>NA</v>
      </c>
      <c r="F89" s="42" t="str">
        <f t="shared" si="14"/>
        <v>NA</v>
      </c>
      <c r="G89" s="43" t="str">
        <f t="shared" si="15"/>
        <v/>
      </c>
      <c r="I89" s="44" t="e">
        <f>ROW('A.2 Table 6.PM2.5'!#REF!)=ROW('A.2 Table 6.PM2.5'!#REF!)</f>
        <v>#REF!</v>
      </c>
      <c r="J89" s="45" t="e">
        <f t="shared" si="17"/>
        <v>#N/A</v>
      </c>
      <c r="K89" s="45"/>
      <c r="L89" s="18" t="s">
        <v>132</v>
      </c>
    </row>
    <row r="90" spans="4:13" x14ac:dyDescent="0.25">
      <c r="D90" s="40" t="str">
        <f>IF(AND(ISNUMBER('A.2 Table 6.PM2.5'!#REF!),ISNUMBER('A.2 Table 6.PM2.5'!#REF!)),((('A.2 Table 6.PM2.5'!#REF!/VLOOKUP("National Total",A:C,2,0))*((('A.2 Table 6.PM2.5'!#REF!-'A.2 Table 6.PM2.5'!#REF!)/'A.2 Table 6.PM2.5'!#REF!)-((VLOOKUP("National Total",A:C,3,0)-VLOOKUP("National Total",A:C,2,0))/VLOOKUP("National Total",A:C,2,0))))^2)^0.5,"NA")</f>
        <v>NA</v>
      </c>
      <c r="E90" s="119" t="str">
        <f t="shared" si="13"/>
        <v>NA</v>
      </c>
      <c r="F90" s="42" t="str">
        <f t="shared" si="14"/>
        <v>NA</v>
      </c>
      <c r="G90" s="43" t="str">
        <f t="shared" si="15"/>
        <v/>
      </c>
      <c r="I90" s="44" t="e">
        <f>ROW('A.2 Table 6.PM2.5'!#REF!)=ROW('A.2 Table 6.PM2.5'!#REF!)</f>
        <v>#REF!</v>
      </c>
      <c r="J90" s="45" t="e">
        <f t="shared" si="17"/>
        <v>#N/A</v>
      </c>
      <c r="K90" s="45"/>
      <c r="L90" s="18" t="s">
        <v>133</v>
      </c>
    </row>
    <row r="91" spans="4:13" x14ac:dyDescent="0.25">
      <c r="D91" s="40" t="str">
        <f>IF(AND(ISNUMBER('A.2 Table 6.PM2.5'!#REF!),ISNUMBER('A.2 Table 6.PM2.5'!#REF!)),((('A.2 Table 6.PM2.5'!#REF!/VLOOKUP("National Total",A:C,2,0))*((('A.2 Table 6.PM2.5'!#REF!-'A.2 Table 6.PM2.5'!#REF!)/'A.2 Table 6.PM2.5'!#REF!)-((VLOOKUP("National Total",A:C,3,0)-VLOOKUP("National Total",A:C,2,0))/VLOOKUP("National Total",A:C,2,0))))^2)^0.5,"NA")</f>
        <v>NA</v>
      </c>
      <c r="E91" s="119" t="str">
        <f t="shared" si="13"/>
        <v>NA</v>
      </c>
      <c r="F91" s="42" t="str">
        <f t="shared" si="14"/>
        <v>NA</v>
      </c>
      <c r="G91" s="43" t="str">
        <f t="shared" si="15"/>
        <v/>
      </c>
      <c r="I91" s="44" t="e">
        <f>ROW('A.2 Table 6.PM2.5'!#REF!)=ROW('A.2 Table 6.PM2.5'!#REF!)</f>
        <v>#REF!</v>
      </c>
      <c r="J91" s="45" t="e">
        <f t="shared" si="17"/>
        <v>#N/A</v>
      </c>
      <c r="K91" s="45"/>
      <c r="L91" s="18" t="s">
        <v>134</v>
      </c>
    </row>
    <row r="92" spans="4:13" x14ac:dyDescent="0.25">
      <c r="D92" s="40" t="str">
        <f>IF(AND(ISNUMBER('A.2 Table 6.PM2.5'!#REF!),ISNUMBER('A.2 Table 6.PM2.5'!#REF!)),((('A.2 Table 6.PM2.5'!#REF!/VLOOKUP("National Total",A:C,2,0))*((('A.2 Table 6.PM2.5'!#REF!-'A.2 Table 6.PM2.5'!#REF!)/'A.2 Table 6.PM2.5'!#REF!)-((VLOOKUP("National Total",A:C,3,0)-VLOOKUP("National Total",A:C,2,0))/VLOOKUP("National Total",A:C,2,0))))^2)^0.5,"NA")</f>
        <v>NA</v>
      </c>
      <c r="E92" s="119" t="str">
        <f t="shared" si="13"/>
        <v>NA</v>
      </c>
      <c r="F92" s="42" t="str">
        <f t="shared" si="14"/>
        <v>NA</v>
      </c>
      <c r="G92" s="43" t="str">
        <f t="shared" si="15"/>
        <v/>
      </c>
      <c r="I92" s="44" t="e">
        <f>ROW('A.2 Table 6.PM2.5'!#REF!)=ROW('A.2 Table 6.PM2.5'!#REF!)</f>
        <v>#REF!</v>
      </c>
      <c r="J92" s="45" t="e">
        <f t="shared" si="17"/>
        <v>#N/A</v>
      </c>
      <c r="K92" s="45"/>
      <c r="L92" s="18" t="s">
        <v>135</v>
      </c>
    </row>
    <row r="93" spans="4:13" x14ac:dyDescent="0.25">
      <c r="D93" s="40" t="str">
        <f>IF(AND(ISNUMBER('A.2 Table 6.PM2.5'!#REF!),ISNUMBER('A.2 Table 6.PM2.5'!#REF!)),((('A.2 Table 6.PM2.5'!#REF!/VLOOKUP("National Total",A:C,2,0))*((('A.2 Table 6.PM2.5'!#REF!-'A.2 Table 6.PM2.5'!#REF!)/'A.2 Table 6.PM2.5'!#REF!)-((VLOOKUP("National Total",A:C,3,0)-VLOOKUP("National Total",A:C,2,0))/VLOOKUP("National Total",A:C,2,0))))^2)^0.5,"NA")</f>
        <v>NA</v>
      </c>
      <c r="E93" s="119" t="str">
        <f t="shared" si="13"/>
        <v>NA</v>
      </c>
      <c r="F93" s="42" t="str">
        <f t="shared" si="14"/>
        <v>NA</v>
      </c>
      <c r="G93" s="43" t="str">
        <f t="shared" si="15"/>
        <v/>
      </c>
      <c r="I93" s="44" t="e">
        <f>ROW('A.2 Table 6.PM2.5'!#REF!)=ROW('A.2 Table 6.PM2.5'!#REF!)</f>
        <v>#REF!</v>
      </c>
      <c r="J93" s="45" t="e">
        <f t="shared" si="17"/>
        <v>#N/A</v>
      </c>
      <c r="K93" s="45"/>
      <c r="L93" s="18" t="s">
        <v>136</v>
      </c>
    </row>
    <row r="94" spans="4:13" x14ac:dyDescent="0.25">
      <c r="D94" s="40" t="str">
        <f>IF(AND(ISNUMBER('A.2 Table 6.PM2.5'!#REF!),ISNUMBER('A.2 Table 6.PM2.5'!#REF!)),((('A.2 Table 6.PM2.5'!#REF!/VLOOKUP("National Total",A:C,2,0))*((('A.2 Table 6.PM2.5'!#REF!-'A.2 Table 6.PM2.5'!#REF!)/'A.2 Table 6.PM2.5'!#REF!)-((VLOOKUP("National Total",A:C,3,0)-VLOOKUP("National Total",A:C,2,0))/VLOOKUP("National Total",A:C,2,0))))^2)^0.5,"NA")</f>
        <v>NA</v>
      </c>
      <c r="E94" s="119" t="str">
        <f t="shared" si="13"/>
        <v>NA</v>
      </c>
      <c r="F94" s="42" t="str">
        <f t="shared" si="14"/>
        <v>NA</v>
      </c>
      <c r="G94" s="43" t="str">
        <f t="shared" si="15"/>
        <v/>
      </c>
      <c r="I94" s="44" t="e">
        <f>ROW('A.2 Table 6.PM2.5'!#REF!)=ROW('A.2 Table 6.PM2.5'!#REF!)</f>
        <v>#REF!</v>
      </c>
      <c r="J94" s="45" t="e">
        <f t="shared" si="17"/>
        <v>#N/A</v>
      </c>
      <c r="K94" s="45"/>
      <c r="L94" s="18" t="s">
        <v>137</v>
      </c>
    </row>
    <row r="95" spans="4:13" x14ac:dyDescent="0.25">
      <c r="D95" s="40" t="str">
        <f>IF(AND(ISNUMBER('A.2 Table 6.PM2.5'!#REF!),ISNUMBER('A.2 Table 6.PM2.5'!#REF!)),((('A.2 Table 6.PM2.5'!#REF!/VLOOKUP("National Total",A:C,2,0))*((('A.2 Table 6.PM2.5'!#REF!-'A.2 Table 6.PM2.5'!#REF!)/'A.2 Table 6.PM2.5'!#REF!)-((VLOOKUP("National Total",A:C,3,0)-VLOOKUP("National Total",A:C,2,0))/VLOOKUP("National Total",A:C,2,0))))^2)^0.5,"NA")</f>
        <v>NA</v>
      </c>
      <c r="E95" s="119" t="str">
        <f t="shared" si="13"/>
        <v>NA</v>
      </c>
      <c r="F95" s="42" t="str">
        <f t="shared" si="14"/>
        <v>NA</v>
      </c>
      <c r="G95" s="43" t="str">
        <f t="shared" si="15"/>
        <v/>
      </c>
      <c r="I95" s="44" t="e">
        <f>ROW('A.2 Table 6.PM2.5'!#REF!)=ROW('A.2 Table 6.PM2.5'!#REF!)</f>
        <v>#REF!</v>
      </c>
      <c r="J95" s="45" t="e">
        <f t="shared" si="17"/>
        <v>#N/A</v>
      </c>
      <c r="K95" s="45"/>
      <c r="L95" s="18" t="s">
        <v>138</v>
      </c>
    </row>
    <row r="96" spans="4:13" x14ac:dyDescent="0.25">
      <c r="D96" s="40" t="str">
        <f>IF(AND(ISNUMBER('A.2 Table 6.PM2.5'!#REF!),ISNUMBER('A.2 Table 6.PM2.5'!#REF!)),((('A.2 Table 6.PM2.5'!#REF!/VLOOKUP("National Total",A:C,2,0))*((('A.2 Table 6.PM2.5'!#REF!-'A.2 Table 6.PM2.5'!#REF!)/'A.2 Table 6.PM2.5'!#REF!)-((VLOOKUP("National Total",A:C,3,0)-VLOOKUP("National Total",A:C,2,0))/VLOOKUP("National Total",A:C,2,0))))^2)^0.5,"NA")</f>
        <v>NA</v>
      </c>
      <c r="E96" s="119" t="str">
        <f t="shared" si="13"/>
        <v>NA</v>
      </c>
      <c r="F96" s="42" t="str">
        <f t="shared" si="14"/>
        <v>NA</v>
      </c>
      <c r="G96" s="43" t="str">
        <f t="shared" si="15"/>
        <v/>
      </c>
      <c r="I96" s="44" t="e">
        <f>ROW('A.2 Table 6.PM2.5'!#REF!)=ROW('A.2 Table 6.PM2.5'!#REF!)</f>
        <v>#REF!</v>
      </c>
      <c r="J96" s="45" t="e">
        <f t="shared" si="17"/>
        <v>#N/A</v>
      </c>
      <c r="K96" s="45"/>
      <c r="L96" s="18" t="s">
        <v>139</v>
      </c>
    </row>
    <row r="97" spans="4:12" x14ac:dyDescent="0.25">
      <c r="D97" s="40" t="str">
        <f>IF(AND(ISNUMBER('A.2 Table 6.PM2.5'!#REF!),ISNUMBER('A.2 Table 6.PM2.5'!#REF!)),((('A.2 Table 6.PM2.5'!#REF!/VLOOKUP("National Total",A:C,2,0))*((('A.2 Table 6.PM2.5'!#REF!-'A.2 Table 6.PM2.5'!#REF!)/'A.2 Table 6.PM2.5'!#REF!)-((VLOOKUP("National Total",A:C,3,0)-VLOOKUP("National Total",A:C,2,0))/VLOOKUP("National Total",A:C,2,0))))^2)^0.5,"NA")</f>
        <v>NA</v>
      </c>
      <c r="E97" s="119" t="str">
        <f t="shared" si="13"/>
        <v>NA</v>
      </c>
      <c r="F97" s="42" t="str">
        <f t="shared" si="14"/>
        <v>NA</v>
      </c>
      <c r="G97" s="43" t="str">
        <f t="shared" si="15"/>
        <v/>
      </c>
      <c r="I97" s="44" t="e">
        <f>ROW('A.2 Table 6.PM2.5'!#REF!)=ROW('A.2 Table 6.PM2.5'!#REF!)</f>
        <v>#REF!</v>
      </c>
      <c r="J97" s="45" t="e">
        <f t="shared" si="17"/>
        <v>#N/A</v>
      </c>
      <c r="K97" s="45"/>
      <c r="L97" s="18" t="s">
        <v>140</v>
      </c>
    </row>
    <row r="98" spans="4:12" x14ac:dyDescent="0.25">
      <c r="D98" s="40" t="str">
        <f>IF(AND(ISNUMBER('A.2 Table 6.PM2.5'!#REF!),ISNUMBER('A.2 Table 6.PM2.5'!#REF!)),((('A.2 Table 6.PM2.5'!#REF!/VLOOKUP("National Total",A:C,2,0))*((('A.2 Table 6.PM2.5'!#REF!-'A.2 Table 6.PM2.5'!#REF!)/'A.2 Table 6.PM2.5'!#REF!)-((VLOOKUP("National Total",A:C,3,0)-VLOOKUP("National Total",A:C,2,0))/VLOOKUP("National Total",A:C,2,0))))^2)^0.5,"NA")</f>
        <v>NA</v>
      </c>
      <c r="E98" s="119" t="str">
        <f t="shared" ref="E98:E129" si="18">IF(ISNUMBER(D98/SUM(D:D)),(D98/SUM(D:D)),"NA")</f>
        <v>NA</v>
      </c>
      <c r="F98" s="42" t="str">
        <f t="shared" ref="F98:F129" si="19">IF(ISNUMBER(F97),F97+E98,E98)</f>
        <v>NA</v>
      </c>
      <c r="G98" s="43" t="str">
        <f t="shared" ref="G98:G129" si="20">IF(AND(ISTEXT(F97),ISNUMBER(F98)),"x",IF(AND(F97&lt;$N$1,F98&gt;0),"x",""))</f>
        <v/>
      </c>
      <c r="I98" s="44" t="e">
        <f>ROW('A.2 Table 6.PM2.5'!#REF!)=ROW('A.2 Table 6.PM2.5'!#REF!)</f>
        <v>#REF!</v>
      </c>
      <c r="J98" s="45" t="e">
        <f t="shared" ref="J98:J129" si="21">VLOOKUP("National Total",A:C,2,0)</f>
        <v>#N/A</v>
      </c>
      <c r="K98" s="45"/>
      <c r="L98" s="18" t="s">
        <v>141</v>
      </c>
    </row>
    <row r="99" spans="4:12" x14ac:dyDescent="0.25">
      <c r="D99" s="40" t="str">
        <f>IF(AND(ISNUMBER('A.2 Table 6.PM2.5'!#REF!),ISNUMBER('A.2 Table 6.PM2.5'!#REF!)),((('A.2 Table 6.PM2.5'!#REF!/VLOOKUP("National Total",A:C,2,0))*((('A.2 Table 6.PM2.5'!#REF!-'A.2 Table 6.PM2.5'!#REF!)/'A.2 Table 6.PM2.5'!#REF!)-((VLOOKUP("National Total",A:C,3,0)-VLOOKUP("National Total",A:C,2,0))/VLOOKUP("National Total",A:C,2,0))))^2)^0.5,"NA")</f>
        <v>NA</v>
      </c>
      <c r="E99" s="119" t="str">
        <f t="shared" si="18"/>
        <v>NA</v>
      </c>
      <c r="F99" s="42" t="str">
        <f t="shared" si="19"/>
        <v>NA</v>
      </c>
      <c r="G99" s="43" t="str">
        <f t="shared" si="20"/>
        <v/>
      </c>
      <c r="I99" s="44" t="e">
        <f>ROW('A.2 Table 6.PM2.5'!#REF!)=ROW('A.2 Table 6.PM2.5'!#REF!)</f>
        <v>#REF!</v>
      </c>
      <c r="J99" s="45" t="e">
        <f t="shared" si="21"/>
        <v>#N/A</v>
      </c>
      <c r="K99" s="45"/>
      <c r="L99" s="18" t="s">
        <v>142</v>
      </c>
    </row>
    <row r="100" spans="4:12" x14ac:dyDescent="0.25">
      <c r="D100" s="40" t="str">
        <f>IF(AND(ISNUMBER('A.2 Table 6.PM2.5'!#REF!),ISNUMBER('A.2 Table 6.PM2.5'!#REF!)),((('A.2 Table 6.PM2.5'!#REF!/VLOOKUP("National Total",A:C,2,0))*((('A.2 Table 6.PM2.5'!#REF!-'A.2 Table 6.PM2.5'!#REF!)/'A.2 Table 6.PM2.5'!#REF!)-((VLOOKUP("National Total",A:C,3,0)-VLOOKUP("National Total",A:C,2,0))/VLOOKUP("National Total",A:C,2,0))))^2)^0.5,"NA")</f>
        <v>NA</v>
      </c>
      <c r="E100" s="119" t="str">
        <f t="shared" si="18"/>
        <v>NA</v>
      </c>
      <c r="F100" s="42" t="str">
        <f t="shared" si="19"/>
        <v>NA</v>
      </c>
      <c r="G100" s="43" t="str">
        <f t="shared" si="20"/>
        <v/>
      </c>
      <c r="I100" s="44" t="e">
        <f>ROW('A.2 Table 6.PM2.5'!#REF!)=ROW('A.2 Table 6.PM2.5'!#REF!)</f>
        <v>#REF!</v>
      </c>
      <c r="J100" s="45" t="e">
        <f t="shared" si="21"/>
        <v>#N/A</v>
      </c>
      <c r="K100" s="45"/>
      <c r="L100" s="18" t="s">
        <v>143</v>
      </c>
    </row>
    <row r="101" spans="4:12" x14ac:dyDescent="0.25">
      <c r="D101" s="40" t="str">
        <f>IF(AND(ISNUMBER('A.2 Table 6.PM2.5'!#REF!),ISNUMBER('A.2 Table 6.PM2.5'!#REF!)),((('A.2 Table 6.PM2.5'!#REF!/VLOOKUP("National Total",A:C,2,0))*((('A.2 Table 6.PM2.5'!#REF!-'A.2 Table 6.PM2.5'!#REF!)/'A.2 Table 6.PM2.5'!#REF!)-((VLOOKUP("National Total",A:C,3,0)-VLOOKUP("National Total",A:C,2,0))/VLOOKUP("National Total",A:C,2,0))))^2)^0.5,"NA")</f>
        <v>NA</v>
      </c>
      <c r="E101" s="119" t="str">
        <f t="shared" si="18"/>
        <v>NA</v>
      </c>
      <c r="F101" s="42" t="str">
        <f t="shared" si="19"/>
        <v>NA</v>
      </c>
      <c r="G101" s="43" t="str">
        <f t="shared" si="20"/>
        <v/>
      </c>
      <c r="I101" s="44" t="e">
        <f>ROW('A.2 Table 6.PM2.5'!#REF!)=ROW('A.2 Table 6.PM2.5'!#REF!)</f>
        <v>#REF!</v>
      </c>
      <c r="J101" s="45" t="e">
        <f t="shared" si="21"/>
        <v>#N/A</v>
      </c>
      <c r="K101" s="45"/>
      <c r="L101" s="18" t="s">
        <v>144</v>
      </c>
    </row>
    <row r="102" spans="4:12" x14ac:dyDescent="0.25">
      <c r="D102" s="40" t="str">
        <f>IF(AND(ISNUMBER('A.2 Table 6.PM2.5'!#REF!),ISNUMBER('A.2 Table 6.PM2.5'!#REF!)),((('A.2 Table 6.PM2.5'!#REF!/VLOOKUP("National Total",A:C,2,0))*((('A.2 Table 6.PM2.5'!#REF!-'A.2 Table 6.PM2.5'!#REF!)/'A.2 Table 6.PM2.5'!#REF!)-((VLOOKUP("National Total",A:C,3,0)-VLOOKUP("National Total",A:C,2,0))/VLOOKUP("National Total",A:C,2,0))))^2)^0.5,"NA")</f>
        <v>NA</v>
      </c>
      <c r="E102" s="119" t="str">
        <f t="shared" si="18"/>
        <v>NA</v>
      </c>
      <c r="F102" s="42" t="str">
        <f t="shared" si="19"/>
        <v>NA</v>
      </c>
      <c r="G102" s="43" t="str">
        <f t="shared" si="20"/>
        <v/>
      </c>
      <c r="I102" s="44" t="e">
        <f>ROW('A.2 Table 6.PM2.5'!#REF!)=ROW('A.2 Table 6.PM2.5'!#REF!)</f>
        <v>#REF!</v>
      </c>
      <c r="J102" s="45" t="e">
        <f t="shared" si="21"/>
        <v>#N/A</v>
      </c>
      <c r="K102" s="45"/>
      <c r="L102" s="18" t="s">
        <v>145</v>
      </c>
    </row>
    <row r="103" spans="4:12" x14ac:dyDescent="0.25">
      <c r="D103" s="40" t="str">
        <f>IF(AND(ISNUMBER('A.2 Table 6.PM2.5'!#REF!),ISNUMBER('A.2 Table 6.PM2.5'!#REF!)),((('A.2 Table 6.PM2.5'!#REF!/VLOOKUP("National Total",A:C,2,0))*((('A.2 Table 6.PM2.5'!#REF!-'A.2 Table 6.PM2.5'!#REF!)/'A.2 Table 6.PM2.5'!#REF!)-((VLOOKUP("National Total",A:C,3,0)-VLOOKUP("National Total",A:C,2,0))/VLOOKUP("National Total",A:C,2,0))))^2)^0.5,"NA")</f>
        <v>NA</v>
      </c>
      <c r="E103" s="119" t="str">
        <f t="shared" si="18"/>
        <v>NA</v>
      </c>
      <c r="F103" s="42" t="str">
        <f t="shared" si="19"/>
        <v>NA</v>
      </c>
      <c r="G103" s="43" t="str">
        <f t="shared" si="20"/>
        <v/>
      </c>
      <c r="I103" s="44" t="e">
        <f>ROW('A.2 Table 6.PM2.5'!#REF!)=ROW('A.2 Table 6.PM2.5'!#REF!)</f>
        <v>#REF!</v>
      </c>
      <c r="J103" s="45" t="e">
        <f t="shared" si="21"/>
        <v>#N/A</v>
      </c>
      <c r="K103" s="45"/>
      <c r="L103" s="18" t="s">
        <v>146</v>
      </c>
    </row>
    <row r="104" spans="4:12" x14ac:dyDescent="0.25">
      <c r="D104" s="40" t="str">
        <f>IF(AND(ISNUMBER('A.2 Table 6.PM2.5'!#REF!),ISNUMBER('A.2 Table 6.PM2.5'!#REF!)),((('A.2 Table 6.PM2.5'!#REF!/VLOOKUP("National Total",A:C,2,0))*((('A.2 Table 6.PM2.5'!#REF!-'A.2 Table 6.PM2.5'!#REF!)/'A.2 Table 6.PM2.5'!#REF!)-((VLOOKUP("National Total",A:C,3,0)-VLOOKUP("National Total",A:C,2,0))/VLOOKUP("National Total",A:C,2,0))))^2)^0.5,"NA")</f>
        <v>NA</v>
      </c>
      <c r="E104" s="119" t="str">
        <f t="shared" si="18"/>
        <v>NA</v>
      </c>
      <c r="F104" s="42" t="str">
        <f t="shared" si="19"/>
        <v>NA</v>
      </c>
      <c r="G104" s="43" t="str">
        <f t="shared" si="20"/>
        <v/>
      </c>
      <c r="I104" s="44" t="e">
        <f>ROW('A.2 Table 6.PM2.5'!#REF!)=ROW('A.2 Table 6.PM2.5'!#REF!)</f>
        <v>#REF!</v>
      </c>
      <c r="J104" s="45" t="e">
        <f t="shared" si="21"/>
        <v>#N/A</v>
      </c>
      <c r="K104" s="45"/>
      <c r="L104" s="18" t="s">
        <v>147</v>
      </c>
    </row>
    <row r="105" spans="4:12" x14ac:dyDescent="0.25">
      <c r="D105" s="40" t="str">
        <f>IF(AND(ISNUMBER('A.2 Table 6.PM2.5'!#REF!),ISNUMBER('A.2 Table 6.PM2.5'!#REF!)),((('A.2 Table 6.PM2.5'!#REF!/VLOOKUP("National Total",A:C,2,0))*((('A.2 Table 6.PM2.5'!#REF!-'A.2 Table 6.PM2.5'!#REF!)/'A.2 Table 6.PM2.5'!#REF!)-((VLOOKUP("National Total",A:C,3,0)-VLOOKUP("National Total",A:C,2,0))/VLOOKUP("National Total",A:C,2,0))))^2)^0.5,"NA")</f>
        <v>NA</v>
      </c>
      <c r="E105" s="119" t="str">
        <f t="shared" si="18"/>
        <v>NA</v>
      </c>
      <c r="F105" s="42" t="str">
        <f t="shared" si="19"/>
        <v>NA</v>
      </c>
      <c r="G105" s="43" t="str">
        <f t="shared" si="20"/>
        <v/>
      </c>
      <c r="I105" s="44" t="e">
        <f>ROW('A.2 Table 6.PM2.5'!#REF!)=ROW('A.2 Table 6.PM2.5'!#REF!)</f>
        <v>#REF!</v>
      </c>
      <c r="J105" s="45" t="e">
        <f t="shared" si="21"/>
        <v>#N/A</v>
      </c>
      <c r="K105" s="45"/>
      <c r="L105" s="18" t="s">
        <v>148</v>
      </c>
    </row>
    <row r="106" spans="4:12" x14ac:dyDescent="0.25">
      <c r="D106" s="40" t="str">
        <f>IF(AND(ISNUMBER('A.2 Table 6.PM2.5'!#REF!),ISNUMBER('A.2 Table 6.PM2.5'!#REF!)),((('A.2 Table 6.PM2.5'!#REF!/VLOOKUP("National Total",A:C,2,0))*((('A.2 Table 6.PM2.5'!#REF!-'A.2 Table 6.PM2.5'!#REF!)/'A.2 Table 6.PM2.5'!#REF!)-((VLOOKUP("National Total",A:C,3,0)-VLOOKUP("National Total",A:C,2,0))/VLOOKUP("National Total",A:C,2,0))))^2)^0.5,"NA")</f>
        <v>NA</v>
      </c>
      <c r="E106" s="119" t="str">
        <f t="shared" si="18"/>
        <v>NA</v>
      </c>
      <c r="F106" s="42" t="str">
        <f t="shared" si="19"/>
        <v>NA</v>
      </c>
      <c r="G106" s="43" t="str">
        <f t="shared" si="20"/>
        <v/>
      </c>
      <c r="I106" s="44" t="e">
        <f>ROW('A.2 Table 6.PM2.5'!#REF!)=ROW('A.2 Table 6.PM2.5'!#REF!)</f>
        <v>#REF!</v>
      </c>
      <c r="J106" s="45" t="e">
        <f t="shared" si="21"/>
        <v>#N/A</v>
      </c>
      <c r="K106" s="45"/>
      <c r="L106" s="18" t="s">
        <v>149</v>
      </c>
    </row>
    <row r="107" spans="4:12" x14ac:dyDescent="0.25">
      <c r="D107" s="40" t="str">
        <f>IF(AND(ISNUMBER('A.2 Table 6.PM2.5'!#REF!),ISNUMBER('A.2 Table 6.PM2.5'!#REF!)),((('A.2 Table 6.PM2.5'!#REF!/VLOOKUP("National Total",A:C,2,0))*((('A.2 Table 6.PM2.5'!#REF!-'A.2 Table 6.PM2.5'!#REF!)/'A.2 Table 6.PM2.5'!#REF!)-((VLOOKUP("National Total",A:C,3,0)-VLOOKUP("National Total",A:C,2,0))/VLOOKUP("National Total",A:C,2,0))))^2)^0.5,"NA")</f>
        <v>NA</v>
      </c>
      <c r="E107" s="119" t="str">
        <f t="shared" si="18"/>
        <v>NA</v>
      </c>
      <c r="F107" s="42" t="str">
        <f t="shared" si="19"/>
        <v>NA</v>
      </c>
      <c r="G107" s="43" t="str">
        <f t="shared" si="20"/>
        <v/>
      </c>
      <c r="I107" s="44" t="e">
        <f>ROW('A.2 Table 6.PM2.5'!#REF!)=ROW('A.2 Table 6.PM2.5'!#REF!)</f>
        <v>#REF!</v>
      </c>
      <c r="J107" s="45" t="e">
        <f t="shared" si="21"/>
        <v>#N/A</v>
      </c>
      <c r="K107" s="45"/>
      <c r="L107" s="18" t="s">
        <v>150</v>
      </c>
    </row>
    <row r="108" spans="4:12" x14ac:dyDescent="0.25">
      <c r="D108" s="40" t="str">
        <f>IF(AND(ISNUMBER('A.2 Table 6.PM2.5'!#REF!),ISNUMBER('A.2 Table 6.PM2.5'!#REF!)),((('A.2 Table 6.PM2.5'!#REF!/VLOOKUP("National Total",A:C,2,0))*((('A.2 Table 6.PM2.5'!#REF!-'A.2 Table 6.PM2.5'!#REF!)/'A.2 Table 6.PM2.5'!#REF!)-((VLOOKUP("National Total",A:C,3,0)-VLOOKUP("National Total",A:C,2,0))/VLOOKUP("National Total",A:C,2,0))))^2)^0.5,"NA")</f>
        <v>NA</v>
      </c>
      <c r="E108" s="119" t="str">
        <f t="shared" si="18"/>
        <v>NA</v>
      </c>
      <c r="F108" s="42" t="str">
        <f t="shared" si="19"/>
        <v>NA</v>
      </c>
      <c r="G108" s="43" t="str">
        <f t="shared" si="20"/>
        <v/>
      </c>
      <c r="I108" s="44" t="e">
        <f>ROW('A.2 Table 6.PM2.5'!#REF!)=ROW('A.2 Table 6.PM2.5'!#REF!)</f>
        <v>#REF!</v>
      </c>
      <c r="J108" s="45" t="e">
        <f t="shared" si="21"/>
        <v>#N/A</v>
      </c>
      <c r="K108" s="45"/>
      <c r="L108" s="18" t="s">
        <v>151</v>
      </c>
    </row>
    <row r="109" spans="4:12" x14ac:dyDescent="0.25">
      <c r="D109" s="40" t="str">
        <f>IF(AND(ISNUMBER('A.2 Table 6.PM2.5'!#REF!),ISNUMBER('A.2 Table 6.PM2.5'!#REF!)),((('A.2 Table 6.PM2.5'!#REF!/VLOOKUP("National Total",A:C,2,0))*((('A.2 Table 6.PM2.5'!#REF!-'A.2 Table 6.PM2.5'!#REF!)/'A.2 Table 6.PM2.5'!#REF!)-((VLOOKUP("National Total",A:C,3,0)-VLOOKUP("National Total",A:C,2,0))/VLOOKUP("National Total",A:C,2,0))))^2)^0.5,"NA")</f>
        <v>NA</v>
      </c>
      <c r="E109" s="119" t="str">
        <f t="shared" si="18"/>
        <v>NA</v>
      </c>
      <c r="F109" s="42" t="str">
        <f t="shared" si="19"/>
        <v>NA</v>
      </c>
      <c r="G109" s="43" t="str">
        <f t="shared" si="20"/>
        <v/>
      </c>
      <c r="I109" s="44" t="e">
        <f>ROW('A.2 Table 6.PM2.5'!#REF!)=ROW('A.2 Table 6.PM2.5'!#REF!)</f>
        <v>#REF!</v>
      </c>
      <c r="J109" s="45" t="e">
        <f t="shared" si="21"/>
        <v>#N/A</v>
      </c>
      <c r="K109" s="45"/>
      <c r="L109" s="18" t="s">
        <v>152</v>
      </c>
    </row>
    <row r="110" spans="4:12" x14ac:dyDescent="0.25">
      <c r="D110" s="40" t="str">
        <f>IF(AND(ISNUMBER('A.2 Table 6.PM2.5'!#REF!),ISNUMBER('A.2 Table 6.PM2.5'!#REF!)),((('A.2 Table 6.PM2.5'!#REF!/VLOOKUP("National Total",A:C,2,0))*((('A.2 Table 6.PM2.5'!#REF!-'A.2 Table 6.PM2.5'!#REF!)/'A.2 Table 6.PM2.5'!#REF!)-((VLOOKUP("National Total",A:C,3,0)-VLOOKUP("National Total",A:C,2,0))/VLOOKUP("National Total",A:C,2,0))))^2)^0.5,"NA")</f>
        <v>NA</v>
      </c>
      <c r="E110" s="119" t="str">
        <f t="shared" si="18"/>
        <v>NA</v>
      </c>
      <c r="F110" s="42" t="str">
        <f t="shared" si="19"/>
        <v>NA</v>
      </c>
      <c r="G110" s="43" t="str">
        <f t="shared" si="20"/>
        <v/>
      </c>
      <c r="I110" s="44" t="e">
        <f>ROW('A.2 Table 6.PM2.5'!#REF!)=ROW('A.2 Table 6.PM2.5'!#REF!)</f>
        <v>#REF!</v>
      </c>
      <c r="J110" s="45" t="e">
        <f t="shared" si="21"/>
        <v>#N/A</v>
      </c>
      <c r="K110" s="45"/>
      <c r="L110" s="18" t="s">
        <v>153</v>
      </c>
    </row>
    <row r="111" spans="4:12" x14ac:dyDescent="0.25">
      <c r="D111" s="40" t="str">
        <f>IF(AND(ISNUMBER('A.2 Table 6.PM2.5'!#REF!),ISNUMBER('A.2 Table 6.PM2.5'!#REF!)),((('A.2 Table 6.PM2.5'!#REF!/VLOOKUP("National Total",A:C,2,0))*((('A.2 Table 6.PM2.5'!#REF!-'A.2 Table 6.PM2.5'!#REF!)/'A.2 Table 6.PM2.5'!#REF!)-((VLOOKUP("National Total",A:C,3,0)-VLOOKUP("National Total",A:C,2,0))/VLOOKUP("National Total",A:C,2,0))))^2)^0.5,"NA")</f>
        <v>NA</v>
      </c>
      <c r="E111" s="119" t="str">
        <f t="shared" si="18"/>
        <v>NA</v>
      </c>
      <c r="F111" s="42" t="str">
        <f t="shared" si="19"/>
        <v>NA</v>
      </c>
      <c r="G111" s="43" t="str">
        <f t="shared" si="20"/>
        <v/>
      </c>
      <c r="I111" s="44" t="e">
        <f>ROW('A.2 Table 6.PM2.5'!#REF!)=ROW('A.2 Table 6.PM2.5'!#REF!)</f>
        <v>#REF!</v>
      </c>
      <c r="J111" s="45" t="e">
        <f t="shared" si="21"/>
        <v>#N/A</v>
      </c>
      <c r="K111" s="45"/>
      <c r="L111" s="18" t="s">
        <v>154</v>
      </c>
    </row>
    <row r="112" spans="4:12" x14ac:dyDescent="0.25">
      <c r="D112" s="40" t="str">
        <f>IF(AND(ISNUMBER('A.2 Table 6.PM2.5'!#REF!),ISNUMBER('A.2 Table 6.PM2.5'!#REF!)),((('A.2 Table 6.PM2.5'!#REF!/VLOOKUP("National Total",A:C,2,0))*((('A.2 Table 6.PM2.5'!#REF!-'A.2 Table 6.PM2.5'!#REF!)/'A.2 Table 6.PM2.5'!#REF!)-((VLOOKUP("National Total",A:C,3,0)-VLOOKUP("National Total",A:C,2,0))/VLOOKUP("National Total",A:C,2,0))))^2)^0.5,"NA")</f>
        <v>NA</v>
      </c>
      <c r="E112" s="119" t="str">
        <f t="shared" si="18"/>
        <v>NA</v>
      </c>
      <c r="F112" s="42" t="str">
        <f t="shared" si="19"/>
        <v>NA</v>
      </c>
      <c r="G112" s="43" t="str">
        <f t="shared" si="20"/>
        <v/>
      </c>
      <c r="I112" s="44" t="e">
        <f>ROW('A.2 Table 6.PM2.5'!#REF!)=ROW('A.2 Table 6.PM2.5'!#REF!)</f>
        <v>#REF!</v>
      </c>
      <c r="J112" s="45" t="e">
        <f t="shared" si="21"/>
        <v>#N/A</v>
      </c>
      <c r="K112" s="45"/>
      <c r="L112" s="18" t="s">
        <v>155</v>
      </c>
    </row>
    <row r="113" spans="4:12" x14ac:dyDescent="0.25">
      <c r="D113" s="40" t="str">
        <f>IF(AND(ISNUMBER('A.2 Table 6.PM2.5'!#REF!),ISNUMBER('A.2 Table 6.PM2.5'!#REF!)),((('A.2 Table 6.PM2.5'!#REF!/VLOOKUP("National Total",A:C,2,0))*((('A.2 Table 6.PM2.5'!#REF!-'A.2 Table 6.PM2.5'!#REF!)/'A.2 Table 6.PM2.5'!#REF!)-((VLOOKUP("National Total",A:C,3,0)-VLOOKUP("National Total",A:C,2,0))/VLOOKUP("National Total",A:C,2,0))))^2)^0.5,"NA")</f>
        <v>NA</v>
      </c>
      <c r="E113" s="119" t="str">
        <f t="shared" si="18"/>
        <v>NA</v>
      </c>
      <c r="F113" s="42" t="str">
        <f t="shared" si="19"/>
        <v>NA</v>
      </c>
      <c r="G113" s="43" t="str">
        <f t="shared" si="20"/>
        <v/>
      </c>
      <c r="I113" s="44" t="e">
        <f>ROW('A.2 Table 6.PM2.5'!#REF!)=ROW('A.2 Table 6.PM2.5'!#REF!)</f>
        <v>#REF!</v>
      </c>
      <c r="J113" s="45" t="e">
        <f t="shared" si="21"/>
        <v>#N/A</v>
      </c>
      <c r="K113" s="45"/>
      <c r="L113" s="18" t="s">
        <v>156</v>
      </c>
    </row>
    <row r="114" spans="4:12" x14ac:dyDescent="0.25">
      <c r="D114" s="40" t="str">
        <f>IF(AND(ISNUMBER('A.2 Table 6.PM2.5'!#REF!),ISNUMBER('A.2 Table 6.PM2.5'!#REF!)),((('A.2 Table 6.PM2.5'!#REF!/VLOOKUP("National Total",A:C,2,0))*((('A.2 Table 6.PM2.5'!#REF!-'A.2 Table 6.PM2.5'!#REF!)/'A.2 Table 6.PM2.5'!#REF!)-((VLOOKUP("National Total",A:C,3,0)-VLOOKUP("National Total",A:C,2,0))/VLOOKUP("National Total",A:C,2,0))))^2)^0.5,"NA")</f>
        <v>NA</v>
      </c>
      <c r="E114" s="119" t="str">
        <f t="shared" si="18"/>
        <v>NA</v>
      </c>
      <c r="F114" s="42" t="str">
        <f t="shared" si="19"/>
        <v>NA</v>
      </c>
      <c r="G114" s="43" t="str">
        <f t="shared" si="20"/>
        <v/>
      </c>
      <c r="I114" s="44" t="e">
        <f>ROW('A.2 Table 6.PM2.5'!#REF!)=ROW('A.2 Table 6.PM2.5'!#REF!)</f>
        <v>#REF!</v>
      </c>
      <c r="J114" s="45" t="e">
        <f t="shared" si="21"/>
        <v>#N/A</v>
      </c>
      <c r="K114" s="45"/>
      <c r="L114" s="18" t="s">
        <v>157</v>
      </c>
    </row>
    <row r="115" spans="4:12" x14ac:dyDescent="0.25">
      <c r="D115" s="40" t="str">
        <f>IF(AND(ISNUMBER('A.2 Table 6.PM2.5'!#REF!),ISNUMBER('A.2 Table 6.PM2.5'!#REF!)),((('A.2 Table 6.PM2.5'!#REF!/VLOOKUP("National Total",A:C,2,0))*((('A.2 Table 6.PM2.5'!#REF!-'A.2 Table 6.PM2.5'!#REF!)/'A.2 Table 6.PM2.5'!#REF!)-((VLOOKUP("National Total",A:C,3,0)-VLOOKUP("National Total",A:C,2,0))/VLOOKUP("National Total",A:C,2,0))))^2)^0.5,"NA")</f>
        <v>NA</v>
      </c>
      <c r="E115" s="119" t="str">
        <f t="shared" si="18"/>
        <v>NA</v>
      </c>
      <c r="F115" s="42" t="str">
        <f t="shared" si="19"/>
        <v>NA</v>
      </c>
      <c r="G115" s="43" t="str">
        <f t="shared" si="20"/>
        <v/>
      </c>
      <c r="I115" s="44" t="e">
        <f>ROW('A.2 Table 6.PM2.5'!#REF!)=ROW('A.2 Table 6.PM2.5'!#REF!)</f>
        <v>#REF!</v>
      </c>
      <c r="J115" s="45" t="e">
        <f t="shared" si="21"/>
        <v>#N/A</v>
      </c>
      <c r="K115" s="45"/>
      <c r="L115" s="18" t="s">
        <v>158</v>
      </c>
    </row>
    <row r="116" spans="4:12" x14ac:dyDescent="0.25">
      <c r="D116" s="40" t="str">
        <f>IF(AND(ISNUMBER('A.2 Table 6.PM2.5'!#REF!),ISNUMBER('A.2 Table 6.PM2.5'!#REF!)),((('A.2 Table 6.PM2.5'!#REF!/VLOOKUP("National Total",A:C,2,0))*((('A.2 Table 6.PM2.5'!#REF!-'A.2 Table 6.PM2.5'!#REF!)/'A.2 Table 6.PM2.5'!#REF!)-((VLOOKUP("National Total",A:C,3,0)-VLOOKUP("National Total",A:C,2,0))/VLOOKUP("National Total",A:C,2,0))))^2)^0.5,"NA")</f>
        <v>NA</v>
      </c>
      <c r="E116" s="119" t="str">
        <f t="shared" si="18"/>
        <v>NA</v>
      </c>
      <c r="F116" s="42" t="str">
        <f t="shared" si="19"/>
        <v>NA</v>
      </c>
      <c r="G116" s="43" t="str">
        <f t="shared" si="20"/>
        <v/>
      </c>
      <c r="I116" s="44" t="e">
        <f>ROW('A.2 Table 6.PM2.5'!#REF!)=ROW('A.2 Table 6.PM2.5'!#REF!)</f>
        <v>#REF!</v>
      </c>
      <c r="J116" s="45" t="e">
        <f t="shared" si="21"/>
        <v>#N/A</v>
      </c>
      <c r="K116" s="45"/>
      <c r="L116" s="18" t="s">
        <v>159</v>
      </c>
    </row>
    <row r="117" spans="4:12" x14ac:dyDescent="0.25">
      <c r="D117" s="40" t="str">
        <f>IF(AND(ISNUMBER('A.2 Table 6.PM2.5'!#REF!),ISNUMBER('A.2 Table 6.PM2.5'!#REF!)),((('A.2 Table 6.PM2.5'!#REF!/VLOOKUP("National Total",A:C,2,0))*((('A.2 Table 6.PM2.5'!#REF!-'A.2 Table 6.PM2.5'!#REF!)/'A.2 Table 6.PM2.5'!#REF!)-((VLOOKUP("National Total",A:C,3,0)-VLOOKUP("National Total",A:C,2,0))/VLOOKUP("National Total",A:C,2,0))))^2)^0.5,"NA")</f>
        <v>NA</v>
      </c>
      <c r="E117" s="119" t="str">
        <f t="shared" si="18"/>
        <v>NA</v>
      </c>
      <c r="F117" s="42" t="str">
        <f t="shared" si="19"/>
        <v>NA</v>
      </c>
      <c r="G117" s="43" t="str">
        <f t="shared" si="20"/>
        <v/>
      </c>
      <c r="I117" s="44" t="e">
        <f>ROW('A.2 Table 6.PM2.5'!#REF!)=ROW('A.2 Table 6.PM2.5'!#REF!)</f>
        <v>#REF!</v>
      </c>
      <c r="J117" s="45" t="e">
        <f t="shared" si="21"/>
        <v>#N/A</v>
      </c>
      <c r="K117" s="45"/>
      <c r="L117" s="18" t="s">
        <v>160</v>
      </c>
    </row>
    <row r="118" spans="4:12" x14ac:dyDescent="0.25">
      <c r="D118" s="40" t="str">
        <f>IF(AND(ISNUMBER('A.2 Table 6.PM2.5'!#REF!),ISNUMBER('A.2 Table 6.PM2.5'!#REF!)),((('A.2 Table 6.PM2.5'!#REF!/VLOOKUP("National Total",A:C,2,0))*((('A.2 Table 6.PM2.5'!#REF!-'A.2 Table 6.PM2.5'!#REF!)/'A.2 Table 6.PM2.5'!#REF!)-((VLOOKUP("National Total",A:C,3,0)-VLOOKUP("National Total",A:C,2,0))/VLOOKUP("National Total",A:C,2,0))))^2)^0.5,"NA")</f>
        <v>NA</v>
      </c>
      <c r="E118" s="119" t="str">
        <f t="shared" si="18"/>
        <v>NA</v>
      </c>
      <c r="F118" s="42" t="str">
        <f t="shared" si="19"/>
        <v>NA</v>
      </c>
      <c r="G118" s="43" t="str">
        <f t="shared" si="20"/>
        <v/>
      </c>
      <c r="I118" s="44" t="e">
        <f>ROW('A.2 Table 6.PM2.5'!#REF!)=ROW('A.2 Table 6.PM2.5'!#REF!)</f>
        <v>#REF!</v>
      </c>
      <c r="J118" s="45" t="e">
        <f t="shared" si="21"/>
        <v>#N/A</v>
      </c>
      <c r="K118" s="45"/>
      <c r="L118" s="18" t="s">
        <v>161</v>
      </c>
    </row>
    <row r="119" spans="4:12" x14ac:dyDescent="0.25">
      <c r="D119" s="40" t="str">
        <f>IF(AND(ISNUMBER('A.2 Table 6.PM2.5'!#REF!),ISNUMBER('A.2 Table 6.PM2.5'!#REF!)),((('A.2 Table 6.PM2.5'!#REF!/VLOOKUP("National Total",A:C,2,0))*((('A.2 Table 6.PM2.5'!#REF!-'A.2 Table 6.PM2.5'!#REF!)/'A.2 Table 6.PM2.5'!#REF!)-((VLOOKUP("National Total",A:C,3,0)-VLOOKUP("National Total",A:C,2,0))/VLOOKUP("National Total",A:C,2,0))))^2)^0.5,"NA")</f>
        <v>NA</v>
      </c>
      <c r="E119" s="119" t="str">
        <f t="shared" si="18"/>
        <v>NA</v>
      </c>
      <c r="F119" s="42" t="str">
        <f t="shared" si="19"/>
        <v>NA</v>
      </c>
      <c r="G119" s="43" t="str">
        <f t="shared" si="20"/>
        <v/>
      </c>
      <c r="I119" s="44" t="e">
        <f>ROW('A.2 Table 6.PM2.5'!#REF!)=ROW('A.2 Table 6.PM2.5'!#REF!)</f>
        <v>#REF!</v>
      </c>
      <c r="J119" s="45" t="e">
        <f t="shared" si="21"/>
        <v>#N/A</v>
      </c>
      <c r="K119" s="45"/>
      <c r="L119" s="18" t="s">
        <v>162</v>
      </c>
    </row>
    <row r="120" spans="4:12" x14ac:dyDescent="0.25">
      <c r="D120" s="40" t="str">
        <f>IF(AND(ISNUMBER('A.2 Table 6.PM2.5'!#REF!),ISNUMBER('A.2 Table 6.PM2.5'!#REF!)),((('A.2 Table 6.PM2.5'!#REF!/VLOOKUP("National Total",A:C,2,0))*((('A.2 Table 6.PM2.5'!#REF!-'A.2 Table 6.PM2.5'!#REF!)/'A.2 Table 6.PM2.5'!#REF!)-((VLOOKUP("National Total",A:C,3,0)-VLOOKUP("National Total",A:C,2,0))/VLOOKUP("National Total",A:C,2,0))))^2)^0.5,"NA")</f>
        <v>NA</v>
      </c>
      <c r="E120" s="119" t="str">
        <f t="shared" si="18"/>
        <v>NA</v>
      </c>
      <c r="F120" s="42" t="str">
        <f t="shared" si="19"/>
        <v>NA</v>
      </c>
      <c r="G120" s="43" t="str">
        <f t="shared" si="20"/>
        <v/>
      </c>
      <c r="I120" s="44" t="e">
        <f>ROW('A.2 Table 6.PM2.5'!#REF!)=ROW('A.2 Table 6.PM2.5'!#REF!)</f>
        <v>#REF!</v>
      </c>
      <c r="J120" s="45" t="e">
        <f t="shared" si="21"/>
        <v>#N/A</v>
      </c>
      <c r="K120" s="45"/>
      <c r="L120" s="18" t="s">
        <v>163</v>
      </c>
    </row>
    <row r="121" spans="4:12" x14ac:dyDescent="0.25">
      <c r="D121" s="40" t="str">
        <f>IF(AND(ISNUMBER('A.2 Table 6.PM2.5'!#REF!),ISNUMBER('A.2 Table 6.PM2.5'!#REF!)),((('A.2 Table 6.PM2.5'!#REF!/VLOOKUP("National Total",A:C,2,0))*((('A.2 Table 6.PM2.5'!#REF!-'A.2 Table 6.PM2.5'!#REF!)/'A.2 Table 6.PM2.5'!#REF!)-((VLOOKUP("National Total",A:C,3,0)-VLOOKUP("National Total",A:C,2,0))/VLOOKUP("National Total",A:C,2,0))))^2)^0.5,"NA")</f>
        <v>NA</v>
      </c>
      <c r="E121" s="119" t="str">
        <f t="shared" si="18"/>
        <v>NA</v>
      </c>
      <c r="F121" s="42" t="str">
        <f t="shared" si="19"/>
        <v>NA</v>
      </c>
      <c r="G121" s="43" t="str">
        <f t="shared" si="20"/>
        <v/>
      </c>
      <c r="I121" s="44" t="e">
        <f>ROW('A.2 Table 6.PM2.5'!#REF!)=ROW('A.2 Table 6.PM2.5'!#REF!)</f>
        <v>#REF!</v>
      </c>
      <c r="J121" s="45" t="e">
        <f t="shared" si="21"/>
        <v>#N/A</v>
      </c>
      <c r="K121" s="45"/>
      <c r="L121" s="18" t="s">
        <v>164</v>
      </c>
    </row>
    <row r="122" spans="4:12" x14ac:dyDescent="0.25">
      <c r="D122" s="40" t="str">
        <f>IF(AND(ISNUMBER('A.2 Table 6.PM2.5'!#REF!),ISNUMBER('A.2 Table 6.PM2.5'!#REF!)),((('A.2 Table 6.PM2.5'!#REF!/VLOOKUP("National Total",A:C,2,0))*((('A.2 Table 6.PM2.5'!#REF!-'A.2 Table 6.PM2.5'!#REF!)/'A.2 Table 6.PM2.5'!#REF!)-((VLOOKUP("National Total",A:C,3,0)-VLOOKUP("National Total",A:C,2,0))/VLOOKUP("National Total",A:C,2,0))))^2)^0.5,"NA")</f>
        <v>NA</v>
      </c>
      <c r="E122" s="119" t="str">
        <f t="shared" si="18"/>
        <v>NA</v>
      </c>
      <c r="F122" s="42" t="str">
        <f t="shared" si="19"/>
        <v>NA</v>
      </c>
      <c r="G122" s="43" t="str">
        <f t="shared" si="20"/>
        <v/>
      </c>
      <c r="I122" s="44" t="e">
        <f>ROW('A.2 Table 6.PM2.5'!#REF!)=ROW('A.2 Table 6.PM2.5'!#REF!)</f>
        <v>#REF!</v>
      </c>
      <c r="J122" s="45" t="e">
        <f t="shared" si="21"/>
        <v>#N/A</v>
      </c>
      <c r="K122" s="45"/>
      <c r="L122" s="18" t="s">
        <v>165</v>
      </c>
    </row>
    <row r="123" spans="4:12" x14ac:dyDescent="0.25">
      <c r="D123" s="40" t="str">
        <f>IF(AND(ISNUMBER('A.2 Table 6.PM2.5'!#REF!),ISNUMBER('A.2 Table 6.PM2.5'!#REF!)),((('A.2 Table 6.PM2.5'!#REF!/VLOOKUP("National Total",A:C,2,0))*((('A.2 Table 6.PM2.5'!#REF!-'A.2 Table 6.PM2.5'!#REF!)/'A.2 Table 6.PM2.5'!#REF!)-((VLOOKUP("National Total",A:C,3,0)-VLOOKUP("National Total",A:C,2,0))/VLOOKUP("National Total",A:C,2,0))))^2)^0.5,"NA")</f>
        <v>NA</v>
      </c>
      <c r="E123" s="119" t="str">
        <f t="shared" si="18"/>
        <v>NA</v>
      </c>
      <c r="F123" s="42" t="str">
        <f t="shared" si="19"/>
        <v>NA</v>
      </c>
      <c r="G123" s="43" t="str">
        <f t="shared" si="20"/>
        <v/>
      </c>
      <c r="I123" s="44" t="e">
        <f>ROW('A.2 Table 6.PM2.5'!#REF!)=ROW('A.2 Table 6.PM2.5'!#REF!)</f>
        <v>#REF!</v>
      </c>
      <c r="J123" s="45" t="e">
        <f t="shared" si="21"/>
        <v>#N/A</v>
      </c>
      <c r="K123" s="45"/>
      <c r="L123" s="18" t="s">
        <v>166</v>
      </c>
    </row>
    <row r="124" spans="4:12" x14ac:dyDescent="0.25">
      <c r="D124" s="40" t="str">
        <f>IF(AND(ISNUMBER('A.2 Table 6.PM2.5'!#REF!),ISNUMBER('A.2 Table 6.PM2.5'!#REF!)),((('A.2 Table 6.PM2.5'!#REF!/VLOOKUP("National Total",A:C,2,0))*((('A.2 Table 6.PM2.5'!#REF!-'A.2 Table 6.PM2.5'!#REF!)/'A.2 Table 6.PM2.5'!#REF!)-((VLOOKUP("National Total",A:C,3,0)-VLOOKUP("National Total",A:C,2,0))/VLOOKUP("National Total",A:C,2,0))))^2)^0.5,"NA")</f>
        <v>NA</v>
      </c>
      <c r="E124" s="119" t="str">
        <f t="shared" si="18"/>
        <v>NA</v>
      </c>
      <c r="F124" s="42" t="str">
        <f t="shared" si="19"/>
        <v>NA</v>
      </c>
      <c r="G124" s="43" t="str">
        <f t="shared" si="20"/>
        <v/>
      </c>
      <c r="I124" s="44" t="e">
        <f>ROW('A.2 Table 6.PM2.5'!#REF!)=ROW('A.2 Table 6.PM2.5'!#REF!)</f>
        <v>#REF!</v>
      </c>
      <c r="J124" s="45" t="e">
        <f t="shared" si="21"/>
        <v>#N/A</v>
      </c>
      <c r="K124" s="45"/>
      <c r="L124" s="18" t="s">
        <v>167</v>
      </c>
    </row>
    <row r="125" spans="4:12" x14ac:dyDescent="0.25">
      <c r="D125" s="40" t="str">
        <f>IF(AND(ISNUMBER('A.2 Table 6.PM2.5'!#REF!),ISNUMBER('A.2 Table 6.PM2.5'!#REF!)),((('A.2 Table 6.PM2.5'!#REF!/VLOOKUP("National Total",A:C,2,0))*((('A.2 Table 6.PM2.5'!#REF!-'A.2 Table 6.PM2.5'!#REF!)/'A.2 Table 6.PM2.5'!#REF!)-((VLOOKUP("National Total",A:C,3,0)-VLOOKUP("National Total",A:C,2,0))/VLOOKUP("National Total",A:C,2,0))))^2)^0.5,"NA")</f>
        <v>NA</v>
      </c>
      <c r="E125" s="119" t="str">
        <f t="shared" si="18"/>
        <v>NA</v>
      </c>
      <c r="F125" s="42" t="str">
        <f t="shared" si="19"/>
        <v>NA</v>
      </c>
      <c r="G125" s="43" t="str">
        <f t="shared" si="20"/>
        <v/>
      </c>
      <c r="I125" s="44" t="e">
        <f>ROW('A.2 Table 6.PM2.5'!#REF!)=ROW('A.2 Table 6.PM2.5'!#REF!)</f>
        <v>#REF!</v>
      </c>
      <c r="J125" s="45" t="e">
        <f t="shared" si="21"/>
        <v>#N/A</v>
      </c>
      <c r="K125" s="45"/>
      <c r="L125" s="18" t="s">
        <v>168</v>
      </c>
    </row>
    <row r="126" spans="4:12" x14ac:dyDescent="0.25">
      <c r="D126" s="40" t="str">
        <f>IF(AND(ISNUMBER('A.2 Table 6.PM2.5'!#REF!),ISNUMBER('A.2 Table 6.PM2.5'!#REF!)),((('A.2 Table 6.PM2.5'!#REF!/VLOOKUP("National Total",A:C,2,0))*((('A.2 Table 6.PM2.5'!#REF!-'A.2 Table 6.PM2.5'!#REF!)/'A.2 Table 6.PM2.5'!#REF!)-((VLOOKUP("National Total",A:C,3,0)-VLOOKUP("National Total",A:C,2,0))/VLOOKUP("National Total",A:C,2,0))))^2)^0.5,"NA")</f>
        <v>NA</v>
      </c>
      <c r="E126" s="119" t="str">
        <f t="shared" si="18"/>
        <v>NA</v>
      </c>
      <c r="F126" s="42" t="str">
        <f t="shared" si="19"/>
        <v>NA</v>
      </c>
      <c r="G126" s="43" t="str">
        <f t="shared" si="20"/>
        <v/>
      </c>
      <c r="I126" s="44" t="e">
        <f>ROW('A.2 Table 6.PM2.5'!#REF!)=ROW('A.2 Table 6.PM2.5'!#REF!)</f>
        <v>#REF!</v>
      </c>
      <c r="J126" s="45" t="e">
        <f t="shared" si="21"/>
        <v>#N/A</v>
      </c>
      <c r="K126" s="45"/>
      <c r="L126" s="18" t="s">
        <v>169</v>
      </c>
    </row>
    <row r="127" spans="4:12" x14ac:dyDescent="0.25">
      <c r="D127" s="40" t="str">
        <f>IF(AND(ISNUMBER('A.2 Table 6.PM2.5'!#REF!),ISNUMBER('A.2 Table 6.PM2.5'!#REF!)),((('A.2 Table 6.PM2.5'!#REF!/VLOOKUP("National Total",A:C,2,0))*((('A.2 Table 6.PM2.5'!#REF!-'A.2 Table 6.PM2.5'!#REF!)/'A.2 Table 6.PM2.5'!#REF!)-((VLOOKUP("National Total",A:C,3,0)-VLOOKUP("National Total",A:C,2,0))/VLOOKUP("National Total",A:C,2,0))))^2)^0.5,"NA")</f>
        <v>NA</v>
      </c>
      <c r="E127" s="119" t="str">
        <f t="shared" si="18"/>
        <v>NA</v>
      </c>
      <c r="F127" s="42" t="str">
        <f t="shared" si="19"/>
        <v>NA</v>
      </c>
      <c r="G127" s="43" t="str">
        <f t="shared" si="20"/>
        <v/>
      </c>
      <c r="I127" s="44" t="e">
        <f>ROW('A.2 Table 6.PM2.5'!#REF!)=ROW('A.2 Table 6.PM2.5'!#REF!)</f>
        <v>#REF!</v>
      </c>
      <c r="J127" s="45" t="e">
        <f t="shared" si="21"/>
        <v>#N/A</v>
      </c>
      <c r="K127" s="45"/>
      <c r="L127" s="18" t="s">
        <v>170</v>
      </c>
    </row>
    <row r="128" spans="4:12" x14ac:dyDescent="0.25">
      <c r="D128" s="40" t="str">
        <f>IF(AND(ISNUMBER('A.2 Table 6.PM2.5'!#REF!),ISNUMBER('A.2 Table 6.PM2.5'!#REF!)),((('A.2 Table 6.PM2.5'!#REF!/VLOOKUP("National Total",A:C,2,0))*((('A.2 Table 6.PM2.5'!#REF!-'A.2 Table 6.PM2.5'!#REF!)/'A.2 Table 6.PM2.5'!#REF!)-((VLOOKUP("National Total",A:C,3,0)-VLOOKUP("National Total",A:C,2,0))/VLOOKUP("National Total",A:C,2,0))))^2)^0.5,"NA")</f>
        <v>NA</v>
      </c>
      <c r="E128" s="119" t="str">
        <f t="shared" si="18"/>
        <v>NA</v>
      </c>
      <c r="F128" s="42" t="str">
        <f t="shared" si="19"/>
        <v>NA</v>
      </c>
      <c r="G128" s="43" t="str">
        <f t="shared" si="20"/>
        <v/>
      </c>
      <c r="I128" s="44" t="e">
        <f>ROW('A.2 Table 6.PM2.5'!#REF!)=ROW('A.2 Table 6.PM2.5'!#REF!)</f>
        <v>#REF!</v>
      </c>
      <c r="J128" s="45" t="e">
        <f t="shared" si="21"/>
        <v>#N/A</v>
      </c>
      <c r="K128" s="45"/>
      <c r="L128" s="18" t="s">
        <v>44</v>
      </c>
    </row>
    <row r="129" spans="4:12" x14ac:dyDescent="0.25">
      <c r="D129" s="40" t="str">
        <f>IF(AND(ISNUMBER('A.2 Table 6.PM2.5'!#REF!),ISNUMBER('A.2 Table 6.PM2.5'!#REF!)),((('A.2 Table 6.PM2.5'!#REF!/VLOOKUP("National Total",A:C,2,0))*((('A.2 Table 6.PM2.5'!#REF!-'A.2 Table 6.PM2.5'!#REF!)/'A.2 Table 6.PM2.5'!#REF!)-((VLOOKUP("National Total",A:C,3,0)-VLOOKUP("National Total",A:C,2,0))/VLOOKUP("National Total",A:C,2,0))))^2)^0.5,"NA")</f>
        <v>NA</v>
      </c>
      <c r="E129" s="119" t="str">
        <f t="shared" si="18"/>
        <v>NA</v>
      </c>
      <c r="F129" s="42" t="str">
        <f t="shared" si="19"/>
        <v>NA</v>
      </c>
      <c r="G129" s="43" t="str">
        <f t="shared" si="20"/>
        <v/>
      </c>
      <c r="I129" s="44" t="e">
        <f>ROW('A.2 Table 6.PM2.5'!#REF!)=ROW('A.2 Table 6.PM2.5'!#REF!)</f>
        <v>#REF!</v>
      </c>
      <c r="J129" s="45" t="e">
        <f t="shared" si="21"/>
        <v>#N/A</v>
      </c>
      <c r="K129" s="45"/>
      <c r="L129" s="18" t="s">
        <v>171</v>
      </c>
    </row>
    <row r="130" spans="4:12" ht="12" customHeight="1" x14ac:dyDescent="0.25"/>
    <row r="131" spans="4:12" ht="12" customHeight="1" x14ac:dyDescent="0.25"/>
    <row r="132" spans="4:12" ht="12" customHeight="1" x14ac:dyDescent="0.25"/>
    <row r="133" spans="4:12" ht="12" customHeight="1" x14ac:dyDescent="0.25"/>
    <row r="134" spans="4:12" ht="12" customHeight="1" x14ac:dyDescent="0.25"/>
    <row r="135" spans="4:12" ht="12" customHeight="1" x14ac:dyDescent="0.25"/>
    <row r="136" spans="4:12" ht="12" customHeight="1" x14ac:dyDescent="0.25"/>
    <row r="137" spans="4:12" ht="12" customHeight="1" x14ac:dyDescent="0.25"/>
    <row r="138" spans="4:12" ht="12" customHeight="1" x14ac:dyDescent="0.25"/>
    <row r="139" spans="4:12" ht="12" customHeight="1" x14ac:dyDescent="0.25"/>
    <row r="140" spans="4:12" ht="12" customHeight="1" x14ac:dyDescent="0.25"/>
    <row r="141" spans="4:12" ht="12" customHeight="1" x14ac:dyDescent="0.25"/>
    <row r="142" spans="4:12" ht="12" customHeight="1" x14ac:dyDescent="0.25"/>
    <row r="143" spans="4:12" ht="12" customHeight="1" x14ac:dyDescent="0.25"/>
    <row r="144" spans="4:12" ht="12" customHeight="1" x14ac:dyDescent="0.25"/>
  </sheetData>
  <autoFilter ref="A1:G129" xr:uid="{00000000-0009-0000-0000-000002000000}">
    <sortState xmlns:xlrd2="http://schemas.microsoft.com/office/spreadsheetml/2017/richdata2" ref="A2:G129">
      <sortCondition descending="1" ref="D1:D129"/>
    </sortState>
  </autoFilter>
  <conditionalFormatting sqref="H131:H1048576 H1:H75">
    <cfRule type="expression" dxfId="11" priority="2">
      <formula>OR($A1="National Total",AND($F1&gt;0,ISNUMBER($E1)))</formula>
    </cfRule>
  </conditionalFormatting>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71" id="{00000000-000E-0000-0200-000002000000}">
            <xm:f>OR('A.2 Table 2.SO2'!$H31="National Total",AND($F130&gt;0,ISNUMBER($E130)))</xm:f>
            <x14:dxf>
              <fill>
                <patternFill>
                  <bgColor theme="9"/>
                </patternFill>
              </fill>
            </x14:dxf>
          </x14:cfRule>
          <xm:sqref>H130</xm:sqref>
        </x14:conditionalFormatting>
        <x14:conditionalFormatting xmlns:xm="http://schemas.microsoft.com/office/excel/2006/main">
          <x14:cfRule type="expression" priority="99" id="{00000000-000E-0000-0200-000002000000}">
            <xm:f>OR('A.2 Table 3.NMVOC'!#REF!="National Total",AND($F76&gt;0,ISNUMBER($E76)))</xm:f>
            <x14:dxf>
              <fill>
                <patternFill>
                  <bgColor theme="9"/>
                </patternFill>
              </fill>
            </x14:dxf>
          </x14:cfRule>
          <xm:sqref>H76</xm:sqref>
        </x14:conditionalFormatting>
        <x14:conditionalFormatting xmlns:xm="http://schemas.microsoft.com/office/excel/2006/main">
          <x14:cfRule type="expression" priority="102" id="{00000000-000E-0000-0200-000002000000}">
            <xm:f>OR('A.2 Table 6.PM2.5'!#REF!="National Total",AND($F77&gt;0,ISNUMBER($E77)))</xm:f>
            <x14:dxf>
              <fill>
                <patternFill>
                  <bgColor theme="9"/>
                </patternFill>
              </fill>
            </x14:dxf>
          </x14:cfRule>
          <xm:sqref>H77:H129</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tabColor theme="5"/>
  </sheetPr>
  <dimension ref="A1"/>
  <sheetViews>
    <sheetView topLeftCell="A22" zoomScale="75" zoomScaleNormal="75" workbookViewId="0">
      <selection activeCell="AA47" sqref="AA47"/>
    </sheetView>
  </sheetViews>
  <sheetFormatPr defaultRowHeight="15" x14ac:dyDescent="0.25"/>
  <cols>
    <col min="1" max="16384" width="9.140625" style="18"/>
  </cols>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B151-191E-4C48-A609-43B98B0E9971}">
  <sheetPr>
    <tabColor theme="5"/>
  </sheetPr>
  <dimension ref="C1:AL14"/>
  <sheetViews>
    <sheetView topLeftCell="E1" zoomScale="75" zoomScaleNormal="75" workbookViewId="0">
      <pane ySplit="1" topLeftCell="A2" activePane="bottomLeft" state="frozen"/>
      <selection pane="bottomLeft" activeCell="AK3" sqref="AK3:AK10"/>
    </sheetView>
  </sheetViews>
  <sheetFormatPr defaultRowHeight="15" x14ac:dyDescent="0.25"/>
  <cols>
    <col min="1" max="1" width="2.140625" style="141" bestFit="1" customWidth="1"/>
    <col min="2" max="2" width="6.5703125" style="141" customWidth="1"/>
    <col min="3" max="3" width="7.28515625" style="141" customWidth="1"/>
    <col min="4" max="4" width="88.5703125" style="142" bestFit="1" customWidth="1"/>
    <col min="5" max="5" width="4.85546875" style="141" bestFit="1" customWidth="1"/>
    <col min="6" max="6" width="3" style="141" bestFit="1" customWidth="1"/>
    <col min="7" max="36" width="8.7109375" style="141" bestFit="1" customWidth="1"/>
    <col min="37" max="16384" width="9.140625" style="141"/>
  </cols>
  <sheetData>
    <row r="1" spans="3:38" x14ac:dyDescent="0.25">
      <c r="C1" s="145"/>
      <c r="G1" s="144"/>
      <c r="H1" s="144"/>
      <c r="I1" s="144"/>
      <c r="J1" s="144"/>
      <c r="K1" s="144"/>
      <c r="L1" s="144"/>
      <c r="M1" s="144"/>
      <c r="N1" s="144"/>
      <c r="O1" s="144"/>
      <c r="P1" s="144"/>
      <c r="Q1" s="144"/>
      <c r="R1" s="144"/>
      <c r="S1" s="144"/>
      <c r="T1" s="144"/>
      <c r="U1" s="144"/>
      <c r="V1" s="144"/>
      <c r="W1" s="144"/>
      <c r="X1" s="144"/>
      <c r="Y1" s="144"/>
      <c r="Z1" s="144"/>
      <c r="AA1" s="144"/>
      <c r="AB1" s="144"/>
      <c r="AC1" s="144"/>
      <c r="AD1" s="144"/>
      <c r="AI1" s="144"/>
      <c r="AJ1" s="144"/>
    </row>
    <row r="2" spans="3:38" x14ac:dyDescent="0.25">
      <c r="D2" s="146" t="s">
        <v>34</v>
      </c>
      <c r="G2" s="147">
        <v>1987</v>
      </c>
      <c r="H2" s="147">
        <v>1990</v>
      </c>
      <c r="I2" s="147">
        <v>1991</v>
      </c>
      <c r="J2" s="147">
        <v>1992</v>
      </c>
      <c r="K2" s="147">
        <v>1993</v>
      </c>
      <c r="L2" s="147">
        <v>1994</v>
      </c>
      <c r="M2" s="147">
        <v>1995</v>
      </c>
      <c r="N2" s="147">
        <v>1996</v>
      </c>
      <c r="O2" s="147">
        <v>1997</v>
      </c>
      <c r="P2" s="147">
        <v>1998</v>
      </c>
      <c r="Q2" s="147">
        <v>1999</v>
      </c>
      <c r="R2" s="147">
        <v>2000</v>
      </c>
      <c r="S2" s="147">
        <v>2001</v>
      </c>
      <c r="T2" s="147">
        <v>2002</v>
      </c>
      <c r="U2" s="147">
        <v>2003</v>
      </c>
      <c r="V2" s="147">
        <v>2004</v>
      </c>
      <c r="W2" s="147">
        <v>2005</v>
      </c>
      <c r="X2" s="147">
        <v>2006</v>
      </c>
      <c r="Y2" s="147">
        <v>2007</v>
      </c>
      <c r="Z2" s="147">
        <v>2008</v>
      </c>
      <c r="AA2" s="147">
        <v>2009</v>
      </c>
      <c r="AB2" s="147">
        <v>2010</v>
      </c>
      <c r="AC2" s="147">
        <v>2011</v>
      </c>
      <c r="AD2" s="147">
        <v>2012</v>
      </c>
      <c r="AE2" s="147">
        <v>2013</v>
      </c>
      <c r="AF2" s="147">
        <v>2014</v>
      </c>
      <c r="AG2" s="147">
        <v>2015</v>
      </c>
      <c r="AH2" s="147">
        <v>2016</v>
      </c>
      <c r="AI2" s="147">
        <v>2017</v>
      </c>
      <c r="AJ2" s="147">
        <v>2018</v>
      </c>
      <c r="AK2" s="183">
        <v>2019</v>
      </c>
    </row>
    <row r="3" spans="3:38" x14ac:dyDescent="0.25">
      <c r="D3" s="142" t="s">
        <v>35</v>
      </c>
      <c r="G3" s="143">
        <v>40.142000000000003</v>
      </c>
      <c r="H3" s="143">
        <v>46.374000000000002</v>
      </c>
      <c r="I3" s="143">
        <v>46.188000000000002</v>
      </c>
      <c r="J3" s="143">
        <v>53.064999999999998</v>
      </c>
      <c r="K3" s="143">
        <v>46.944000000000003</v>
      </c>
      <c r="L3" s="143">
        <v>45.1</v>
      </c>
      <c r="M3" s="143">
        <v>41.390999999999998</v>
      </c>
      <c r="N3" s="143">
        <v>41.86407198904368</v>
      </c>
      <c r="O3" s="143">
        <v>40.192419351450397</v>
      </c>
      <c r="P3" s="143">
        <v>39.384215967131034</v>
      </c>
      <c r="Q3" s="143">
        <v>38.768690530542884</v>
      </c>
      <c r="R3" s="143">
        <v>39.719915102986882</v>
      </c>
      <c r="S3" s="143">
        <v>41.145427812248805</v>
      </c>
      <c r="T3" s="143">
        <v>37.621453266901277</v>
      </c>
      <c r="U3" s="143">
        <v>33.812131250761119</v>
      </c>
      <c r="V3" s="143">
        <v>32.332900719629599</v>
      </c>
      <c r="W3" s="143">
        <v>32.384444731674478</v>
      </c>
      <c r="X3" s="143">
        <v>29.873750586223437</v>
      </c>
      <c r="Y3" s="143">
        <v>27.673372056795841</v>
      </c>
      <c r="Z3" s="143">
        <v>22.482200621326168</v>
      </c>
      <c r="AA3" s="143">
        <v>13.782700595516685</v>
      </c>
      <c r="AB3" s="143">
        <v>11.922622680969427</v>
      </c>
      <c r="AC3" s="143">
        <v>8.3703291658573047</v>
      </c>
      <c r="AD3" s="143">
        <v>10.525805018180002</v>
      </c>
      <c r="AE3" s="143">
        <v>9.0884051543483082</v>
      </c>
      <c r="AF3" s="143">
        <v>7.8104382166061708</v>
      </c>
      <c r="AG3" s="143">
        <v>9.8194393328618332</v>
      </c>
      <c r="AH3" s="143">
        <v>8.3070376159746306</v>
      </c>
      <c r="AI3" s="143">
        <v>8.1190498312768558</v>
      </c>
      <c r="AJ3" s="143">
        <v>6.7376102471207284</v>
      </c>
      <c r="AK3" s="144">
        <v>5.9872286752604245</v>
      </c>
    </row>
    <row r="4" spans="3:38" x14ac:dyDescent="0.25">
      <c r="D4" s="142" t="s">
        <v>36</v>
      </c>
      <c r="G4" s="143">
        <v>7.2379999999999995</v>
      </c>
      <c r="H4" s="143">
        <v>10.203116495167809</v>
      </c>
      <c r="I4" s="143">
        <v>10.223653646931279</v>
      </c>
      <c r="J4" s="143">
        <v>9.185030529454048</v>
      </c>
      <c r="K4" s="143">
        <v>9.1009054033832761</v>
      </c>
      <c r="L4" s="143">
        <v>8.9635660452136179</v>
      </c>
      <c r="M4" s="143">
        <v>8.565284624814149</v>
      </c>
      <c r="N4" s="143">
        <v>8.6582615083362899</v>
      </c>
      <c r="O4" s="143">
        <v>8.2402004014551018</v>
      </c>
      <c r="P4" s="143">
        <v>8.6266384556710545</v>
      </c>
      <c r="Q4" s="143">
        <v>8.2566285174796246</v>
      </c>
      <c r="R4" s="143">
        <v>8.415638002307297</v>
      </c>
      <c r="S4" s="143">
        <v>8.5528916023970147</v>
      </c>
      <c r="T4" s="143">
        <v>8.4536194322873701</v>
      </c>
      <c r="U4" s="143">
        <v>8.7191456056452541</v>
      </c>
      <c r="V4" s="143">
        <v>8.7294498851793865</v>
      </c>
      <c r="W4" s="143">
        <v>9.1217942117150947</v>
      </c>
      <c r="X4" s="143">
        <v>8.9935498723980309</v>
      </c>
      <c r="Y4" s="143">
        <v>8.8201568077454446</v>
      </c>
      <c r="Z4" s="143">
        <v>9.5365106432171451</v>
      </c>
      <c r="AA4" s="143">
        <v>9.0212686599679301</v>
      </c>
      <c r="AB4" s="143">
        <v>9.2758639418385549</v>
      </c>
      <c r="AC4" s="143">
        <v>8.261123122590126</v>
      </c>
      <c r="AD4" s="143">
        <v>8.041650454105735</v>
      </c>
      <c r="AE4" s="143">
        <v>8.1244052676387302</v>
      </c>
      <c r="AF4" s="143">
        <v>7.3139898157107108</v>
      </c>
      <c r="AG4" s="143">
        <v>7.6428744961515784</v>
      </c>
      <c r="AH4" s="143">
        <v>7.6670686802528722</v>
      </c>
      <c r="AI4" s="143">
        <v>7.5214581533022793</v>
      </c>
      <c r="AJ4" s="143">
        <v>8.1341700596634361</v>
      </c>
      <c r="AK4" s="144">
        <v>7.6451126676283856</v>
      </c>
    </row>
    <row r="5" spans="3:38" x14ac:dyDescent="0.25">
      <c r="D5" s="142" t="s">
        <v>37</v>
      </c>
      <c r="G5" s="143">
        <v>9.2070000000000007</v>
      </c>
      <c r="H5" s="143">
        <v>9.1128325093838445</v>
      </c>
      <c r="I5" s="143">
        <v>8.880622735725245</v>
      </c>
      <c r="J5" s="143">
        <v>7.5184964235339908</v>
      </c>
      <c r="K5" s="143">
        <v>7.9055467521449536</v>
      </c>
      <c r="L5" s="143">
        <v>7.8771212029023161</v>
      </c>
      <c r="M5" s="143">
        <v>8.0345966912815179</v>
      </c>
      <c r="N5" s="143">
        <v>8.1552411976579293</v>
      </c>
      <c r="O5" s="143">
        <v>8.9702704807928164</v>
      </c>
      <c r="P5" s="143">
        <v>8.9003562652676429</v>
      </c>
      <c r="Q5" s="143">
        <v>8.8400938956784021</v>
      </c>
      <c r="R5" s="143">
        <v>10.320863512944788</v>
      </c>
      <c r="S5" s="143">
        <v>9.2132817842476271</v>
      </c>
      <c r="T5" s="143">
        <v>10.602036288308582</v>
      </c>
      <c r="U5" s="143">
        <v>13.194011626211939</v>
      </c>
      <c r="V5" s="143">
        <v>15.481253058166498</v>
      </c>
      <c r="W5" s="143">
        <v>16.481935232906341</v>
      </c>
      <c r="X5" s="143">
        <v>15.541157953707351</v>
      </c>
      <c r="Y5" s="143">
        <v>17.340415344784425</v>
      </c>
      <c r="Z5" s="143">
        <v>14.70112666584496</v>
      </c>
      <c r="AA5" s="143">
        <v>9.6273974353467544</v>
      </c>
      <c r="AB5" s="143">
        <v>9.0692630623651169</v>
      </c>
      <c r="AC5" s="143">
        <v>7.480337852393018</v>
      </c>
      <c r="AD5" s="143">
        <v>9.3053031205297572</v>
      </c>
      <c r="AE5" s="143">
        <v>9.5010512292064018</v>
      </c>
      <c r="AF5" s="143">
        <v>10.346116603209275</v>
      </c>
      <c r="AG5" s="143">
        <v>10.336985460672757</v>
      </c>
      <c r="AH5" s="143">
        <v>10.642908922531822</v>
      </c>
      <c r="AI5" s="143">
        <v>9.7933928307165843</v>
      </c>
      <c r="AJ5" s="143">
        <v>9.2000401523452702</v>
      </c>
      <c r="AK5" s="144">
        <v>8.241251915359598</v>
      </c>
    </row>
    <row r="6" spans="3:38" x14ac:dyDescent="0.25">
      <c r="D6" s="142" t="s">
        <v>38</v>
      </c>
      <c r="G6" s="143">
        <v>8.7029999999999994</v>
      </c>
      <c r="H6" s="143">
        <v>8.7599659199438928</v>
      </c>
      <c r="I6" s="143">
        <v>9.3682829204966538</v>
      </c>
      <c r="J6" s="143">
        <v>9.8438538728266334</v>
      </c>
      <c r="K6" s="143">
        <v>10.384859047643939</v>
      </c>
      <c r="L6" s="143">
        <v>11.764372962671509</v>
      </c>
      <c r="M6" s="143">
        <v>14.310318988434124</v>
      </c>
      <c r="N6" s="143">
        <v>11.881266162101227</v>
      </c>
      <c r="O6" s="143">
        <v>11.956700756594548</v>
      </c>
      <c r="P6" s="143">
        <v>12.345536933210916</v>
      </c>
      <c r="Q6" s="143">
        <v>12.557045785496365</v>
      </c>
      <c r="R6" s="143">
        <v>12.91262782879188</v>
      </c>
      <c r="S6" s="143">
        <v>13.074900113146402</v>
      </c>
      <c r="T6" s="143">
        <v>12.447034513803802</v>
      </c>
      <c r="U6" s="143">
        <v>13.163819189874051</v>
      </c>
      <c r="V6" s="143">
        <v>12.873958642912223</v>
      </c>
      <c r="W6" s="143">
        <v>12.758090271107442</v>
      </c>
      <c r="X6" s="143">
        <v>11.58976128893234</v>
      </c>
      <c r="Y6" s="143">
        <v>10.527942316744751</v>
      </c>
      <c r="Z6" s="143">
        <v>10.269038072974649</v>
      </c>
      <c r="AA6" s="143">
        <v>8.5701603812867013</v>
      </c>
      <c r="AB6" s="143">
        <v>7.4275816188387704</v>
      </c>
      <c r="AC6" s="143">
        <v>6.5598791464690693</v>
      </c>
      <c r="AD6" s="143">
        <v>6.1945673881450638</v>
      </c>
      <c r="AE6" s="143">
        <v>5.5520862383112739</v>
      </c>
      <c r="AF6" s="143">
        <v>4.8423161557119574</v>
      </c>
      <c r="AG6" s="143">
        <v>4.2743795645482283</v>
      </c>
      <c r="AH6" s="143">
        <v>4.0541619297231994</v>
      </c>
      <c r="AI6" s="143">
        <v>4.209949033780565</v>
      </c>
      <c r="AJ6" s="143">
        <v>4.4956796501136767</v>
      </c>
      <c r="AK6" s="144">
        <v>4.0243149140705095</v>
      </c>
      <c r="AL6" s="148"/>
    </row>
    <row r="7" spans="3:38" x14ac:dyDescent="0.25">
      <c r="D7" s="142" t="s">
        <v>39</v>
      </c>
      <c r="G7" s="143">
        <v>61.987024231158351</v>
      </c>
      <c r="H7" s="143">
        <v>68.169753626016302</v>
      </c>
      <c r="I7" s="143">
        <v>69.836112250716496</v>
      </c>
      <c r="J7" s="143">
        <v>71.601700377101395</v>
      </c>
      <c r="K7" s="143">
        <v>67.887660187477323</v>
      </c>
      <c r="L7" s="143">
        <v>66.484250828572982</v>
      </c>
      <c r="M7" s="143">
        <v>63.170533454019548</v>
      </c>
      <c r="N7" s="143">
        <v>68.563807296669097</v>
      </c>
      <c r="O7" s="143">
        <v>60.915155473293339</v>
      </c>
      <c r="P7" s="143">
        <v>62.315060379958162</v>
      </c>
      <c r="Q7" s="143">
        <v>60.933477147865794</v>
      </c>
      <c r="R7" s="143">
        <v>58.344053928601426</v>
      </c>
      <c r="S7" s="143">
        <v>60.019606607231324</v>
      </c>
      <c r="T7" s="143">
        <v>55.170991844269338</v>
      </c>
      <c r="U7" s="143">
        <v>56.380314987681707</v>
      </c>
      <c r="V7" s="143">
        <v>60.49174098055871</v>
      </c>
      <c r="W7" s="143">
        <v>63.365576616731495</v>
      </c>
      <c r="X7" s="143">
        <v>64.300027234557021</v>
      </c>
      <c r="Y7" s="143">
        <v>61.335459499818654</v>
      </c>
      <c r="Z7" s="143">
        <v>59.614465735792081</v>
      </c>
      <c r="AA7" s="143">
        <v>52.277601547712763</v>
      </c>
      <c r="AB7" s="143">
        <v>47.237325356353118</v>
      </c>
      <c r="AC7" s="143">
        <v>44.768760501780605</v>
      </c>
      <c r="AD7" s="143">
        <v>43.774993349380765</v>
      </c>
      <c r="AE7" s="143">
        <v>44.858449788771075</v>
      </c>
      <c r="AF7" s="143">
        <v>46.508188529245871</v>
      </c>
      <c r="AG7" s="143">
        <v>43.752596536342125</v>
      </c>
      <c r="AH7" s="143">
        <v>46.906863821015207</v>
      </c>
      <c r="AI7" s="143">
        <v>44.317177904615228</v>
      </c>
      <c r="AJ7" s="143">
        <v>42.475476976386389</v>
      </c>
      <c r="AK7" s="144">
        <v>37.86545105255572</v>
      </c>
      <c r="AL7" s="148"/>
    </row>
    <row r="8" spans="3:38" x14ac:dyDescent="0.25">
      <c r="D8" s="142" t="s">
        <v>203</v>
      </c>
      <c r="G8" s="143"/>
      <c r="H8" s="143">
        <v>32.377646406883073</v>
      </c>
      <c r="I8" s="143">
        <v>32.394617018490706</v>
      </c>
      <c r="J8" s="143">
        <v>32.318608327922618</v>
      </c>
      <c r="K8" s="143">
        <v>33.116717944910405</v>
      </c>
      <c r="L8" s="143">
        <v>34.225663520813654</v>
      </c>
      <c r="M8" s="143">
        <v>35.315725537172646</v>
      </c>
      <c r="N8" s="143">
        <v>35.510165643227417</v>
      </c>
      <c r="O8" s="143">
        <v>34.680860907939952</v>
      </c>
      <c r="P8" s="143">
        <v>37.190866389269289</v>
      </c>
      <c r="Q8" s="143">
        <v>37.111126435755132</v>
      </c>
      <c r="R8" s="143">
        <v>34.952487613643363</v>
      </c>
      <c r="S8" s="143">
        <v>33.4505605787813</v>
      </c>
      <c r="T8" s="143">
        <v>33.216879802813253</v>
      </c>
      <c r="U8" s="143">
        <v>34.229279990937684</v>
      </c>
      <c r="V8" s="143">
        <v>33.092142914667555</v>
      </c>
      <c r="W8" s="143">
        <v>32.542953512396934</v>
      </c>
      <c r="X8" s="143">
        <v>32.166263603281877</v>
      </c>
      <c r="Y8" s="143">
        <v>30.591499120150978</v>
      </c>
      <c r="Z8" s="143">
        <v>30.100259046946579</v>
      </c>
      <c r="AA8" s="143">
        <v>29.727815049849497</v>
      </c>
      <c r="AB8" s="143">
        <v>31.366730833388317</v>
      </c>
      <c r="AC8" s="143">
        <v>28.474183291949181</v>
      </c>
      <c r="AD8" s="143">
        <v>29.514814247151151</v>
      </c>
      <c r="AE8" s="143">
        <v>31.813932482312794</v>
      </c>
      <c r="AF8" s="143">
        <v>30.592302625685512</v>
      </c>
      <c r="AG8" s="143">
        <v>30.995430080462022</v>
      </c>
      <c r="AH8" s="143">
        <v>31.947391695936474</v>
      </c>
      <c r="AI8" s="143">
        <v>33.812846766340328</v>
      </c>
      <c r="AJ8" s="143">
        <v>36.035490001829388</v>
      </c>
      <c r="AK8" s="144">
        <v>33.749413098537914</v>
      </c>
      <c r="AL8" s="148"/>
    </row>
    <row r="9" spans="3:38" x14ac:dyDescent="0.25">
      <c r="D9" s="142" t="s">
        <v>40</v>
      </c>
      <c r="G9" s="143">
        <v>2.524</v>
      </c>
      <c r="H9" s="143">
        <v>1.6346004481530041</v>
      </c>
      <c r="I9" s="143">
        <v>2.3176264601434577</v>
      </c>
      <c r="J9" s="143">
        <v>2.4977302209728167</v>
      </c>
      <c r="K9" s="143">
        <v>1.6149019381642735</v>
      </c>
      <c r="L9" s="143">
        <v>0.97122676879503733</v>
      </c>
      <c r="M9" s="143">
        <v>0.96264590650769599</v>
      </c>
      <c r="N9" s="143">
        <v>0.94531688637487343</v>
      </c>
      <c r="O9" s="143">
        <v>1.0295641938428113</v>
      </c>
      <c r="P9" s="143">
        <v>1.1978264950968862</v>
      </c>
      <c r="Q9" s="143">
        <v>1.099812453230026</v>
      </c>
      <c r="R9" s="143">
        <v>1.2555783531390079</v>
      </c>
      <c r="S9" s="143">
        <v>1.4660486925585094</v>
      </c>
      <c r="T9" s="143">
        <v>1.322019989451765</v>
      </c>
      <c r="U9" s="143">
        <v>1.1559025311854021</v>
      </c>
      <c r="V9" s="143">
        <v>1.1295516264280463</v>
      </c>
      <c r="W9" s="143">
        <v>1.2679612588994154</v>
      </c>
      <c r="X9" s="143">
        <v>1.1576113065525733</v>
      </c>
      <c r="Y9" s="143">
        <v>1.1406555283233446</v>
      </c>
      <c r="Z9" s="143">
        <v>1.1820797747574754</v>
      </c>
      <c r="AA9" s="143">
        <v>1.0311615182364493</v>
      </c>
      <c r="AB9" s="143">
        <v>1.1485950840022336</v>
      </c>
      <c r="AC9" s="143">
        <v>0.8606811341741496</v>
      </c>
      <c r="AD9" s="143">
        <v>0.88708227199819678</v>
      </c>
      <c r="AE9" s="143">
        <v>0.82547779118246123</v>
      </c>
      <c r="AF9" s="143">
        <v>0.78598795179035108</v>
      </c>
      <c r="AG9" s="143">
        <v>0.64653975063882152</v>
      </c>
      <c r="AH9" s="143">
        <v>0.65098460597629626</v>
      </c>
      <c r="AI9" s="143">
        <v>0.39291202304614919</v>
      </c>
      <c r="AJ9" s="143">
        <v>0.87591171120736699</v>
      </c>
      <c r="AK9" s="144">
        <v>0.51843680924119051</v>
      </c>
      <c r="AL9" s="148"/>
    </row>
    <row r="10" spans="3:38" x14ac:dyDescent="0.25">
      <c r="D10" s="146" t="s">
        <v>41</v>
      </c>
      <c r="G10" s="149">
        <v>129.80102423115835</v>
      </c>
      <c r="H10" s="149">
        <v>176.63191540554791</v>
      </c>
      <c r="I10" s="149">
        <v>179.20891503250385</v>
      </c>
      <c r="J10" s="149">
        <v>186.03041975181151</v>
      </c>
      <c r="K10" s="149">
        <v>176.95459127372419</v>
      </c>
      <c r="L10" s="149">
        <v>175.38620132896912</v>
      </c>
      <c r="M10" s="149">
        <v>171.75010520222969</v>
      </c>
      <c r="N10" s="149">
        <v>175.57813068341054</v>
      </c>
      <c r="O10" s="149">
        <v>165.98517156536897</v>
      </c>
      <c r="P10" s="149">
        <v>169.96050088560497</v>
      </c>
      <c r="Q10" s="149">
        <v>167.56687476604822</v>
      </c>
      <c r="R10" s="149">
        <v>165.92116434241467</v>
      </c>
      <c r="S10" s="149">
        <v>166.922717190611</v>
      </c>
      <c r="T10" s="149">
        <v>158.8340351378354</v>
      </c>
      <c r="U10" s="149">
        <v>160.65460518229713</v>
      </c>
      <c r="V10" s="149">
        <v>164.13099782754205</v>
      </c>
      <c r="W10" s="149">
        <v>167.92275583543119</v>
      </c>
      <c r="X10" s="149">
        <v>163.62212184565263</v>
      </c>
      <c r="Y10" s="149">
        <v>157.42950067436345</v>
      </c>
      <c r="Z10" s="149">
        <v>147.88568056085907</v>
      </c>
      <c r="AA10" s="149">
        <v>124.03810518791677</v>
      </c>
      <c r="AB10" s="149">
        <v>117.44798257775554</v>
      </c>
      <c r="AC10" s="149">
        <v>104.77529421521345</v>
      </c>
      <c r="AD10" s="149">
        <v>108.24421584949067</v>
      </c>
      <c r="AE10" s="149">
        <v>109.76380795177104</v>
      </c>
      <c r="AF10" s="149">
        <v>108.19933989795983</v>
      </c>
      <c r="AG10" s="149">
        <v>107.46824522167736</v>
      </c>
      <c r="AH10" s="149">
        <v>110.1764172714105</v>
      </c>
      <c r="AI10" s="149">
        <v>108.16678654307799</v>
      </c>
      <c r="AJ10" s="149">
        <v>107.95437879866626</v>
      </c>
      <c r="AK10" s="149">
        <v>98.031209132653743</v>
      </c>
    </row>
    <row r="11" spans="3:38" x14ac:dyDescent="0.25">
      <c r="G11" s="150">
        <v>0</v>
      </c>
      <c r="H11" s="150">
        <v>0</v>
      </c>
      <c r="I11" s="150">
        <v>0</v>
      </c>
      <c r="J11" s="150">
        <v>0</v>
      </c>
      <c r="K11" s="150">
        <v>0</v>
      </c>
      <c r="L11" s="150">
        <v>0</v>
      </c>
      <c r="M11" s="150">
        <v>0</v>
      </c>
      <c r="N11" s="150">
        <v>0</v>
      </c>
      <c r="O11" s="150">
        <v>0</v>
      </c>
      <c r="P11" s="150">
        <v>0</v>
      </c>
      <c r="Q11" s="150">
        <v>0</v>
      </c>
      <c r="R11" s="150">
        <v>0</v>
      </c>
      <c r="S11" s="150">
        <v>0</v>
      </c>
      <c r="T11" s="150">
        <v>0</v>
      </c>
      <c r="U11" s="150">
        <v>0</v>
      </c>
      <c r="V11" s="150">
        <v>0</v>
      </c>
      <c r="W11" s="150">
        <v>0</v>
      </c>
      <c r="X11" s="150">
        <v>0</v>
      </c>
      <c r="Y11" s="150">
        <v>0</v>
      </c>
      <c r="Z11" s="150">
        <v>0</v>
      </c>
      <c r="AA11" s="150">
        <v>0</v>
      </c>
      <c r="AB11" s="150">
        <v>0</v>
      </c>
      <c r="AC11" s="150">
        <v>0</v>
      </c>
      <c r="AD11" s="150">
        <v>0</v>
      </c>
      <c r="AE11" s="150">
        <v>0</v>
      </c>
      <c r="AF11" s="150">
        <v>0</v>
      </c>
      <c r="AG11" s="150">
        <v>0</v>
      </c>
      <c r="AH11" s="150">
        <v>0</v>
      </c>
      <c r="AI11" s="150">
        <v>0</v>
      </c>
      <c r="AJ11" s="150">
        <v>0</v>
      </c>
      <c r="AK11" s="150">
        <v>0</v>
      </c>
      <c r="AL11" s="148"/>
    </row>
    <row r="12" spans="3:38" x14ac:dyDescent="0.25">
      <c r="D12" s="142" t="s">
        <v>42</v>
      </c>
      <c r="G12" s="144">
        <v>129.80102423115835</v>
      </c>
      <c r="H12" s="144">
        <v>129.80102423115835</v>
      </c>
      <c r="I12" s="144">
        <v>129.80102423115835</v>
      </c>
      <c r="J12" s="144">
        <v>129.80102423115835</v>
      </c>
      <c r="K12" s="144">
        <v>129.80102423115835</v>
      </c>
      <c r="L12" s="144">
        <v>129.80102423115835</v>
      </c>
      <c r="M12" s="144">
        <v>129.80102423115835</v>
      </c>
      <c r="N12" s="144">
        <v>129.80102423115835</v>
      </c>
      <c r="O12" s="144">
        <v>129.80102423115835</v>
      </c>
      <c r="P12" s="144">
        <v>129.80102423115835</v>
      </c>
      <c r="Q12" s="144">
        <v>129.80102423115835</v>
      </c>
      <c r="R12" s="144">
        <v>129.80102423115835</v>
      </c>
      <c r="S12" s="144">
        <v>129.80102423115835</v>
      </c>
      <c r="T12" s="144">
        <v>129.80102423115835</v>
      </c>
      <c r="U12" s="144">
        <v>129.80102423115835</v>
      </c>
      <c r="V12" s="144">
        <v>129.80102423115835</v>
      </c>
      <c r="W12" s="144">
        <v>129.80102423115835</v>
      </c>
      <c r="X12" s="144">
        <v>129.80102423115835</v>
      </c>
      <c r="Y12" s="144">
        <v>129.80102423115835</v>
      </c>
      <c r="Z12" s="144">
        <v>129.80102423115835</v>
      </c>
      <c r="AA12" s="144">
        <v>129.80102423115835</v>
      </c>
      <c r="AB12" s="144">
        <v>129.80102423115835</v>
      </c>
      <c r="AC12" s="144">
        <v>129.80102423115835</v>
      </c>
      <c r="AD12" s="144">
        <v>129.80102423115835</v>
      </c>
      <c r="AE12" s="144">
        <v>129.80102423115835</v>
      </c>
      <c r="AF12" s="144">
        <v>129.80102423115835</v>
      </c>
      <c r="AG12" s="144">
        <v>129.80102423115835</v>
      </c>
      <c r="AH12" s="144">
        <v>129.80102423115835</v>
      </c>
      <c r="AI12" s="144">
        <v>129.80102423115835</v>
      </c>
      <c r="AJ12" s="144">
        <v>129.80102423115835</v>
      </c>
      <c r="AK12" s="141">
        <v>129.80102423115835</v>
      </c>
    </row>
    <row r="14" spans="3:38" x14ac:dyDescent="0.25">
      <c r="D14" s="21" t="s">
        <v>254</v>
      </c>
    </row>
  </sheetData>
  <pageMargins left="0.75" right="0.75" top="1" bottom="1" header="0.5" footer="0.5"/>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theme="5"/>
  </sheetPr>
  <dimension ref="B1:AG13"/>
  <sheetViews>
    <sheetView showGridLines="0" tabSelected="1" topLeftCell="D1" zoomScale="75" zoomScaleNormal="75" workbookViewId="0">
      <pane ySplit="1" topLeftCell="A2" activePane="bottomLeft" state="frozen"/>
      <selection pane="bottomLeft" activeCell="AF4" sqref="AF4:AG11"/>
    </sheetView>
  </sheetViews>
  <sheetFormatPr defaultRowHeight="15" x14ac:dyDescent="0.25"/>
  <cols>
    <col min="1" max="1" width="9.140625" style="23"/>
    <col min="2" max="2" width="47.5703125" style="23" customWidth="1"/>
    <col min="3" max="32" width="8.7109375" style="23" bestFit="1" customWidth="1"/>
    <col min="33" max="16384" width="9.140625" style="23"/>
  </cols>
  <sheetData>
    <row r="1" spans="2:33" x14ac:dyDescent="0.25">
      <c r="B1" s="22" t="s">
        <v>207</v>
      </c>
    </row>
    <row r="2" spans="2:33" x14ac:dyDescent="0.25">
      <c r="B2" s="24"/>
    </row>
    <row r="3" spans="2:33" s="25" customFormat="1" x14ac:dyDescent="0.25">
      <c r="C3" s="25">
        <f>'A.3 Fig.A3.2'!G2</f>
        <v>1987</v>
      </c>
      <c r="D3" s="25">
        <f>'A.3 Fig.A3.2'!H2</f>
        <v>1990</v>
      </c>
      <c r="E3" s="25">
        <f>'A.3 Fig.A3.2'!I2</f>
        <v>1991</v>
      </c>
      <c r="F3" s="25">
        <f>'A.3 Fig.A3.2'!J2</f>
        <v>1992</v>
      </c>
      <c r="G3" s="25">
        <f>'A.3 Fig.A3.2'!K2</f>
        <v>1993</v>
      </c>
      <c r="H3" s="25">
        <f>'A.3 Fig.A3.2'!L2</f>
        <v>1994</v>
      </c>
      <c r="I3" s="25">
        <f>'A.3 Fig.A3.2'!M2</f>
        <v>1995</v>
      </c>
      <c r="J3" s="25">
        <f>'A.3 Fig.A3.2'!N2</f>
        <v>1996</v>
      </c>
      <c r="K3" s="25">
        <f>'A.3 Fig.A3.2'!O2</f>
        <v>1997</v>
      </c>
      <c r="L3" s="25">
        <f>'A.3 Fig.A3.2'!P2</f>
        <v>1998</v>
      </c>
      <c r="M3" s="25">
        <f>'A.3 Fig.A3.2'!Q2</f>
        <v>1999</v>
      </c>
      <c r="N3" s="25">
        <f>'A.3 Fig.A3.2'!R2</f>
        <v>2000</v>
      </c>
      <c r="O3" s="25">
        <f>'A.3 Fig.A3.2'!S2</f>
        <v>2001</v>
      </c>
      <c r="P3" s="25">
        <f>'A.3 Fig.A3.2'!T2</f>
        <v>2002</v>
      </c>
      <c r="Q3" s="25">
        <f>'A.3 Fig.A3.2'!U2</f>
        <v>2003</v>
      </c>
      <c r="R3" s="25">
        <f>'A.3 Fig.A3.2'!V2</f>
        <v>2004</v>
      </c>
      <c r="S3" s="25">
        <f>'A.3 Fig.A3.2'!W2</f>
        <v>2005</v>
      </c>
      <c r="T3" s="25">
        <f>'A.3 Fig.A3.2'!X2</f>
        <v>2006</v>
      </c>
      <c r="U3" s="25">
        <f>'A.3 Fig.A3.2'!Y2</f>
        <v>2007</v>
      </c>
      <c r="V3" s="25">
        <f>'A.3 Fig.A3.2'!Z2</f>
        <v>2008</v>
      </c>
      <c r="W3" s="25">
        <f>'A.3 Fig.A3.2'!AA2</f>
        <v>2009</v>
      </c>
      <c r="X3" s="25">
        <f>'A.3 Fig.A3.2'!AB2</f>
        <v>2010</v>
      </c>
      <c r="Y3" s="25">
        <f>'A.3 Fig.A3.2'!AC2</f>
        <v>2011</v>
      </c>
      <c r="Z3" s="25">
        <f>'A.3 Fig.A3.2'!AD2</f>
        <v>2012</v>
      </c>
      <c r="AA3" s="25">
        <f>'A.3 Fig.A3.2'!AE2</f>
        <v>2013</v>
      </c>
      <c r="AB3" s="25">
        <f>'A.3 Fig.A3.2'!AF2</f>
        <v>2014</v>
      </c>
      <c r="AC3" s="25">
        <f>'A.3 Fig.A3.2'!AG2</f>
        <v>2015</v>
      </c>
      <c r="AD3" s="25">
        <f>'A.3 Fig.A3.2'!AH2</f>
        <v>2016</v>
      </c>
      <c r="AE3" s="25">
        <f>'A.3 Fig.A3.2'!AI2</f>
        <v>2017</v>
      </c>
      <c r="AF3" s="25">
        <f>'A.3 Fig.A3.2'!AJ2</f>
        <v>2018</v>
      </c>
      <c r="AG3" s="25">
        <f>'A.3 Fig.A3.2'!AK2</f>
        <v>2019</v>
      </c>
    </row>
    <row r="4" spans="2:33" x14ac:dyDescent="0.25">
      <c r="B4" s="23" t="s">
        <v>35</v>
      </c>
      <c r="C4" s="29">
        <f>'A.3 Fig.A3.2'!G3</f>
        <v>40.142000000000003</v>
      </c>
      <c r="D4" s="29">
        <f>'A.3 Fig.A3.2'!H3</f>
        <v>46.374000000000002</v>
      </c>
      <c r="E4" s="29">
        <f>'A.3 Fig.A3.2'!I3</f>
        <v>46.188000000000002</v>
      </c>
      <c r="F4" s="29">
        <f>'A.3 Fig.A3.2'!J3</f>
        <v>53.064999999999998</v>
      </c>
      <c r="G4" s="29">
        <f>'A.3 Fig.A3.2'!K3</f>
        <v>46.944000000000003</v>
      </c>
      <c r="H4" s="29">
        <f>'A.3 Fig.A3.2'!L3</f>
        <v>45.1</v>
      </c>
      <c r="I4" s="29">
        <f>'A.3 Fig.A3.2'!M3</f>
        <v>41.390999999999998</v>
      </c>
      <c r="J4" s="29">
        <f>'A.3 Fig.A3.2'!N3</f>
        <v>41.86407198904368</v>
      </c>
      <c r="K4" s="29">
        <f>'A.3 Fig.A3.2'!O3</f>
        <v>40.192419351450397</v>
      </c>
      <c r="L4" s="29">
        <f>'A.3 Fig.A3.2'!P3</f>
        <v>39.384215967131034</v>
      </c>
      <c r="M4" s="29">
        <f>'A.3 Fig.A3.2'!Q3</f>
        <v>38.768690530542884</v>
      </c>
      <c r="N4" s="29">
        <f>'A.3 Fig.A3.2'!R3</f>
        <v>39.719915102986882</v>
      </c>
      <c r="O4" s="29">
        <f>'A.3 Fig.A3.2'!S3</f>
        <v>41.145427812248805</v>
      </c>
      <c r="P4" s="29">
        <f>'A.3 Fig.A3.2'!T3</f>
        <v>37.621453266901277</v>
      </c>
      <c r="Q4" s="29">
        <f>'A.3 Fig.A3.2'!U3</f>
        <v>33.812131250761119</v>
      </c>
      <c r="R4" s="29">
        <f>'A.3 Fig.A3.2'!V3</f>
        <v>32.332900719629599</v>
      </c>
      <c r="S4" s="29">
        <f>'A.3 Fig.A3.2'!W3</f>
        <v>32.384444731674478</v>
      </c>
      <c r="T4" s="29">
        <f>'A.3 Fig.A3.2'!X3</f>
        <v>29.873750586223437</v>
      </c>
      <c r="U4" s="29">
        <f>'A.3 Fig.A3.2'!Y3</f>
        <v>27.673372056795841</v>
      </c>
      <c r="V4" s="29">
        <f>'A.3 Fig.A3.2'!Z3</f>
        <v>22.482200621326168</v>
      </c>
      <c r="W4" s="29">
        <f>'A.3 Fig.A3.2'!AA3</f>
        <v>13.782700595516685</v>
      </c>
      <c r="X4" s="29">
        <f>'A.3 Fig.A3.2'!AB3</f>
        <v>11.922622680969427</v>
      </c>
      <c r="Y4" s="29">
        <f>'A.3 Fig.A3.2'!AC3</f>
        <v>8.3703291658573047</v>
      </c>
      <c r="Z4" s="29">
        <f>'A.3 Fig.A3.2'!AD3</f>
        <v>10.525805018180002</v>
      </c>
      <c r="AA4" s="29">
        <f>'A.3 Fig.A3.2'!AE3</f>
        <v>9.0884051543483082</v>
      </c>
      <c r="AB4" s="29">
        <f>'A.3 Fig.A3.2'!AF3</f>
        <v>7.8104382166061708</v>
      </c>
      <c r="AC4" s="29">
        <f>'A.3 Fig.A3.2'!AG3</f>
        <v>9.8194393328618332</v>
      </c>
      <c r="AD4" s="29">
        <f>'A.3 Fig.A3.2'!AH3</f>
        <v>8.3070376159746306</v>
      </c>
      <c r="AE4" s="29">
        <f>'A.3 Fig.A3.2'!AI3</f>
        <v>8.1190498312768558</v>
      </c>
      <c r="AF4" s="29">
        <f>'A.3 Fig.A3.2'!AJ3</f>
        <v>6.7376102471207284</v>
      </c>
      <c r="AG4" s="29">
        <f>'A.3 Fig.A3.2'!AK3</f>
        <v>5.9872286752604245</v>
      </c>
    </row>
    <row r="5" spans="2:33" x14ac:dyDescent="0.25">
      <c r="B5" s="23" t="s">
        <v>36</v>
      </c>
      <c r="C5" s="29">
        <f>'A.3 Fig.A3.2'!G4</f>
        <v>7.2379999999999995</v>
      </c>
      <c r="D5" s="29">
        <f>'A.3 Fig.A3.2'!H4</f>
        <v>10.203116495167809</v>
      </c>
      <c r="E5" s="29">
        <f>'A.3 Fig.A3.2'!I4</f>
        <v>10.223653646931279</v>
      </c>
      <c r="F5" s="29">
        <f>'A.3 Fig.A3.2'!J4</f>
        <v>9.185030529454048</v>
      </c>
      <c r="G5" s="29">
        <f>'A.3 Fig.A3.2'!K4</f>
        <v>9.1009054033832761</v>
      </c>
      <c r="H5" s="29">
        <f>'A.3 Fig.A3.2'!L4</f>
        <v>8.9635660452136179</v>
      </c>
      <c r="I5" s="29">
        <f>'A.3 Fig.A3.2'!M4</f>
        <v>8.565284624814149</v>
      </c>
      <c r="J5" s="29">
        <f>'A.3 Fig.A3.2'!N4</f>
        <v>8.6582615083362899</v>
      </c>
      <c r="K5" s="29">
        <f>'A.3 Fig.A3.2'!O4</f>
        <v>8.2402004014551018</v>
      </c>
      <c r="L5" s="29">
        <f>'A.3 Fig.A3.2'!P4</f>
        <v>8.6266384556710545</v>
      </c>
      <c r="M5" s="29">
        <f>'A.3 Fig.A3.2'!Q4</f>
        <v>8.2566285174796246</v>
      </c>
      <c r="N5" s="29">
        <f>'A.3 Fig.A3.2'!R4</f>
        <v>8.415638002307297</v>
      </c>
      <c r="O5" s="29">
        <f>'A.3 Fig.A3.2'!S4</f>
        <v>8.5528916023970147</v>
      </c>
      <c r="P5" s="29">
        <f>'A.3 Fig.A3.2'!T4</f>
        <v>8.4536194322873701</v>
      </c>
      <c r="Q5" s="29">
        <f>'A.3 Fig.A3.2'!U4</f>
        <v>8.7191456056452541</v>
      </c>
      <c r="R5" s="29">
        <f>'A.3 Fig.A3.2'!V4</f>
        <v>8.7294498851793865</v>
      </c>
      <c r="S5" s="29">
        <f>'A.3 Fig.A3.2'!W4</f>
        <v>9.1217942117150947</v>
      </c>
      <c r="T5" s="29">
        <f>'A.3 Fig.A3.2'!X4</f>
        <v>8.9935498723980309</v>
      </c>
      <c r="U5" s="29">
        <f>'A.3 Fig.A3.2'!Y4</f>
        <v>8.8201568077454446</v>
      </c>
      <c r="V5" s="29">
        <f>'A.3 Fig.A3.2'!Z4</f>
        <v>9.5365106432171451</v>
      </c>
      <c r="W5" s="29">
        <f>'A.3 Fig.A3.2'!AA4</f>
        <v>9.0212686599679301</v>
      </c>
      <c r="X5" s="29">
        <f>'A.3 Fig.A3.2'!AB4</f>
        <v>9.2758639418385549</v>
      </c>
      <c r="Y5" s="29">
        <f>'A.3 Fig.A3.2'!AC4</f>
        <v>8.261123122590126</v>
      </c>
      <c r="Z5" s="29">
        <f>'A.3 Fig.A3.2'!AD4</f>
        <v>8.041650454105735</v>
      </c>
      <c r="AA5" s="29">
        <f>'A.3 Fig.A3.2'!AE4</f>
        <v>8.1244052676387302</v>
      </c>
      <c r="AB5" s="29">
        <f>'A.3 Fig.A3.2'!AF4</f>
        <v>7.3139898157107108</v>
      </c>
      <c r="AC5" s="29">
        <f>'A.3 Fig.A3.2'!AG4</f>
        <v>7.6428744961515784</v>
      </c>
      <c r="AD5" s="29">
        <f>'A.3 Fig.A3.2'!AH4</f>
        <v>7.6670686802528722</v>
      </c>
      <c r="AE5" s="29">
        <f>'A.3 Fig.A3.2'!AI4</f>
        <v>7.5214581533022793</v>
      </c>
      <c r="AF5" s="29">
        <f>'A.3 Fig.A3.2'!AJ4</f>
        <v>8.1341700596634361</v>
      </c>
      <c r="AG5" s="29">
        <f>'A.3 Fig.A3.2'!AK4</f>
        <v>7.6451126676283856</v>
      </c>
    </row>
    <row r="6" spans="2:33" x14ac:dyDescent="0.25">
      <c r="B6" s="23" t="s">
        <v>37</v>
      </c>
      <c r="C6" s="29">
        <f>'A.3 Fig.A3.2'!G5</f>
        <v>9.2070000000000007</v>
      </c>
      <c r="D6" s="29">
        <f>'A.3 Fig.A3.2'!H5</f>
        <v>9.1128325093838445</v>
      </c>
      <c r="E6" s="29">
        <f>'A.3 Fig.A3.2'!I5</f>
        <v>8.880622735725245</v>
      </c>
      <c r="F6" s="29">
        <f>'A.3 Fig.A3.2'!J5</f>
        <v>7.5184964235339908</v>
      </c>
      <c r="G6" s="29">
        <f>'A.3 Fig.A3.2'!K5</f>
        <v>7.9055467521449536</v>
      </c>
      <c r="H6" s="29">
        <f>'A.3 Fig.A3.2'!L5</f>
        <v>7.8771212029023161</v>
      </c>
      <c r="I6" s="29">
        <f>'A.3 Fig.A3.2'!M5</f>
        <v>8.0345966912815179</v>
      </c>
      <c r="J6" s="29">
        <f>'A.3 Fig.A3.2'!N5</f>
        <v>8.1552411976579293</v>
      </c>
      <c r="K6" s="29">
        <f>'A.3 Fig.A3.2'!O5</f>
        <v>8.9702704807928164</v>
      </c>
      <c r="L6" s="29">
        <f>'A.3 Fig.A3.2'!P5</f>
        <v>8.9003562652676429</v>
      </c>
      <c r="M6" s="29">
        <f>'A.3 Fig.A3.2'!Q5</f>
        <v>8.8400938956784021</v>
      </c>
      <c r="N6" s="29">
        <f>'A.3 Fig.A3.2'!R5</f>
        <v>10.320863512944788</v>
      </c>
      <c r="O6" s="29">
        <f>'A.3 Fig.A3.2'!S5</f>
        <v>9.2132817842476271</v>
      </c>
      <c r="P6" s="29">
        <f>'A.3 Fig.A3.2'!T5</f>
        <v>10.602036288308582</v>
      </c>
      <c r="Q6" s="29">
        <f>'A.3 Fig.A3.2'!U5</f>
        <v>13.194011626211939</v>
      </c>
      <c r="R6" s="29">
        <f>'A.3 Fig.A3.2'!V5</f>
        <v>15.481253058166498</v>
      </c>
      <c r="S6" s="29">
        <f>'A.3 Fig.A3.2'!W5</f>
        <v>16.481935232906341</v>
      </c>
      <c r="T6" s="29">
        <f>'A.3 Fig.A3.2'!X5</f>
        <v>15.541157953707351</v>
      </c>
      <c r="U6" s="29">
        <f>'A.3 Fig.A3.2'!Y5</f>
        <v>17.340415344784425</v>
      </c>
      <c r="V6" s="29">
        <f>'A.3 Fig.A3.2'!Z5</f>
        <v>14.70112666584496</v>
      </c>
      <c r="W6" s="29">
        <f>'A.3 Fig.A3.2'!AA5</f>
        <v>9.6273974353467544</v>
      </c>
      <c r="X6" s="29">
        <f>'A.3 Fig.A3.2'!AB5</f>
        <v>9.0692630623651169</v>
      </c>
      <c r="Y6" s="29">
        <f>'A.3 Fig.A3.2'!AC5</f>
        <v>7.480337852393018</v>
      </c>
      <c r="Z6" s="29">
        <f>'A.3 Fig.A3.2'!AD5</f>
        <v>9.3053031205297572</v>
      </c>
      <c r="AA6" s="29">
        <f>'A.3 Fig.A3.2'!AE5</f>
        <v>9.5010512292064018</v>
      </c>
      <c r="AB6" s="29">
        <f>'A.3 Fig.A3.2'!AF5</f>
        <v>10.346116603209275</v>
      </c>
      <c r="AC6" s="29">
        <f>'A.3 Fig.A3.2'!AG5</f>
        <v>10.336985460672757</v>
      </c>
      <c r="AD6" s="29">
        <f>'A.3 Fig.A3.2'!AH5</f>
        <v>10.642908922531822</v>
      </c>
      <c r="AE6" s="29">
        <f>'A.3 Fig.A3.2'!AI5</f>
        <v>9.7933928307165843</v>
      </c>
      <c r="AF6" s="29">
        <f>'A.3 Fig.A3.2'!AJ5</f>
        <v>9.2000401523452702</v>
      </c>
      <c r="AG6" s="29">
        <f>'A.3 Fig.A3.2'!AK5</f>
        <v>8.241251915359598</v>
      </c>
    </row>
    <row r="7" spans="2:33" x14ac:dyDescent="0.25">
      <c r="B7" s="23" t="s">
        <v>38</v>
      </c>
      <c r="C7" s="29">
        <f>'A.3 Fig.A3.2'!G6</f>
        <v>8.7029999999999994</v>
      </c>
      <c r="D7" s="29">
        <f>'A.3 Fig.A3.2'!H6</f>
        <v>8.7599659199438928</v>
      </c>
      <c r="E7" s="29">
        <f>'A.3 Fig.A3.2'!I6</f>
        <v>9.3682829204966538</v>
      </c>
      <c r="F7" s="29">
        <f>'A.3 Fig.A3.2'!J6</f>
        <v>9.8438538728266334</v>
      </c>
      <c r="G7" s="29">
        <f>'A.3 Fig.A3.2'!K6</f>
        <v>10.384859047643939</v>
      </c>
      <c r="H7" s="29">
        <f>'A.3 Fig.A3.2'!L6</f>
        <v>11.764372962671509</v>
      </c>
      <c r="I7" s="29">
        <f>'A.3 Fig.A3.2'!M6</f>
        <v>14.310318988434124</v>
      </c>
      <c r="J7" s="29">
        <f>'A.3 Fig.A3.2'!N6</f>
        <v>11.881266162101227</v>
      </c>
      <c r="K7" s="29">
        <f>'A.3 Fig.A3.2'!O6</f>
        <v>11.956700756594548</v>
      </c>
      <c r="L7" s="29">
        <f>'A.3 Fig.A3.2'!P6</f>
        <v>12.345536933210916</v>
      </c>
      <c r="M7" s="29">
        <f>'A.3 Fig.A3.2'!Q6</f>
        <v>12.557045785496365</v>
      </c>
      <c r="N7" s="29">
        <f>'A.3 Fig.A3.2'!R6</f>
        <v>12.91262782879188</v>
      </c>
      <c r="O7" s="29">
        <f>'A.3 Fig.A3.2'!S6</f>
        <v>13.074900113146402</v>
      </c>
      <c r="P7" s="29">
        <f>'A.3 Fig.A3.2'!T6</f>
        <v>12.447034513803802</v>
      </c>
      <c r="Q7" s="29">
        <f>'A.3 Fig.A3.2'!U6</f>
        <v>13.163819189874051</v>
      </c>
      <c r="R7" s="29">
        <f>'A.3 Fig.A3.2'!V6</f>
        <v>12.873958642912223</v>
      </c>
      <c r="S7" s="29">
        <f>'A.3 Fig.A3.2'!W6</f>
        <v>12.758090271107442</v>
      </c>
      <c r="T7" s="29">
        <f>'A.3 Fig.A3.2'!X6</f>
        <v>11.58976128893234</v>
      </c>
      <c r="U7" s="29">
        <f>'A.3 Fig.A3.2'!Y6</f>
        <v>10.527942316744751</v>
      </c>
      <c r="V7" s="29">
        <f>'A.3 Fig.A3.2'!Z6</f>
        <v>10.269038072974649</v>
      </c>
      <c r="W7" s="29">
        <f>'A.3 Fig.A3.2'!AA6</f>
        <v>8.5701603812867013</v>
      </c>
      <c r="X7" s="29">
        <f>'A.3 Fig.A3.2'!AB6</f>
        <v>7.4275816188387704</v>
      </c>
      <c r="Y7" s="29">
        <f>'A.3 Fig.A3.2'!AC6</f>
        <v>6.5598791464690693</v>
      </c>
      <c r="Z7" s="29">
        <f>'A.3 Fig.A3.2'!AD6</f>
        <v>6.1945673881450638</v>
      </c>
      <c r="AA7" s="29">
        <f>'A.3 Fig.A3.2'!AE6</f>
        <v>5.5520862383112739</v>
      </c>
      <c r="AB7" s="29">
        <f>'A.3 Fig.A3.2'!AF6</f>
        <v>4.8423161557119574</v>
      </c>
      <c r="AC7" s="29">
        <f>'A.3 Fig.A3.2'!AG6</f>
        <v>4.2743795645482283</v>
      </c>
      <c r="AD7" s="29">
        <f>'A.3 Fig.A3.2'!AH6</f>
        <v>4.0541619297231994</v>
      </c>
      <c r="AE7" s="29">
        <f>'A.3 Fig.A3.2'!AI6</f>
        <v>4.209949033780565</v>
      </c>
      <c r="AF7" s="29">
        <f>'A.3 Fig.A3.2'!AJ6</f>
        <v>4.4956796501136767</v>
      </c>
      <c r="AG7" s="29">
        <f>'A.3 Fig.A3.2'!AK6</f>
        <v>4.0243149140705095</v>
      </c>
    </row>
    <row r="8" spans="2:33" x14ac:dyDescent="0.25">
      <c r="B8" s="23" t="s">
        <v>39</v>
      </c>
      <c r="C8" s="29">
        <f>'A.3 Fig.A3.2'!G7</f>
        <v>61.987024231158351</v>
      </c>
      <c r="D8" s="29">
        <f>'A.3 Fig.A3.2'!H7</f>
        <v>68.169753626016302</v>
      </c>
      <c r="E8" s="29">
        <f>'A.3 Fig.A3.2'!I7</f>
        <v>69.836112250716496</v>
      </c>
      <c r="F8" s="29">
        <f>'A.3 Fig.A3.2'!J7</f>
        <v>71.601700377101395</v>
      </c>
      <c r="G8" s="29">
        <f>'A.3 Fig.A3.2'!K7</f>
        <v>67.887660187477323</v>
      </c>
      <c r="H8" s="29">
        <f>'A.3 Fig.A3.2'!L7</f>
        <v>66.484250828572982</v>
      </c>
      <c r="I8" s="29">
        <f>'A.3 Fig.A3.2'!M7</f>
        <v>63.170533454019548</v>
      </c>
      <c r="J8" s="29">
        <f>'A.3 Fig.A3.2'!N7</f>
        <v>68.563807296669097</v>
      </c>
      <c r="K8" s="29">
        <f>'A.3 Fig.A3.2'!O7</f>
        <v>60.915155473293339</v>
      </c>
      <c r="L8" s="29">
        <f>'A.3 Fig.A3.2'!P7</f>
        <v>62.315060379958162</v>
      </c>
      <c r="M8" s="29">
        <f>'A.3 Fig.A3.2'!Q7</f>
        <v>60.933477147865794</v>
      </c>
      <c r="N8" s="29">
        <f>'A.3 Fig.A3.2'!R7</f>
        <v>58.344053928601426</v>
      </c>
      <c r="O8" s="29">
        <f>'A.3 Fig.A3.2'!S7</f>
        <v>60.019606607231324</v>
      </c>
      <c r="P8" s="29">
        <f>'A.3 Fig.A3.2'!T7</f>
        <v>55.170991844269338</v>
      </c>
      <c r="Q8" s="29">
        <f>'A.3 Fig.A3.2'!U7</f>
        <v>56.380314987681707</v>
      </c>
      <c r="R8" s="29">
        <f>'A.3 Fig.A3.2'!V7</f>
        <v>60.49174098055871</v>
      </c>
      <c r="S8" s="29">
        <f>'A.3 Fig.A3.2'!W7</f>
        <v>63.365576616731495</v>
      </c>
      <c r="T8" s="29">
        <f>'A.3 Fig.A3.2'!X7</f>
        <v>64.300027234557021</v>
      </c>
      <c r="U8" s="29">
        <f>'A.3 Fig.A3.2'!Y7</f>
        <v>61.335459499818654</v>
      </c>
      <c r="V8" s="29">
        <f>'A.3 Fig.A3.2'!Z7</f>
        <v>59.614465735792081</v>
      </c>
      <c r="W8" s="29">
        <f>'A.3 Fig.A3.2'!AA7</f>
        <v>52.277601547712763</v>
      </c>
      <c r="X8" s="29">
        <f>'A.3 Fig.A3.2'!AB7</f>
        <v>47.237325356353118</v>
      </c>
      <c r="Y8" s="29">
        <f>'A.3 Fig.A3.2'!AC7</f>
        <v>44.768760501780605</v>
      </c>
      <c r="Z8" s="29">
        <f>'A.3 Fig.A3.2'!AD7</f>
        <v>43.774993349380765</v>
      </c>
      <c r="AA8" s="29">
        <f>'A.3 Fig.A3.2'!AE7</f>
        <v>44.858449788771075</v>
      </c>
      <c r="AB8" s="29">
        <f>'A.3 Fig.A3.2'!AF7</f>
        <v>46.508188529245871</v>
      </c>
      <c r="AC8" s="29">
        <f>'A.3 Fig.A3.2'!AG7</f>
        <v>43.752596536342125</v>
      </c>
      <c r="AD8" s="29">
        <f>'A.3 Fig.A3.2'!AH7</f>
        <v>46.906863821015207</v>
      </c>
      <c r="AE8" s="29">
        <f>'A.3 Fig.A3.2'!AI7</f>
        <v>44.317177904615228</v>
      </c>
      <c r="AF8" s="29">
        <f>'A.3 Fig.A3.2'!AJ7</f>
        <v>42.475476976386389</v>
      </c>
      <c r="AG8" s="29">
        <f>'A.3 Fig.A3.2'!AK7</f>
        <v>37.86545105255572</v>
      </c>
    </row>
    <row r="9" spans="2:33" x14ac:dyDescent="0.25">
      <c r="B9" s="23" t="s">
        <v>203</v>
      </c>
      <c r="C9" s="29">
        <f>'A.3 Fig.A3.2'!G8</f>
        <v>0</v>
      </c>
      <c r="D9" s="29">
        <f>'A.3 Fig.A3.2'!H8</f>
        <v>32.377646406883073</v>
      </c>
      <c r="E9" s="29">
        <f>'A.3 Fig.A3.2'!I8</f>
        <v>32.394617018490706</v>
      </c>
      <c r="F9" s="29">
        <f>'A.3 Fig.A3.2'!J8</f>
        <v>32.318608327922618</v>
      </c>
      <c r="G9" s="29">
        <f>'A.3 Fig.A3.2'!K8</f>
        <v>33.116717944910405</v>
      </c>
      <c r="H9" s="29">
        <f>'A.3 Fig.A3.2'!L8</f>
        <v>34.225663520813654</v>
      </c>
      <c r="I9" s="29">
        <f>'A.3 Fig.A3.2'!M8</f>
        <v>35.315725537172646</v>
      </c>
      <c r="J9" s="29">
        <f>'A.3 Fig.A3.2'!N8</f>
        <v>35.510165643227417</v>
      </c>
      <c r="K9" s="29">
        <f>'A.3 Fig.A3.2'!O8</f>
        <v>34.680860907939952</v>
      </c>
      <c r="L9" s="29">
        <f>'A.3 Fig.A3.2'!P8</f>
        <v>37.190866389269289</v>
      </c>
      <c r="M9" s="29">
        <f>'A.3 Fig.A3.2'!Q8</f>
        <v>37.111126435755132</v>
      </c>
      <c r="N9" s="29">
        <f>'A.3 Fig.A3.2'!R8</f>
        <v>34.952487613643363</v>
      </c>
      <c r="O9" s="29">
        <f>'A.3 Fig.A3.2'!S8</f>
        <v>33.4505605787813</v>
      </c>
      <c r="P9" s="29">
        <f>'A.3 Fig.A3.2'!T8</f>
        <v>33.216879802813253</v>
      </c>
      <c r="Q9" s="29">
        <f>'A.3 Fig.A3.2'!U8</f>
        <v>34.229279990937684</v>
      </c>
      <c r="R9" s="29">
        <f>'A.3 Fig.A3.2'!V8</f>
        <v>33.092142914667555</v>
      </c>
      <c r="S9" s="29">
        <f>'A.3 Fig.A3.2'!W8</f>
        <v>32.542953512396934</v>
      </c>
      <c r="T9" s="29">
        <f>'A.3 Fig.A3.2'!X8</f>
        <v>32.166263603281877</v>
      </c>
      <c r="U9" s="29">
        <f>'A.3 Fig.A3.2'!Y8</f>
        <v>30.591499120150978</v>
      </c>
      <c r="V9" s="29">
        <f>'A.3 Fig.A3.2'!Z8</f>
        <v>30.100259046946579</v>
      </c>
      <c r="W9" s="29">
        <f>'A.3 Fig.A3.2'!AA8</f>
        <v>29.727815049849497</v>
      </c>
      <c r="X9" s="29">
        <f>'A.3 Fig.A3.2'!AB8</f>
        <v>31.366730833388317</v>
      </c>
      <c r="Y9" s="29">
        <f>'A.3 Fig.A3.2'!AC8</f>
        <v>28.474183291949181</v>
      </c>
      <c r="Z9" s="29">
        <f>'A.3 Fig.A3.2'!AD8</f>
        <v>29.514814247151151</v>
      </c>
      <c r="AA9" s="29">
        <f>'A.3 Fig.A3.2'!AE8</f>
        <v>31.813932482312794</v>
      </c>
      <c r="AB9" s="29">
        <f>'A.3 Fig.A3.2'!AF8</f>
        <v>30.592302625685512</v>
      </c>
      <c r="AC9" s="29">
        <f>'A.3 Fig.A3.2'!AG8</f>
        <v>30.995430080462022</v>
      </c>
      <c r="AD9" s="29">
        <f>'A.3 Fig.A3.2'!AH8</f>
        <v>31.947391695936474</v>
      </c>
      <c r="AE9" s="29">
        <f>'A.3 Fig.A3.2'!AI8</f>
        <v>33.812846766340328</v>
      </c>
      <c r="AF9" s="29">
        <f>'A.3 Fig.A3.2'!AJ8</f>
        <v>36.035490001829388</v>
      </c>
      <c r="AG9" s="29">
        <f>'A.3 Fig.A3.2'!AK8</f>
        <v>33.749413098537914</v>
      </c>
    </row>
    <row r="10" spans="2:33" x14ac:dyDescent="0.25">
      <c r="B10" s="23" t="s">
        <v>40</v>
      </c>
      <c r="C10" s="29">
        <f>'A.3 Fig.A3.2'!G9</f>
        <v>2.524</v>
      </c>
      <c r="D10" s="29">
        <f>'A.3 Fig.A3.2'!H9</f>
        <v>1.6346004481530041</v>
      </c>
      <c r="E10" s="29">
        <f>'A.3 Fig.A3.2'!I9</f>
        <v>2.3176264601434577</v>
      </c>
      <c r="F10" s="29">
        <f>'A.3 Fig.A3.2'!J9</f>
        <v>2.4977302209728167</v>
      </c>
      <c r="G10" s="29">
        <f>'A.3 Fig.A3.2'!K9</f>
        <v>1.6149019381642735</v>
      </c>
      <c r="H10" s="29">
        <f>'A.3 Fig.A3.2'!L9</f>
        <v>0.97122676879503733</v>
      </c>
      <c r="I10" s="29">
        <f>'A.3 Fig.A3.2'!M9</f>
        <v>0.96264590650769599</v>
      </c>
      <c r="J10" s="29">
        <f>'A.3 Fig.A3.2'!N9</f>
        <v>0.94531688637487343</v>
      </c>
      <c r="K10" s="29">
        <f>'A.3 Fig.A3.2'!O9</f>
        <v>1.0295641938428113</v>
      </c>
      <c r="L10" s="29">
        <f>'A.3 Fig.A3.2'!P9</f>
        <v>1.1978264950968862</v>
      </c>
      <c r="M10" s="29">
        <f>'A.3 Fig.A3.2'!Q9</f>
        <v>1.099812453230026</v>
      </c>
      <c r="N10" s="29">
        <f>'A.3 Fig.A3.2'!R9</f>
        <v>1.2555783531390079</v>
      </c>
      <c r="O10" s="29">
        <f>'A.3 Fig.A3.2'!S9</f>
        <v>1.4660486925585094</v>
      </c>
      <c r="P10" s="29">
        <f>'A.3 Fig.A3.2'!T9</f>
        <v>1.322019989451765</v>
      </c>
      <c r="Q10" s="29">
        <f>'A.3 Fig.A3.2'!U9</f>
        <v>1.1559025311854021</v>
      </c>
      <c r="R10" s="29">
        <f>'A.3 Fig.A3.2'!V9</f>
        <v>1.1295516264280463</v>
      </c>
      <c r="S10" s="29">
        <f>'A.3 Fig.A3.2'!W9</f>
        <v>1.2679612588994154</v>
      </c>
      <c r="T10" s="29">
        <f>'A.3 Fig.A3.2'!X9</f>
        <v>1.1576113065525733</v>
      </c>
      <c r="U10" s="29">
        <f>'A.3 Fig.A3.2'!Y9</f>
        <v>1.1406555283233446</v>
      </c>
      <c r="V10" s="29">
        <f>'A.3 Fig.A3.2'!Z9</f>
        <v>1.1820797747574754</v>
      </c>
      <c r="W10" s="29">
        <f>'A.3 Fig.A3.2'!AA9</f>
        <v>1.0311615182364493</v>
      </c>
      <c r="X10" s="29">
        <f>'A.3 Fig.A3.2'!AB9</f>
        <v>1.1485950840022336</v>
      </c>
      <c r="Y10" s="29">
        <f>'A.3 Fig.A3.2'!AC9</f>
        <v>0.8606811341741496</v>
      </c>
      <c r="Z10" s="29">
        <f>'A.3 Fig.A3.2'!AD9</f>
        <v>0.88708227199819678</v>
      </c>
      <c r="AA10" s="29">
        <f>'A.3 Fig.A3.2'!AE9</f>
        <v>0.82547779118246123</v>
      </c>
      <c r="AB10" s="29">
        <f>'A.3 Fig.A3.2'!AF9</f>
        <v>0.78598795179035108</v>
      </c>
      <c r="AC10" s="29">
        <f>'A.3 Fig.A3.2'!AG9</f>
        <v>0.64653975063882152</v>
      </c>
      <c r="AD10" s="29">
        <f>'A.3 Fig.A3.2'!AH9</f>
        <v>0.65098460597629626</v>
      </c>
      <c r="AE10" s="29">
        <f>'A.3 Fig.A3.2'!AI9</f>
        <v>0.39291202304614919</v>
      </c>
      <c r="AF10" s="29">
        <f>'A.3 Fig.A3.2'!AJ9</f>
        <v>0.87591171120736699</v>
      </c>
      <c r="AG10" s="29">
        <f>'A.3 Fig.A3.2'!AK9</f>
        <v>0.51843680924119051</v>
      </c>
    </row>
    <row r="11" spans="2:33" s="26" customFormat="1" x14ac:dyDescent="0.25">
      <c r="B11" s="26" t="s">
        <v>41</v>
      </c>
      <c r="C11" s="30">
        <f>'A.3 Fig.A3.2'!G10</f>
        <v>129.80102423115835</v>
      </c>
      <c r="D11" s="30">
        <f>'A.3 Fig.A3.2'!H10</f>
        <v>176.63191540554791</v>
      </c>
      <c r="E11" s="30">
        <f>'A.3 Fig.A3.2'!I10</f>
        <v>179.20891503250385</v>
      </c>
      <c r="F11" s="30">
        <f>'A.3 Fig.A3.2'!J10</f>
        <v>186.03041975181151</v>
      </c>
      <c r="G11" s="30">
        <f>'A.3 Fig.A3.2'!K10</f>
        <v>176.95459127372419</v>
      </c>
      <c r="H11" s="30">
        <f>'A.3 Fig.A3.2'!L10</f>
        <v>175.38620132896912</v>
      </c>
      <c r="I11" s="30">
        <f>'A.3 Fig.A3.2'!M10</f>
        <v>171.75010520222969</v>
      </c>
      <c r="J11" s="30">
        <f>'A.3 Fig.A3.2'!N10</f>
        <v>175.57813068341054</v>
      </c>
      <c r="K11" s="30">
        <f>'A.3 Fig.A3.2'!O10</f>
        <v>165.98517156536897</v>
      </c>
      <c r="L11" s="30">
        <f>'A.3 Fig.A3.2'!P10</f>
        <v>169.96050088560497</v>
      </c>
      <c r="M11" s="30">
        <f>'A.3 Fig.A3.2'!Q10</f>
        <v>167.56687476604822</v>
      </c>
      <c r="N11" s="30">
        <f>'A.3 Fig.A3.2'!R10</f>
        <v>165.92116434241467</v>
      </c>
      <c r="O11" s="30">
        <f>'A.3 Fig.A3.2'!S10</f>
        <v>166.922717190611</v>
      </c>
      <c r="P11" s="30">
        <f>'A.3 Fig.A3.2'!T10</f>
        <v>158.8340351378354</v>
      </c>
      <c r="Q11" s="30">
        <f>'A.3 Fig.A3.2'!U10</f>
        <v>160.65460518229713</v>
      </c>
      <c r="R11" s="30">
        <f>'A.3 Fig.A3.2'!V10</f>
        <v>164.13099782754205</v>
      </c>
      <c r="S11" s="30">
        <f>'A.3 Fig.A3.2'!W10</f>
        <v>167.92275583543119</v>
      </c>
      <c r="T11" s="30">
        <f>'A.3 Fig.A3.2'!X10</f>
        <v>163.62212184565263</v>
      </c>
      <c r="U11" s="30">
        <f>'A.3 Fig.A3.2'!Y10</f>
        <v>157.42950067436345</v>
      </c>
      <c r="V11" s="30">
        <f>'A.3 Fig.A3.2'!Z10</f>
        <v>147.88568056085907</v>
      </c>
      <c r="W11" s="30">
        <f>'A.3 Fig.A3.2'!AA10</f>
        <v>124.03810518791677</v>
      </c>
      <c r="X11" s="30">
        <f>'A.3 Fig.A3.2'!AB10</f>
        <v>117.44798257775554</v>
      </c>
      <c r="Y11" s="30">
        <f>'A.3 Fig.A3.2'!AC10</f>
        <v>104.77529421521345</v>
      </c>
      <c r="Z11" s="30">
        <f>'A.3 Fig.A3.2'!AD10</f>
        <v>108.24421584949067</v>
      </c>
      <c r="AA11" s="30">
        <f>'A.3 Fig.A3.2'!AE10</f>
        <v>109.76380795177104</v>
      </c>
      <c r="AB11" s="30">
        <f>'A.3 Fig.A3.2'!AF10</f>
        <v>108.19933989795983</v>
      </c>
      <c r="AC11" s="30">
        <f>'A.3 Fig.A3.2'!AG10</f>
        <v>107.46824522167736</v>
      </c>
      <c r="AD11" s="30">
        <f>'A.3 Fig.A3.2'!AH10</f>
        <v>110.1764172714105</v>
      </c>
      <c r="AE11" s="30">
        <f>'A.3 Fig.A3.2'!AI10</f>
        <v>108.16678654307799</v>
      </c>
      <c r="AF11" s="30">
        <f>'A.3 Fig.A3.2'!AJ10</f>
        <v>107.95437879866626</v>
      </c>
      <c r="AG11" s="30">
        <f>'A.3 Fig.A3.2'!AK10</f>
        <v>98.031209132653743</v>
      </c>
    </row>
    <row r="12" spans="2:33" x14ac:dyDescent="0.25">
      <c r="Y12" s="27"/>
      <c r="Z12" s="27"/>
    </row>
    <row r="13" spans="2:33" x14ac:dyDescent="0.25">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sheetPr>
  <dimension ref="B1:P52"/>
  <sheetViews>
    <sheetView showGridLines="0" zoomScale="75" zoomScaleNormal="75" workbookViewId="0">
      <selection activeCell="U32" sqref="U32"/>
    </sheetView>
  </sheetViews>
  <sheetFormatPr defaultRowHeight="15" x14ac:dyDescent="0.25"/>
  <cols>
    <col min="1" max="1" width="7" style="18" bestFit="1" customWidth="1"/>
    <col min="2" max="2" width="31" style="18" customWidth="1"/>
    <col min="3" max="3" width="10" style="18" customWidth="1"/>
    <col min="4" max="4" width="15.5703125" style="18" customWidth="1"/>
    <col min="5" max="5" width="13.28515625" style="18" customWidth="1"/>
    <col min="6" max="6" width="11.42578125" style="18" customWidth="1"/>
    <col min="7" max="7" width="2.28515625" style="18" customWidth="1"/>
    <col min="8" max="8" width="17.85546875" style="18" bestFit="1" customWidth="1"/>
    <col min="9" max="9" width="11.5703125" style="18" customWidth="1"/>
    <col min="10" max="10" width="10.5703125" style="18" bestFit="1" customWidth="1"/>
    <col min="11" max="11" width="14.42578125" style="18" customWidth="1"/>
    <col min="12" max="12" width="9.140625" style="18"/>
    <col min="13" max="13" width="13.5703125" style="18" customWidth="1"/>
    <col min="14" max="14" width="12.140625" style="18" customWidth="1"/>
    <col min="15" max="16384" width="9.140625" style="18"/>
  </cols>
  <sheetData>
    <row r="1" spans="2:14" x14ac:dyDescent="0.25">
      <c r="B1" s="50" t="s">
        <v>209</v>
      </c>
    </row>
    <row r="3" spans="2:14" ht="15.75" thickBot="1" x14ac:dyDescent="0.3">
      <c r="B3" s="18" t="s">
        <v>32</v>
      </c>
      <c r="G3" s="109"/>
      <c r="H3" s="18" t="s">
        <v>33</v>
      </c>
    </row>
    <row r="4" spans="2:14" s="43" customFormat="1" ht="37.5" customHeight="1" thickBot="1" x14ac:dyDescent="0.3">
      <c r="B4" s="151" t="s">
        <v>0</v>
      </c>
      <c r="C4" s="152" t="s">
        <v>176</v>
      </c>
      <c r="D4" s="152" t="s">
        <v>1</v>
      </c>
      <c r="E4" s="152" t="s">
        <v>2</v>
      </c>
      <c r="F4" s="153" t="s">
        <v>3</v>
      </c>
      <c r="G4" s="35"/>
      <c r="H4" s="151" t="s">
        <v>0</v>
      </c>
      <c r="I4" s="152" t="s">
        <v>177</v>
      </c>
      <c r="J4" s="152" t="s">
        <v>244</v>
      </c>
      <c r="K4" s="152" t="s">
        <v>28</v>
      </c>
      <c r="L4" s="152" t="s">
        <v>29</v>
      </c>
      <c r="M4" s="152" t="s">
        <v>2</v>
      </c>
      <c r="N4" s="153" t="s">
        <v>3</v>
      </c>
    </row>
    <row r="5" spans="2:14" ht="12.75" customHeight="1" x14ac:dyDescent="0.25">
      <c r="B5" s="56" t="s">
        <v>171</v>
      </c>
      <c r="C5" s="57">
        <v>101.02791773434093</v>
      </c>
      <c r="D5" s="58"/>
      <c r="E5" s="58"/>
      <c r="F5" s="75"/>
      <c r="G5" s="104"/>
      <c r="H5" s="56" t="s">
        <v>45</v>
      </c>
      <c r="I5" s="57">
        <v>46.374000000000002</v>
      </c>
      <c r="J5" s="57">
        <v>5.98722867526042</v>
      </c>
      <c r="K5" s="57">
        <v>0.125715085928117</v>
      </c>
      <c r="L5" s="58">
        <v>0.30226373119889965</v>
      </c>
      <c r="M5" s="73">
        <v>0.30226373119889965</v>
      </c>
      <c r="N5" s="59" t="s">
        <v>245</v>
      </c>
    </row>
    <row r="6" spans="2:14" ht="12.75" customHeight="1" x14ac:dyDescent="0.25">
      <c r="B6" s="61" t="s">
        <v>143</v>
      </c>
      <c r="C6" s="62">
        <v>14.081377814179501</v>
      </c>
      <c r="D6" s="63">
        <v>0.13938105555344951</v>
      </c>
      <c r="E6" s="63">
        <v>0.13938105555344951</v>
      </c>
      <c r="F6" s="76" t="s">
        <v>245</v>
      </c>
      <c r="G6" s="104"/>
      <c r="H6" s="61" t="s">
        <v>58</v>
      </c>
      <c r="I6" s="62">
        <v>37.163366851663199</v>
      </c>
      <c r="J6" s="62">
        <v>10.23907704136</v>
      </c>
      <c r="K6" s="62">
        <v>6.8870949615065194E-2</v>
      </c>
      <c r="L6" s="63">
        <v>0.16559023165894465</v>
      </c>
      <c r="M6" s="70">
        <v>0.46785396285784431</v>
      </c>
      <c r="N6" s="64" t="s">
        <v>245</v>
      </c>
    </row>
    <row r="7" spans="2:14" x14ac:dyDescent="0.25">
      <c r="B7" s="61" t="s">
        <v>60</v>
      </c>
      <c r="C7" s="62">
        <v>12.6421881906852</v>
      </c>
      <c r="D7" s="63">
        <v>0.12513559097524513</v>
      </c>
      <c r="E7" s="63">
        <v>0.26451664652869467</v>
      </c>
      <c r="F7" s="76" t="s">
        <v>245</v>
      </c>
      <c r="G7" s="104"/>
      <c r="H7" s="61" t="s">
        <v>67</v>
      </c>
      <c r="I7" s="62">
        <v>2.1355</v>
      </c>
      <c r="J7" s="62">
        <v>6.7823603235082102</v>
      </c>
      <c r="K7" s="62">
        <v>3.2328799673983999E-2</v>
      </c>
      <c r="L7" s="63">
        <v>7.7729920339295114E-2</v>
      </c>
      <c r="M7" s="70">
        <v>0.54558388319713946</v>
      </c>
      <c r="N7" s="64" t="s">
        <v>245</v>
      </c>
    </row>
    <row r="8" spans="2:14" x14ac:dyDescent="0.25">
      <c r="B8" s="61" t="s">
        <v>147</v>
      </c>
      <c r="C8" s="62">
        <v>11.4784223483509</v>
      </c>
      <c r="D8" s="63">
        <v>0.1136163409656142</v>
      </c>
      <c r="E8" s="63">
        <v>0.37813298749430885</v>
      </c>
      <c r="F8" s="76" t="s">
        <v>245</v>
      </c>
      <c r="G8" s="104"/>
      <c r="H8" s="61" t="s">
        <v>143</v>
      </c>
      <c r="I8" s="62">
        <v>14.594105555324401</v>
      </c>
      <c r="J8" s="62">
        <v>14.081377814179501</v>
      </c>
      <c r="K8" s="62">
        <v>3.1891584950296301E-2</v>
      </c>
      <c r="L8" s="63">
        <v>7.6678700807913613E-2</v>
      </c>
      <c r="M8" s="70">
        <v>0.62226258400505308</v>
      </c>
      <c r="N8" s="64" t="s">
        <v>245</v>
      </c>
    </row>
    <row r="9" spans="2:14" x14ac:dyDescent="0.25">
      <c r="B9" s="61" t="s">
        <v>58</v>
      </c>
      <c r="C9" s="62">
        <v>10.23907704136</v>
      </c>
      <c r="D9" s="63">
        <v>0.1013489862107648</v>
      </c>
      <c r="E9" s="63">
        <v>0.47948197370507362</v>
      </c>
      <c r="F9" s="76" t="s">
        <v>245</v>
      </c>
      <c r="G9" s="104"/>
      <c r="H9" s="61" t="s">
        <v>59</v>
      </c>
      <c r="I9" s="62">
        <v>4.54889982699068</v>
      </c>
      <c r="J9" s="62">
        <v>7.5227389480203497</v>
      </c>
      <c r="K9" s="62">
        <v>2.8298308924837201E-2</v>
      </c>
      <c r="L9" s="63">
        <v>6.8039188607254955E-2</v>
      </c>
      <c r="M9" s="70">
        <v>0.69030177261230807</v>
      </c>
      <c r="N9" s="64" t="s">
        <v>245</v>
      </c>
    </row>
    <row r="10" spans="2:14" x14ac:dyDescent="0.25">
      <c r="B10" s="61" t="s">
        <v>59</v>
      </c>
      <c r="C10" s="62">
        <v>7.5227389480203497</v>
      </c>
      <c r="D10" s="63">
        <v>7.4461981566341401E-2</v>
      </c>
      <c r="E10" s="63">
        <v>0.55394395527141504</v>
      </c>
      <c r="F10" s="76" t="s">
        <v>245</v>
      </c>
      <c r="G10" s="104"/>
      <c r="H10" s="61" t="s">
        <v>147</v>
      </c>
      <c r="I10" s="62">
        <v>11.3632520584231</v>
      </c>
      <c r="J10" s="62">
        <v>11.4784223483509</v>
      </c>
      <c r="K10" s="62">
        <v>2.78448542193305E-2</v>
      </c>
      <c r="L10" s="63">
        <v>6.6948922389765936E-2</v>
      </c>
      <c r="M10" s="70">
        <v>0.75725069500207398</v>
      </c>
      <c r="N10" s="64" t="s">
        <v>245</v>
      </c>
    </row>
    <row r="11" spans="2:14" x14ac:dyDescent="0.25">
      <c r="B11" s="61" t="s">
        <v>144</v>
      </c>
      <c r="C11" s="62">
        <v>7.1209160895605699</v>
      </c>
      <c r="D11" s="63">
        <v>7.0484636813810744E-2</v>
      </c>
      <c r="E11" s="63">
        <v>0.62442859208522583</v>
      </c>
      <c r="F11" s="76" t="s">
        <v>245</v>
      </c>
      <c r="G11" s="104"/>
      <c r="H11" s="61" t="s">
        <v>144</v>
      </c>
      <c r="I11" s="62">
        <v>5.6351184666283602</v>
      </c>
      <c r="J11" s="62">
        <v>7.1209160895605699</v>
      </c>
      <c r="K11" s="62">
        <v>2.2178122625526198E-2</v>
      </c>
      <c r="L11" s="63">
        <v>5.3324086336077284E-2</v>
      </c>
      <c r="M11" s="70">
        <v>0.81057478133815131</v>
      </c>
      <c r="N11" s="64" t="s">
        <v>245</v>
      </c>
    </row>
    <row r="12" spans="2:14" x14ac:dyDescent="0.25">
      <c r="B12" s="61" t="s">
        <v>67</v>
      </c>
      <c r="C12" s="62">
        <v>6.7823603235082102</v>
      </c>
      <c r="D12" s="63">
        <v>6.7133525817515513E-2</v>
      </c>
      <c r="E12" s="63">
        <v>0.69156211790274136</v>
      </c>
      <c r="F12" s="76" t="s">
        <v>245</v>
      </c>
      <c r="G12" s="104"/>
      <c r="H12" s="61" t="s">
        <v>60</v>
      </c>
      <c r="I12" s="62">
        <v>15.1393645341062</v>
      </c>
      <c r="J12" s="62">
        <v>12.6421881906852</v>
      </c>
      <c r="K12" s="62">
        <v>2.1569832858773199E-2</v>
      </c>
      <c r="L12" s="63">
        <v>5.1861541620847149E-2</v>
      </c>
      <c r="M12" s="70">
        <v>0.86243632295899841</v>
      </c>
      <c r="N12" s="64" t="s">
        <v>246</v>
      </c>
    </row>
    <row r="13" spans="2:14" x14ac:dyDescent="0.25">
      <c r="B13" s="61" t="s">
        <v>45</v>
      </c>
      <c r="C13" s="62">
        <v>5.98722867526042</v>
      </c>
      <c r="D13" s="63">
        <v>5.926311072751398E-2</v>
      </c>
      <c r="E13" s="63">
        <v>0.75082522863025536</v>
      </c>
      <c r="F13" s="76" t="s">
        <v>245</v>
      </c>
      <c r="G13" s="104"/>
      <c r="H13" s="61" t="s">
        <v>53</v>
      </c>
      <c r="I13" s="62">
        <v>3.3392436529122902</v>
      </c>
      <c r="J13" s="62">
        <v>3.9110225459271799</v>
      </c>
      <c r="K13" s="62">
        <v>1.13339651853443E-2</v>
      </c>
      <c r="L13" s="63">
        <v>2.7250879088285964E-2</v>
      </c>
      <c r="M13" s="70">
        <v>0.88968720204728435</v>
      </c>
      <c r="N13" s="64" t="s">
        <v>246</v>
      </c>
    </row>
    <row r="14" spans="2:14" x14ac:dyDescent="0.25">
      <c r="B14" s="61" t="s">
        <v>72</v>
      </c>
      <c r="C14" s="62">
        <v>5.2282203554536002</v>
      </c>
      <c r="D14" s="63">
        <v>5.1750253521026975E-2</v>
      </c>
      <c r="E14" s="63">
        <v>0.80257548215128238</v>
      </c>
      <c r="F14" s="76" t="s">
        <v>245</v>
      </c>
      <c r="G14" s="104"/>
      <c r="H14" s="61" t="s">
        <v>75</v>
      </c>
      <c r="I14" s="62">
        <v>6.5202025075199996</v>
      </c>
      <c r="J14" s="62">
        <v>2.1653319595523799</v>
      </c>
      <c r="K14" s="62">
        <v>9.9219816525585106E-3</v>
      </c>
      <c r="L14" s="63">
        <v>2.3855969019535163E-2</v>
      </c>
      <c r="M14" s="70">
        <v>0.91354317106681948</v>
      </c>
      <c r="N14" s="64" t="s">
        <v>246</v>
      </c>
    </row>
    <row r="15" spans="2:14" x14ac:dyDescent="0.25">
      <c r="B15" s="61" t="s">
        <v>53</v>
      </c>
      <c r="C15" s="62">
        <v>3.9110225459271799</v>
      </c>
      <c r="D15" s="63">
        <v>3.8712294914475545E-2</v>
      </c>
      <c r="E15" s="63">
        <v>0.84128777706575797</v>
      </c>
      <c r="F15" s="76" t="s">
        <v>246</v>
      </c>
      <c r="G15" s="104"/>
      <c r="H15" s="61" t="s">
        <v>56</v>
      </c>
      <c r="I15" s="62">
        <v>0.87816788192657302</v>
      </c>
      <c r="J15" s="62">
        <v>1.48741557700602</v>
      </c>
      <c r="K15" s="62">
        <v>5.6689030107990503E-3</v>
      </c>
      <c r="L15" s="63">
        <v>1.363005691161494E-2</v>
      </c>
      <c r="M15" s="70">
        <v>0.92717322797843438</v>
      </c>
      <c r="N15" s="64" t="s">
        <v>246</v>
      </c>
    </row>
    <row r="16" spans="2:14" x14ac:dyDescent="0.25">
      <c r="B16" s="61" t="s">
        <v>70</v>
      </c>
      <c r="C16" s="62">
        <v>2.4168923121747801</v>
      </c>
      <c r="D16" s="63">
        <v>2.3923014216032303E-2</v>
      </c>
      <c r="E16" s="63">
        <v>0.86521079128179024</v>
      </c>
      <c r="F16" s="76" t="s">
        <v>246</v>
      </c>
      <c r="G16" s="104"/>
      <c r="H16" s="61" t="s">
        <v>72</v>
      </c>
      <c r="I16" s="62">
        <v>7.3243909735552801</v>
      </c>
      <c r="J16" s="62">
        <v>5.2282203554536002</v>
      </c>
      <c r="K16" s="62">
        <v>5.2330191214270301E-3</v>
      </c>
      <c r="L16" s="63">
        <v>1.2582037178753204E-2</v>
      </c>
      <c r="M16" s="70">
        <v>0.93975526515718755</v>
      </c>
      <c r="N16" s="64" t="s">
        <v>246</v>
      </c>
    </row>
    <row r="17" spans="2:16" x14ac:dyDescent="0.25">
      <c r="B17" s="61" t="s">
        <v>75</v>
      </c>
      <c r="C17" s="62">
        <v>2.1653319595523799</v>
      </c>
      <c r="D17" s="63">
        <v>2.1433005926601915E-2</v>
      </c>
      <c r="E17" s="63">
        <v>0.88664379720839215</v>
      </c>
      <c r="F17" s="76" t="s">
        <v>246</v>
      </c>
      <c r="G17" s="104"/>
      <c r="H17" s="61" t="s">
        <v>65</v>
      </c>
      <c r="I17" s="62">
        <v>2.1985305491106</v>
      </c>
      <c r="J17" s="62">
        <v>2.01667703060017</v>
      </c>
      <c r="K17" s="62">
        <v>4.1914532762727004E-3</v>
      </c>
      <c r="L17" s="63">
        <v>1.0077742834749819E-2</v>
      </c>
      <c r="M17" s="70">
        <v>0.94983300799193737</v>
      </c>
      <c r="N17" s="64" t="s">
        <v>246</v>
      </c>
    </row>
    <row r="18" spans="2:16" x14ac:dyDescent="0.25">
      <c r="B18" s="61" t="s">
        <v>65</v>
      </c>
      <c r="C18" s="62">
        <v>2.01667703060017</v>
      </c>
      <c r="D18" s="63">
        <v>1.9961581667981568E-2</v>
      </c>
      <c r="E18" s="63">
        <v>0.90660537887637371</v>
      </c>
      <c r="F18" s="76" t="s">
        <v>246</v>
      </c>
      <c r="G18" s="104"/>
      <c r="H18" s="61" t="s">
        <v>70</v>
      </c>
      <c r="I18" s="62">
        <v>2.87872552161252</v>
      </c>
      <c r="J18" s="62">
        <v>2.4168923121747801</v>
      </c>
      <c r="K18" s="62">
        <v>4.1776312390268099E-3</v>
      </c>
      <c r="L18" s="63">
        <v>1.0044509746454417E-2</v>
      </c>
      <c r="M18" s="70">
        <v>0.95987751773839181</v>
      </c>
      <c r="N18" s="64" t="s">
        <v>246</v>
      </c>
    </row>
    <row r="19" spans="2:16" x14ac:dyDescent="0.25">
      <c r="B19" s="61" t="s">
        <v>76</v>
      </c>
      <c r="C19" s="62">
        <v>1.7855190625009301</v>
      </c>
      <c r="D19" s="63">
        <v>1.7673521364619839E-2</v>
      </c>
      <c r="E19" s="63">
        <v>0.92427890024099357</v>
      </c>
      <c r="F19" s="76" t="s">
        <v>246</v>
      </c>
      <c r="G19" s="104"/>
      <c r="H19" s="61" t="s">
        <v>76</v>
      </c>
      <c r="I19" s="62">
        <v>2.1496822332878902</v>
      </c>
      <c r="J19" s="62">
        <v>1.7855190625009301</v>
      </c>
      <c r="K19" s="62">
        <v>3.0066296085642999E-3</v>
      </c>
      <c r="L19" s="63">
        <v>7.2290057880354556E-3</v>
      </c>
      <c r="M19" s="70">
        <v>0.96710652352642723</v>
      </c>
      <c r="N19" s="64" t="s">
        <v>246</v>
      </c>
    </row>
    <row r="20" spans="2:16" x14ac:dyDescent="0.25">
      <c r="B20" s="61" t="s">
        <v>56</v>
      </c>
      <c r="C20" s="62">
        <v>1.48741557700602</v>
      </c>
      <c r="D20" s="63">
        <v>1.4722817319834998E-2</v>
      </c>
      <c r="E20" s="63">
        <v>0.93900171756082862</v>
      </c>
      <c r="F20" s="76" t="s">
        <v>246</v>
      </c>
      <c r="G20" s="104"/>
      <c r="H20" s="61" t="s">
        <v>52</v>
      </c>
      <c r="I20" s="62">
        <v>1.5126019914772</v>
      </c>
      <c r="J20" s="62">
        <v>1.3829726633344701</v>
      </c>
      <c r="K20" s="62">
        <v>2.8573058779869098E-3</v>
      </c>
      <c r="L20" s="63">
        <v>6.8699784873130177E-3</v>
      </c>
      <c r="M20" s="70">
        <v>0.9739765020137402</v>
      </c>
      <c r="N20" s="64" t="s">
        <v>246</v>
      </c>
    </row>
    <row r="21" spans="2:16" x14ac:dyDescent="0.25">
      <c r="B21" s="61" t="s">
        <v>52</v>
      </c>
      <c r="C21" s="62">
        <v>1.3829726633344701</v>
      </c>
      <c r="D21" s="63">
        <v>1.3689014822329417E-2</v>
      </c>
      <c r="E21" s="63">
        <v>0.95269073238315805</v>
      </c>
      <c r="F21" s="76" t="s">
        <v>246</v>
      </c>
      <c r="G21" s="104"/>
      <c r="H21" s="61" t="s">
        <v>55</v>
      </c>
      <c r="I21" s="62">
        <v>1.31756922805054</v>
      </c>
      <c r="J21" s="62">
        <v>1.2664342631699499</v>
      </c>
      <c r="K21" s="62">
        <v>2.8508155146999802E-3</v>
      </c>
      <c r="L21" s="63">
        <v>6.854373348045441E-3</v>
      </c>
      <c r="M21" s="70">
        <v>0.98083087536178559</v>
      </c>
      <c r="N21" s="64" t="s">
        <v>246</v>
      </c>
    </row>
    <row r="22" spans="2:16" x14ac:dyDescent="0.25">
      <c r="B22" s="61" t="s">
        <v>55</v>
      </c>
      <c r="C22" s="62">
        <v>1.2664342631699499</v>
      </c>
      <c r="D22" s="63">
        <v>1.2535488126164453E-2</v>
      </c>
      <c r="E22" s="63">
        <v>0.9652262205093225</v>
      </c>
      <c r="F22" s="76" t="s">
        <v>246</v>
      </c>
      <c r="G22" s="104"/>
      <c r="H22" s="61" t="s">
        <v>131</v>
      </c>
      <c r="I22" s="62">
        <v>0.48285092269785501</v>
      </c>
      <c r="J22" s="62">
        <v>0.64590263431028705</v>
      </c>
      <c r="K22" s="62">
        <v>2.1097286432601101E-3</v>
      </c>
      <c r="L22" s="63">
        <v>5.072537212388515E-3</v>
      </c>
      <c r="M22" s="70">
        <v>0.98590341257417413</v>
      </c>
      <c r="N22" s="64" t="s">
        <v>246</v>
      </c>
    </row>
    <row r="23" spans="2:16" x14ac:dyDescent="0.25">
      <c r="B23" s="61" t="s">
        <v>49</v>
      </c>
      <c r="C23" s="62">
        <v>1.10832695686783</v>
      </c>
      <c r="D23" s="63">
        <v>1.0970501834772476E-2</v>
      </c>
      <c r="E23" s="63">
        <v>0.97619672234409494</v>
      </c>
      <c r="F23" s="76" t="s">
        <v>246</v>
      </c>
      <c r="G23" s="104"/>
      <c r="H23" s="61" t="s">
        <v>50</v>
      </c>
      <c r="I23" s="62">
        <v>0.58396316767290501</v>
      </c>
      <c r="J23" s="62">
        <v>0.55153089184489801</v>
      </c>
      <c r="K23" s="62">
        <v>1.2062895991034901E-3</v>
      </c>
      <c r="L23" s="63">
        <v>2.9003487723019299E-3</v>
      </c>
      <c r="M23" s="70">
        <v>0.98880376134647607</v>
      </c>
      <c r="N23" s="64" t="s">
        <v>246</v>
      </c>
    </row>
    <row r="24" spans="2:16" x14ac:dyDescent="0.25">
      <c r="B24" s="61" t="s">
        <v>131</v>
      </c>
      <c r="C24" s="62">
        <v>0.64590263431028705</v>
      </c>
      <c r="D24" s="63">
        <v>6.393308392327034E-3</v>
      </c>
      <c r="E24" s="63">
        <v>0.98259003073642193</v>
      </c>
      <c r="F24" s="76" t="s">
        <v>246</v>
      </c>
      <c r="G24" s="104"/>
      <c r="H24" s="61" t="s">
        <v>48</v>
      </c>
      <c r="I24" s="62">
        <v>0.28859612400000001</v>
      </c>
      <c r="J24" s="62">
        <v>3.0982319999999998E-3</v>
      </c>
      <c r="K24" s="62">
        <v>9.8248340546631106E-4</v>
      </c>
      <c r="L24" s="63">
        <v>2.3622391679154037E-3</v>
      </c>
      <c r="M24" s="70">
        <v>0.99116600051439152</v>
      </c>
      <c r="N24" s="64" t="s">
        <v>246</v>
      </c>
    </row>
    <row r="25" spans="2:16" x14ac:dyDescent="0.25">
      <c r="B25" s="61" t="s">
        <v>50</v>
      </c>
      <c r="C25" s="62">
        <v>0.55153089184489801</v>
      </c>
      <c r="D25" s="63">
        <v>5.4591929064120885E-3</v>
      </c>
      <c r="E25" s="63">
        <v>0.98804922364283398</v>
      </c>
      <c r="F25" s="76" t="s">
        <v>246</v>
      </c>
      <c r="G25" s="104"/>
      <c r="H25" s="61" t="s">
        <v>47</v>
      </c>
      <c r="I25" s="62">
        <v>0.16121748412234599</v>
      </c>
      <c r="J25" s="62">
        <v>0.20750880231336999</v>
      </c>
      <c r="K25" s="62">
        <v>6.5666819410276696E-4</v>
      </c>
      <c r="L25" s="63">
        <v>1.5788636426867582E-3</v>
      </c>
      <c r="M25" s="70">
        <v>0.9927448641570783</v>
      </c>
      <c r="N25" s="64" t="s">
        <v>246</v>
      </c>
    </row>
    <row r="26" spans="2:16" x14ac:dyDescent="0.25">
      <c r="B26" s="61" t="s">
        <v>46</v>
      </c>
      <c r="C26" s="62">
        <v>0.29059000000000001</v>
      </c>
      <c r="D26" s="63">
        <v>2.8763336562486037E-3</v>
      </c>
      <c r="E26" s="63">
        <v>0.9909255572990826</v>
      </c>
      <c r="F26" s="76" t="s">
        <v>246</v>
      </c>
      <c r="G26" s="104"/>
      <c r="H26" s="61" t="s">
        <v>145</v>
      </c>
      <c r="I26" s="62">
        <v>6.3691169689151497E-3</v>
      </c>
      <c r="J26" s="62">
        <v>0.10030319046232</v>
      </c>
      <c r="K26" s="62">
        <v>5.65522917240897E-4</v>
      </c>
      <c r="L26" s="63">
        <v>1.3597180146021671E-3</v>
      </c>
      <c r="M26" s="70">
        <v>0.99410458217168052</v>
      </c>
      <c r="N26" s="64" t="s">
        <v>246</v>
      </c>
    </row>
    <row r="27" spans="2:16" x14ac:dyDescent="0.25">
      <c r="B27" s="61" t="s">
        <v>47</v>
      </c>
      <c r="C27" s="62">
        <v>0.20750880231336999</v>
      </c>
      <c r="D27" s="63">
        <v>2.0539748513774877E-3</v>
      </c>
      <c r="E27" s="63">
        <v>0.99297953215046009</v>
      </c>
      <c r="F27" s="76" t="s">
        <v>246</v>
      </c>
      <c r="G27" s="104"/>
      <c r="H27" s="61" t="s">
        <v>49</v>
      </c>
      <c r="I27" s="62">
        <v>2.0331417350332299</v>
      </c>
      <c r="J27" s="62">
        <v>1.10832695686783</v>
      </c>
      <c r="K27" s="62">
        <v>5.5649053703742905E-4</v>
      </c>
      <c r="L27" s="63">
        <v>1.3380009635278959E-3</v>
      </c>
      <c r="M27" s="70">
        <v>0.99544258313520839</v>
      </c>
      <c r="N27" s="64" t="s">
        <v>246</v>
      </c>
    </row>
    <row r="28" spans="2:16" x14ac:dyDescent="0.25">
      <c r="B28" s="61" t="s">
        <v>68</v>
      </c>
      <c r="C28" s="62">
        <v>0.123185698070597</v>
      </c>
      <c r="D28" s="63">
        <v>1.2193233398566255E-3</v>
      </c>
      <c r="E28" s="63">
        <v>0.99419885549031672</v>
      </c>
      <c r="F28" s="76" t="s">
        <v>246</v>
      </c>
      <c r="G28" s="111"/>
      <c r="H28" s="61" t="s">
        <v>68</v>
      </c>
      <c r="I28" s="62">
        <v>6.4057749165009503E-2</v>
      </c>
      <c r="J28" s="62">
        <v>0.123185698070597</v>
      </c>
      <c r="K28" s="62">
        <v>4.9955483523794904E-4</v>
      </c>
      <c r="L28" s="63">
        <v>1.2011073080267648E-3</v>
      </c>
      <c r="M28" s="70">
        <v>0.9966436904432352</v>
      </c>
      <c r="N28" s="64" t="s">
        <v>246</v>
      </c>
    </row>
    <row r="29" spans="2:16" x14ac:dyDescent="0.25">
      <c r="B29" s="61" t="s">
        <v>145</v>
      </c>
      <c r="C29" s="62">
        <v>0.10030319046232</v>
      </c>
      <c r="D29" s="63">
        <v>9.9282646531499686E-4</v>
      </c>
      <c r="E29" s="63">
        <v>0.99519168195563168</v>
      </c>
      <c r="F29" s="76" t="s">
        <v>246</v>
      </c>
      <c r="H29" s="61" t="s">
        <v>139</v>
      </c>
      <c r="I29" s="62">
        <v>5.1771002642129499E-2</v>
      </c>
      <c r="J29" s="62">
        <v>8.2677628224000002E-2</v>
      </c>
      <c r="K29" s="62">
        <v>3.04847570266614E-4</v>
      </c>
      <c r="L29" s="63">
        <v>7.3296186655269827E-4</v>
      </c>
      <c r="M29" s="70">
        <v>0.99737665230978789</v>
      </c>
      <c r="N29" s="64" t="s">
        <v>246</v>
      </c>
    </row>
    <row r="30" spans="2:16" s="116" customFormat="1" x14ac:dyDescent="0.25">
      <c r="B30" s="61" t="s">
        <v>139</v>
      </c>
      <c r="C30" s="62">
        <v>8.2677628224000002E-2</v>
      </c>
      <c r="D30" s="63">
        <v>8.1836417178671216E-4</v>
      </c>
      <c r="E30" s="63">
        <v>0.99601004612741839</v>
      </c>
      <c r="F30" s="76" t="s">
        <v>246</v>
      </c>
      <c r="G30" s="115"/>
      <c r="H30" s="61" t="s">
        <v>130</v>
      </c>
      <c r="I30" s="62">
        <v>5.57631391886605E-2</v>
      </c>
      <c r="J30" s="62">
        <v>7.5166462111426302E-2</v>
      </c>
      <c r="K30" s="62">
        <v>2.4700318362141498E-4</v>
      </c>
      <c r="L30" s="63">
        <v>5.9388340984077245E-4</v>
      </c>
      <c r="M30" s="70">
        <v>0.99797053571962868</v>
      </c>
      <c r="N30" s="64" t="s">
        <v>246</v>
      </c>
    </row>
    <row r="31" spans="2:16" s="116" customFormat="1" x14ac:dyDescent="0.25">
      <c r="B31" s="61" t="s">
        <v>130</v>
      </c>
      <c r="C31" s="62">
        <v>7.5166462111426302E-2</v>
      </c>
      <c r="D31" s="63">
        <v>7.440167410861728E-4</v>
      </c>
      <c r="E31" s="63">
        <v>0.99675406286850454</v>
      </c>
      <c r="F31" s="76"/>
      <c r="G31" s="115"/>
      <c r="H31" s="61" t="s">
        <v>138</v>
      </c>
      <c r="I31" s="62">
        <v>2.818824529428E-2</v>
      </c>
      <c r="J31" s="62">
        <v>4.0688729875803298E-2</v>
      </c>
      <c r="K31" s="62">
        <v>1.4063121643331699E-4</v>
      </c>
      <c r="L31" s="63">
        <v>3.3812740840411166E-4</v>
      </c>
      <c r="M31" s="70">
        <v>0.99830866312803279</v>
      </c>
      <c r="N31" s="64" t="s">
        <v>246</v>
      </c>
      <c r="P31" s="117"/>
    </row>
    <row r="32" spans="2:16" s="116" customFormat="1" x14ac:dyDescent="0.25">
      <c r="B32" s="61" t="s">
        <v>74</v>
      </c>
      <c r="C32" s="62">
        <v>7.3463892017197496E-2</v>
      </c>
      <c r="D32" s="63">
        <v>7.2716426968608106E-4</v>
      </c>
      <c r="E32" s="63">
        <v>0.99748122713819065</v>
      </c>
      <c r="F32" s="76"/>
      <c r="G32" s="115"/>
      <c r="H32" s="61" t="s">
        <v>57</v>
      </c>
      <c r="I32" s="62">
        <v>7.9815118975860203E-2</v>
      </c>
      <c r="J32" s="62">
        <v>2.6743505031689901E-2</v>
      </c>
      <c r="K32" s="62">
        <v>1.2006717405226099E-4</v>
      </c>
      <c r="L32" s="63">
        <v>2.8868414443351375E-4</v>
      </c>
      <c r="M32" s="70">
        <v>0.9985973472724663</v>
      </c>
      <c r="N32" s="64" t="s">
        <v>246</v>
      </c>
      <c r="P32" s="117"/>
    </row>
    <row r="33" spans="2:16" s="116" customFormat="1" x14ac:dyDescent="0.25">
      <c r="B33" s="61" t="s">
        <v>132</v>
      </c>
      <c r="C33" s="62">
        <v>5.0295788239961003E-2</v>
      </c>
      <c r="D33" s="63">
        <v>4.9784049169672928E-4</v>
      </c>
      <c r="E33" s="63">
        <v>0.99797906762988742</v>
      </c>
      <c r="F33" s="76"/>
      <c r="G33" s="115"/>
      <c r="H33" s="61" t="s">
        <v>74</v>
      </c>
      <c r="I33" s="62">
        <v>9.0081179136E-2</v>
      </c>
      <c r="J33" s="62">
        <v>7.3463892017197496E-2</v>
      </c>
      <c r="K33" s="62">
        <v>1.18039927285283E-4</v>
      </c>
      <c r="L33" s="63">
        <v>2.8380992295624371E-4</v>
      </c>
      <c r="M33" s="70">
        <v>0.99888115719542259</v>
      </c>
      <c r="N33" s="64" t="s">
        <v>246</v>
      </c>
      <c r="P33" s="117"/>
    </row>
    <row r="34" spans="2:16" s="116" customFormat="1" x14ac:dyDescent="0.25">
      <c r="B34" s="61" t="s">
        <v>138</v>
      </c>
      <c r="C34" s="62">
        <v>4.0688729875803298E-2</v>
      </c>
      <c r="D34" s="63">
        <v>4.0274738694305069E-4</v>
      </c>
      <c r="E34" s="63">
        <v>0.99838181501683043</v>
      </c>
      <c r="F34" s="76"/>
      <c r="G34" s="115"/>
      <c r="H34" s="61" t="s">
        <v>136</v>
      </c>
      <c r="I34" s="62">
        <v>2.2457520200732099E-2</v>
      </c>
      <c r="J34" s="62">
        <v>2.9894750916558899E-2</v>
      </c>
      <c r="K34" s="62">
        <v>9.7266680114601003E-5</v>
      </c>
      <c r="L34" s="63">
        <v>2.3386365634415538E-4</v>
      </c>
      <c r="M34" s="70">
        <v>0.99911502085176673</v>
      </c>
      <c r="N34" s="64" t="s">
        <v>246</v>
      </c>
      <c r="P34" s="117"/>
    </row>
    <row r="35" spans="2:16" s="116" customFormat="1" x14ac:dyDescent="0.25">
      <c r="B35" s="61" t="s">
        <v>136</v>
      </c>
      <c r="C35" s="62">
        <v>2.9894750916558899E-2</v>
      </c>
      <c r="D35" s="63">
        <v>2.9590584055358806E-4</v>
      </c>
      <c r="E35" s="63">
        <v>0.99867772085738404</v>
      </c>
      <c r="F35" s="76"/>
      <c r="G35" s="115"/>
      <c r="H35" s="61" t="s">
        <v>46</v>
      </c>
      <c r="I35" s="62">
        <v>0.466772122459086</v>
      </c>
      <c r="J35" s="62">
        <v>0.29059000000000001</v>
      </c>
      <c r="K35" s="62">
        <v>8.39496800238784E-5</v>
      </c>
      <c r="L35" s="63">
        <v>2.0184485680167639E-4</v>
      </c>
      <c r="M35" s="70">
        <v>0.99931686570856837</v>
      </c>
      <c r="N35" s="64" t="s">
        <v>246</v>
      </c>
      <c r="P35" s="117"/>
    </row>
    <row r="36" spans="2:16" s="116" customFormat="1" x14ac:dyDescent="0.25">
      <c r="B36" s="61" t="s">
        <v>140</v>
      </c>
      <c r="C36" s="62">
        <v>2.9852159999999999E-2</v>
      </c>
      <c r="D36" s="63">
        <v>2.9548426483952758E-4</v>
      </c>
      <c r="E36" s="63">
        <v>0.99897320512222354</v>
      </c>
      <c r="F36" s="76"/>
      <c r="G36" s="115"/>
      <c r="H36" s="61" t="s">
        <v>140</v>
      </c>
      <c r="I36" s="62">
        <v>3.4661737943039998E-2</v>
      </c>
      <c r="J36" s="62">
        <v>2.9852159999999999E-2</v>
      </c>
      <c r="K36" s="62">
        <v>5.4702143635374799E-5</v>
      </c>
      <c r="L36" s="63">
        <v>1.3152338812591534E-4</v>
      </c>
      <c r="M36" s="70">
        <v>0.99944838909669431</v>
      </c>
      <c r="N36" s="64" t="s">
        <v>246</v>
      </c>
      <c r="P36" s="117"/>
    </row>
    <row r="37" spans="2:16" s="116" customFormat="1" x14ac:dyDescent="0.25">
      <c r="B37" s="61" t="s">
        <v>57</v>
      </c>
      <c r="C37" s="62">
        <v>2.6743505031689901E-2</v>
      </c>
      <c r="D37" s="63">
        <v>2.6471400808253398E-4</v>
      </c>
      <c r="E37" s="63">
        <v>0.99923791913030613</v>
      </c>
      <c r="F37" s="76"/>
      <c r="G37" s="115"/>
      <c r="H37" s="61" t="s">
        <v>142</v>
      </c>
      <c r="I37" s="62">
        <v>1.73447504230284E-2</v>
      </c>
      <c r="J37" s="62">
        <v>3.2840087348234002E-3</v>
      </c>
      <c r="K37" s="62">
        <v>4.0899808442243599E-5</v>
      </c>
      <c r="L37" s="63">
        <v>9.8337670565182717E-5</v>
      </c>
      <c r="M37" s="70">
        <v>0.99954672676725953</v>
      </c>
      <c r="N37" s="64" t="s">
        <v>246</v>
      </c>
      <c r="P37" s="117"/>
    </row>
    <row r="38" spans="2:16" s="116" customFormat="1" x14ac:dyDescent="0.25">
      <c r="B38" s="61" t="s">
        <v>61</v>
      </c>
      <c r="C38" s="62">
        <v>2.1773339960741302E-2</v>
      </c>
      <c r="D38" s="63">
        <v>2.1551805133701387E-4</v>
      </c>
      <c r="E38" s="63">
        <v>0.99945343718164315</v>
      </c>
      <c r="F38" s="76"/>
      <c r="G38" s="115"/>
      <c r="H38" s="61" t="s">
        <v>132</v>
      </c>
      <c r="I38" s="62">
        <v>7.4289691304076103E-2</v>
      </c>
      <c r="J38" s="62">
        <v>5.0295788239961003E-2</v>
      </c>
      <c r="K38" s="62">
        <v>3.7067191693902603E-5</v>
      </c>
      <c r="L38" s="63">
        <v>8.9122698232654981E-5</v>
      </c>
      <c r="M38" s="70">
        <v>0.99963584946549222</v>
      </c>
      <c r="N38" s="64" t="s">
        <v>246</v>
      </c>
      <c r="P38" s="117"/>
    </row>
    <row r="39" spans="2:16" s="116" customFormat="1" x14ac:dyDescent="0.25">
      <c r="B39" s="61" t="s">
        <v>51</v>
      </c>
      <c r="C39" s="62">
        <v>1.7866362215271901E-2</v>
      </c>
      <c r="D39" s="63">
        <v>1.7684579288521605E-4</v>
      </c>
      <c r="E39" s="63">
        <v>0.99963028297452838</v>
      </c>
      <c r="F39" s="76"/>
      <c r="G39" s="115"/>
      <c r="H39" s="61" t="s">
        <v>160</v>
      </c>
      <c r="I39" s="62">
        <v>2.356308E-2</v>
      </c>
      <c r="J39" s="62">
        <v>8.1031799999999998E-3</v>
      </c>
      <c r="K39" s="62">
        <v>3.4228134699402001E-5</v>
      </c>
      <c r="L39" s="63">
        <v>8.2296596544789409E-5</v>
      </c>
      <c r="M39" s="70">
        <v>0.99971814606203702</v>
      </c>
      <c r="N39" s="64" t="s">
        <v>246</v>
      </c>
      <c r="P39" s="117"/>
    </row>
    <row r="40" spans="2:16" s="116" customFormat="1" x14ac:dyDescent="0.25">
      <c r="B40" s="61" t="s">
        <v>160</v>
      </c>
      <c r="C40" s="62">
        <v>8.1031799999999998E-3</v>
      </c>
      <c r="D40" s="63">
        <v>8.0207334583573276E-5</v>
      </c>
      <c r="E40" s="63">
        <v>0.99971049030911197</v>
      </c>
      <c r="F40" s="76"/>
      <c r="G40" s="115"/>
      <c r="H40" s="61" t="s">
        <v>61</v>
      </c>
      <c r="I40" s="62">
        <v>2.8110357678518001E-2</v>
      </c>
      <c r="J40" s="62">
        <v>2.1773339960741302E-2</v>
      </c>
      <c r="K40" s="62">
        <v>3.00892371169921E-5</v>
      </c>
      <c r="L40" s="63">
        <v>7.2345216270311785E-5</v>
      </c>
      <c r="M40" s="70">
        <v>0.99979049127830733</v>
      </c>
      <c r="N40" s="64" t="s">
        <v>246</v>
      </c>
      <c r="P40" s="117"/>
    </row>
    <row r="41" spans="2:16" s="116" customFormat="1" x14ac:dyDescent="0.25">
      <c r="B41" s="61" t="s">
        <v>204</v>
      </c>
      <c r="C41" s="62">
        <v>6.4227019278199999E-3</v>
      </c>
      <c r="D41" s="63">
        <v>6.3573535631100369E-5</v>
      </c>
      <c r="E41" s="63">
        <v>0.9997740638447431</v>
      </c>
      <c r="F41" s="76"/>
      <c r="G41" s="115"/>
      <c r="H41" s="61" t="s">
        <v>164</v>
      </c>
      <c r="I41" s="62">
        <v>1.2375000000000001E-3</v>
      </c>
      <c r="J41" s="62">
        <v>5.8121249999999996E-3</v>
      </c>
      <c r="K41" s="62">
        <v>2.9758456742835599E-5</v>
      </c>
      <c r="L41" s="63">
        <v>7.1549902729683244E-5</v>
      </c>
      <c r="M41" s="70">
        <v>0.99986204118103705</v>
      </c>
      <c r="N41" s="64" t="s">
        <v>246</v>
      </c>
      <c r="P41" s="117"/>
    </row>
    <row r="42" spans="2:16" s="116" customFormat="1" x14ac:dyDescent="0.25">
      <c r="B42" s="61" t="s">
        <v>164</v>
      </c>
      <c r="C42" s="62">
        <v>5.8121249999999996E-3</v>
      </c>
      <c r="D42" s="63">
        <v>5.7529890057551585E-5</v>
      </c>
      <c r="E42" s="63">
        <v>0.99983159373480068</v>
      </c>
      <c r="F42" s="76"/>
      <c r="G42" s="115"/>
      <c r="H42" s="61" t="s">
        <v>51</v>
      </c>
      <c r="I42" s="62">
        <v>3.7716610237688901E-2</v>
      </c>
      <c r="J42" s="62">
        <v>1.7866362215271901E-2</v>
      </c>
      <c r="K42" s="62">
        <v>2.6106253378369E-5</v>
      </c>
      <c r="L42" s="63">
        <v>6.2768708270077441E-5</v>
      </c>
      <c r="M42" s="70">
        <v>0.9999248098893071</v>
      </c>
      <c r="N42" s="64" t="s">
        <v>246</v>
      </c>
      <c r="P42" s="117"/>
    </row>
    <row r="43" spans="2:16" s="116" customFormat="1" x14ac:dyDescent="0.25">
      <c r="B43" s="61" t="s">
        <v>141</v>
      </c>
      <c r="C43" s="62">
        <v>4.5799501067070002E-3</v>
      </c>
      <c r="D43" s="63">
        <v>4.5333509879420242E-5</v>
      </c>
      <c r="E43" s="63">
        <v>0.99987692724468014</v>
      </c>
      <c r="F43" s="76"/>
      <c r="G43" s="115"/>
      <c r="H43" s="61" t="s">
        <v>141</v>
      </c>
      <c r="I43" s="62">
        <v>5.0302319709272002E-3</v>
      </c>
      <c r="J43" s="62">
        <v>4.5799501067070002E-3</v>
      </c>
      <c r="K43" s="62">
        <v>9.3896711174812996E-6</v>
      </c>
      <c r="L43" s="63">
        <v>2.2576105371500742E-5</v>
      </c>
      <c r="M43" s="70">
        <v>0.99994738599467858</v>
      </c>
      <c r="N43" s="64" t="s">
        <v>246</v>
      </c>
      <c r="P43" s="117"/>
    </row>
    <row r="44" spans="2:16" s="116" customFormat="1" x14ac:dyDescent="0.25">
      <c r="B44" s="61" t="s">
        <v>142</v>
      </c>
      <c r="C44" s="62">
        <v>3.2840087348234002E-3</v>
      </c>
      <c r="D44" s="63">
        <v>3.2505952893722913E-5</v>
      </c>
      <c r="E44" s="63">
        <v>0.99990943319757386</v>
      </c>
      <c r="F44" s="76"/>
      <c r="G44" s="115"/>
      <c r="H44" s="61" t="s">
        <v>133</v>
      </c>
      <c r="I44" s="62">
        <v>1.8932725119428599E-3</v>
      </c>
      <c r="J44" s="62">
        <v>2.37177220314286E-3</v>
      </c>
      <c r="K44" s="62">
        <v>7.3301121722992102E-6</v>
      </c>
      <c r="L44" s="63">
        <v>1.7624193937810384E-5</v>
      </c>
      <c r="M44" s="70">
        <v>0.99996501018861639</v>
      </c>
      <c r="N44" s="64" t="s">
        <v>246</v>
      </c>
      <c r="P44" s="117"/>
    </row>
    <row r="45" spans="2:16" s="116" customFormat="1" x14ac:dyDescent="0.25">
      <c r="B45" s="61" t="s">
        <v>48</v>
      </c>
      <c r="C45" s="62">
        <v>3.0982319999999998E-3</v>
      </c>
      <c r="D45" s="63">
        <v>3.0667087568279786E-5</v>
      </c>
      <c r="E45" s="63">
        <v>0.99994010028514213</v>
      </c>
      <c r="F45" s="76"/>
      <c r="G45" s="115"/>
      <c r="H45" s="61" t="s">
        <v>137</v>
      </c>
      <c r="I45" s="62">
        <v>2.0631355261150701E-3</v>
      </c>
      <c r="J45" s="62">
        <v>2.43599134408767E-3</v>
      </c>
      <c r="K45" s="62">
        <v>7.1173703167874799E-6</v>
      </c>
      <c r="L45" s="63">
        <v>1.7112686933265826E-5</v>
      </c>
      <c r="M45" s="70">
        <v>0.99998212287554966</v>
      </c>
      <c r="N45" s="64" t="s">
        <v>246</v>
      </c>
      <c r="P45" s="117"/>
    </row>
    <row r="46" spans="2:16" s="116" customFormat="1" x14ac:dyDescent="0.25">
      <c r="B46" s="61" t="s">
        <v>137</v>
      </c>
      <c r="C46" s="62">
        <v>2.43599134408767E-3</v>
      </c>
      <c r="D46" s="63">
        <v>2.4112061286794584E-5</v>
      </c>
      <c r="E46" s="63">
        <v>0.99996421234642896</v>
      </c>
      <c r="F46" s="76"/>
      <c r="G46" s="115"/>
      <c r="H46" s="61" t="s">
        <v>204</v>
      </c>
      <c r="I46" s="62">
        <v>1.26102615715719E-2</v>
      </c>
      <c r="J46" s="62">
        <v>6.4227019278199999E-3</v>
      </c>
      <c r="K46" s="62">
        <v>6.0967631959749504E-6</v>
      </c>
      <c r="L46" s="63">
        <v>1.4658784808891069E-5</v>
      </c>
      <c r="M46" s="70">
        <v>0.99999678166035855</v>
      </c>
      <c r="N46" s="64" t="s">
        <v>246</v>
      </c>
      <c r="P46" s="117"/>
    </row>
    <row r="47" spans="2:16" s="116" customFormat="1" ht="15.75" thickBot="1" x14ac:dyDescent="0.3">
      <c r="B47" s="61" t="s">
        <v>133</v>
      </c>
      <c r="C47" s="62">
        <v>2.37177220314286E-3</v>
      </c>
      <c r="D47" s="63">
        <v>2.3476403912229286E-5</v>
      </c>
      <c r="E47" s="63">
        <v>0.99998768875034116</v>
      </c>
      <c r="F47" s="76"/>
      <c r="G47" s="115"/>
      <c r="H47" s="66" t="s">
        <v>135</v>
      </c>
      <c r="I47" s="67">
        <v>2.4875598355146998E-3</v>
      </c>
      <c r="J47" s="67">
        <v>1.2437799177573499E-3</v>
      </c>
      <c r="K47" s="67">
        <v>1.33854578907693E-6</v>
      </c>
      <c r="L47" s="68">
        <v>3.2183396415789918E-6</v>
      </c>
      <c r="M47" s="97">
        <v>1.0000000000000002</v>
      </c>
      <c r="N47" s="69" t="s">
        <v>246</v>
      </c>
      <c r="P47" s="117"/>
    </row>
    <row r="48" spans="2:16" s="116" customFormat="1" ht="15.75" thickBot="1" x14ac:dyDescent="0.3">
      <c r="B48" s="66" t="s">
        <v>135</v>
      </c>
      <c r="C48" s="67">
        <v>1.2437799177573499E-3</v>
      </c>
      <c r="D48" s="68">
        <v>1.2311249659009552E-5</v>
      </c>
      <c r="E48" s="68">
        <v>1.0000000000000002</v>
      </c>
      <c r="F48" s="77"/>
      <c r="G48" s="115"/>
      <c r="H48" s="18"/>
      <c r="I48" s="18"/>
      <c r="J48" s="18"/>
      <c r="K48" s="18"/>
      <c r="L48" s="18"/>
      <c r="M48" s="18"/>
      <c r="N48" s="18"/>
      <c r="P48" s="117"/>
    </row>
    <row r="52" spans="9:9" x14ac:dyDescent="0.25">
      <c r="I52" s="98"/>
    </row>
  </sheetData>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sheetPr>
  <dimension ref="A1:N32"/>
  <sheetViews>
    <sheetView showGridLines="0" zoomScale="75" zoomScaleNormal="75" workbookViewId="0">
      <selection activeCell="Q16" sqref="Q16"/>
    </sheetView>
  </sheetViews>
  <sheetFormatPr defaultRowHeight="15" x14ac:dyDescent="0.25"/>
  <cols>
    <col min="1" max="1" width="7" style="18" bestFit="1" customWidth="1"/>
    <col min="2" max="2" width="12.28515625" style="18" bestFit="1" customWidth="1"/>
    <col min="3" max="3" width="10" style="18" customWidth="1"/>
    <col min="4" max="4" width="14.28515625" style="18" bestFit="1" customWidth="1"/>
    <col min="5" max="5" width="11.42578125" style="18" customWidth="1"/>
    <col min="6" max="6" width="9.140625" style="18" bestFit="1" customWidth="1"/>
    <col min="7" max="7" width="2.7109375" style="18" customWidth="1"/>
    <col min="8" max="8" width="14" style="18" customWidth="1"/>
    <col min="9" max="9" width="9.85546875" style="18" bestFit="1" customWidth="1"/>
    <col min="10" max="11" width="11.5703125" style="18" bestFit="1" customWidth="1"/>
    <col min="12" max="12" width="9.140625" style="18"/>
    <col min="13" max="13" width="11.7109375" style="18" customWidth="1"/>
    <col min="14" max="16384" width="9.140625" style="18"/>
  </cols>
  <sheetData>
    <row r="1" spans="1:14" x14ac:dyDescent="0.25">
      <c r="A1" s="112"/>
      <c r="B1" s="50" t="s">
        <v>210</v>
      </c>
      <c r="G1" s="112"/>
    </row>
    <row r="2" spans="1:14" x14ac:dyDescent="0.25">
      <c r="A2" s="112"/>
      <c r="G2" s="108"/>
    </row>
    <row r="3" spans="1:14" ht="15.75" thickBot="1" x14ac:dyDescent="0.3">
      <c r="B3" s="18" t="s">
        <v>32</v>
      </c>
      <c r="G3" s="35"/>
      <c r="H3" s="18" t="s">
        <v>33</v>
      </c>
    </row>
    <row r="4" spans="1:14" s="80" customFormat="1" ht="45.75" thickBot="1" x14ac:dyDescent="0.3">
      <c r="B4" s="91" t="s">
        <v>0</v>
      </c>
      <c r="C4" s="92" t="s">
        <v>178</v>
      </c>
      <c r="D4" s="92" t="s">
        <v>1</v>
      </c>
      <c r="E4" s="92" t="s">
        <v>2</v>
      </c>
      <c r="F4" s="93" t="s">
        <v>3</v>
      </c>
      <c r="G4" s="35"/>
      <c r="H4" s="91" t="s">
        <v>0</v>
      </c>
      <c r="I4" s="92" t="s">
        <v>179</v>
      </c>
      <c r="J4" s="92" t="s">
        <v>247</v>
      </c>
      <c r="K4" s="92" t="s">
        <v>28</v>
      </c>
      <c r="L4" s="92" t="s">
        <v>29</v>
      </c>
      <c r="M4" s="92" t="s">
        <v>2</v>
      </c>
      <c r="N4" s="93" t="s">
        <v>3</v>
      </c>
    </row>
    <row r="5" spans="1:14" ht="12.75" customHeight="1" x14ac:dyDescent="0.25">
      <c r="B5" s="56" t="s">
        <v>171</v>
      </c>
      <c r="C5" s="57">
        <v>10.876785995057714</v>
      </c>
      <c r="D5" s="63"/>
      <c r="E5" s="63"/>
      <c r="F5" s="76" t="s">
        <v>246</v>
      </c>
      <c r="G5" s="104"/>
      <c r="H5" s="61" t="s">
        <v>72</v>
      </c>
      <c r="I5" s="62">
        <v>26.757564464871699</v>
      </c>
      <c r="J5" s="62">
        <v>6.5640517201997701</v>
      </c>
      <c r="K5" s="94">
        <v>2.71799335626354E-2</v>
      </c>
      <c r="L5" s="63">
        <v>0.41009796565605566</v>
      </c>
      <c r="M5" s="70">
        <v>0.41009796565605566</v>
      </c>
      <c r="N5" s="64" t="s">
        <v>245</v>
      </c>
    </row>
    <row r="6" spans="1:14" ht="12.75" customHeight="1" x14ac:dyDescent="0.25">
      <c r="B6" s="61" t="s">
        <v>72</v>
      </c>
      <c r="C6" s="113">
        <v>6.5640517201997701</v>
      </c>
      <c r="D6" s="63">
        <v>0.60349185165382491</v>
      </c>
      <c r="E6" s="63">
        <v>0.60349185165382491</v>
      </c>
      <c r="F6" s="76" t="s">
        <v>245</v>
      </c>
      <c r="G6" s="104"/>
      <c r="H6" s="61" t="s">
        <v>45</v>
      </c>
      <c r="I6" s="62">
        <v>103.044</v>
      </c>
      <c r="J6" s="62">
        <v>2.23758619</v>
      </c>
      <c r="K6" s="94">
        <v>2.1243942334622599E-2</v>
      </c>
      <c r="L6" s="63">
        <v>0.32053417326670425</v>
      </c>
      <c r="M6" s="70">
        <v>0.73063213892275991</v>
      </c>
      <c r="N6" s="64" t="s">
        <v>245</v>
      </c>
    </row>
    <row r="7" spans="1:14" x14ac:dyDescent="0.25">
      <c r="B7" s="61" t="s">
        <v>45</v>
      </c>
      <c r="C7" s="113">
        <v>2.23758619</v>
      </c>
      <c r="D7" s="63">
        <v>0.20572126646756986</v>
      </c>
      <c r="E7" s="63">
        <v>0.80921311812139474</v>
      </c>
      <c r="F7" s="76" t="s">
        <v>245</v>
      </c>
      <c r="G7" s="104"/>
      <c r="H7" s="61" t="s">
        <v>49</v>
      </c>
      <c r="I7" s="62">
        <v>15.9560516060174</v>
      </c>
      <c r="J7" s="62">
        <v>5.9448408766622898E-2</v>
      </c>
      <c r="K7" s="94">
        <v>4.8581682271633796E-3</v>
      </c>
      <c r="L7" s="63">
        <v>7.330131628847919E-2</v>
      </c>
      <c r="M7" s="70">
        <v>0.80393345521123916</v>
      </c>
      <c r="N7" s="64" t="s">
        <v>245</v>
      </c>
    </row>
    <row r="8" spans="1:14" x14ac:dyDescent="0.25">
      <c r="B8" s="61" t="s">
        <v>53</v>
      </c>
      <c r="C8" s="113">
        <v>0.94860614261621701</v>
      </c>
      <c r="D8" s="63">
        <v>8.7213827967862256E-2</v>
      </c>
      <c r="E8" s="63">
        <v>0.89642694608925699</v>
      </c>
      <c r="F8" s="76" t="s">
        <v>246</v>
      </c>
      <c r="G8" s="104"/>
      <c r="H8" s="61" t="s">
        <v>53</v>
      </c>
      <c r="I8" s="62">
        <v>2.23819528123596</v>
      </c>
      <c r="J8" s="62">
        <v>0.94860614261621701</v>
      </c>
      <c r="K8" s="94">
        <v>4.4569666332335096E-3</v>
      </c>
      <c r="L8" s="63">
        <v>6.7247881422295749E-2</v>
      </c>
      <c r="M8" s="70">
        <v>0.87118133663353492</v>
      </c>
      <c r="N8" s="64" t="s">
        <v>246</v>
      </c>
    </row>
    <row r="9" spans="1:14" x14ac:dyDescent="0.25">
      <c r="B9" s="61" t="s">
        <v>52</v>
      </c>
      <c r="C9" s="113">
        <v>0.21333168574419101</v>
      </c>
      <c r="D9" s="63">
        <v>1.9613485623522102E-2</v>
      </c>
      <c r="E9" s="63">
        <v>0.91604043171277905</v>
      </c>
      <c r="F9" s="76" t="s">
        <v>246</v>
      </c>
      <c r="G9" s="104"/>
      <c r="H9" s="61" t="s">
        <v>70</v>
      </c>
      <c r="I9" s="62">
        <v>11.274504834656099</v>
      </c>
      <c r="J9" s="62">
        <v>0.188771658830373</v>
      </c>
      <c r="K9" s="94">
        <v>2.63071496272983E-3</v>
      </c>
      <c r="L9" s="63">
        <v>3.9692917274807456E-2</v>
      </c>
      <c r="M9" s="70">
        <v>0.91087425390834242</v>
      </c>
      <c r="N9" s="64" t="s">
        <v>246</v>
      </c>
    </row>
    <row r="10" spans="1:14" x14ac:dyDescent="0.25">
      <c r="B10" s="61" t="s">
        <v>55</v>
      </c>
      <c r="C10" s="113">
        <v>0.19424837523191801</v>
      </c>
      <c r="D10" s="63">
        <v>1.7858986590356951E-2</v>
      </c>
      <c r="E10" s="63">
        <v>0.93389941830313594</v>
      </c>
      <c r="F10" s="76" t="s">
        <v>246</v>
      </c>
      <c r="G10" s="104"/>
      <c r="H10" s="61" t="s">
        <v>52</v>
      </c>
      <c r="I10" s="62">
        <v>7.0090714787798598</v>
      </c>
      <c r="J10" s="62">
        <v>0.21333168574419101</v>
      </c>
      <c r="K10" s="94">
        <v>1.11094587735472E-3</v>
      </c>
      <c r="L10" s="63">
        <v>1.6762242748211389E-2</v>
      </c>
      <c r="M10" s="70">
        <v>0.92763649665655379</v>
      </c>
      <c r="N10" s="64" t="s">
        <v>246</v>
      </c>
    </row>
    <row r="11" spans="1:14" x14ac:dyDescent="0.25">
      <c r="B11" s="61" t="s">
        <v>70</v>
      </c>
      <c r="C11" s="113">
        <v>0.188771658830373</v>
      </c>
      <c r="D11" s="63">
        <v>1.7355463177831085E-2</v>
      </c>
      <c r="E11" s="63">
        <v>0.95125488148096704</v>
      </c>
      <c r="F11" s="76" t="s">
        <v>246</v>
      </c>
      <c r="G11" s="104"/>
      <c r="H11" s="61" t="s">
        <v>47</v>
      </c>
      <c r="I11" s="62">
        <v>0.13313070630364299</v>
      </c>
      <c r="J11" s="62">
        <v>0.12597920653608</v>
      </c>
      <c r="K11" s="94">
        <v>6.45214285869698E-4</v>
      </c>
      <c r="L11" s="63">
        <v>9.7351623556261487E-3</v>
      </c>
      <c r="M11" s="70">
        <v>0.93737165901217989</v>
      </c>
      <c r="N11" s="64" t="s">
        <v>246</v>
      </c>
    </row>
    <row r="12" spans="1:14" x14ac:dyDescent="0.25">
      <c r="B12" s="61" t="s">
        <v>47</v>
      </c>
      <c r="C12" s="113">
        <v>0.12597920653608</v>
      </c>
      <c r="D12" s="63">
        <v>1.1582392684136977E-2</v>
      </c>
      <c r="E12" s="63">
        <v>0.96283727416510401</v>
      </c>
      <c r="F12" s="76" t="s">
        <v>246</v>
      </c>
      <c r="G12" s="104"/>
      <c r="H12" s="61" t="s">
        <v>60</v>
      </c>
      <c r="I12" s="62">
        <v>2.1091270517721901</v>
      </c>
      <c r="J12" s="62">
        <v>1.1187174201830999E-2</v>
      </c>
      <c r="K12" s="94">
        <v>6.2397682746777501E-4</v>
      </c>
      <c r="L12" s="63">
        <v>9.4147260136364583E-3</v>
      </c>
      <c r="M12" s="70">
        <v>0.94678638502581636</v>
      </c>
      <c r="N12" s="64" t="s">
        <v>246</v>
      </c>
    </row>
    <row r="13" spans="1:14" x14ac:dyDescent="0.25">
      <c r="B13" s="61" t="s">
        <v>67</v>
      </c>
      <c r="C13" s="113">
        <v>0.1078222352438</v>
      </c>
      <c r="D13" s="63">
        <v>9.9130602820348933E-3</v>
      </c>
      <c r="E13" s="63">
        <v>0.97275033444713888</v>
      </c>
      <c r="F13" s="76" t="s">
        <v>246</v>
      </c>
      <c r="G13" s="104"/>
      <c r="H13" s="61" t="s">
        <v>58</v>
      </c>
      <c r="I13" s="62">
        <v>2.1970426007792301</v>
      </c>
      <c r="J13" s="62">
        <v>2.0459122451161601E-2</v>
      </c>
      <c r="K13" s="94">
        <v>6.0186470973948097E-4</v>
      </c>
      <c r="L13" s="63">
        <v>9.0810925823470359E-3</v>
      </c>
      <c r="M13" s="70">
        <v>0.95586747760816337</v>
      </c>
      <c r="N13" s="64" t="s">
        <v>246</v>
      </c>
    </row>
    <row r="14" spans="1:14" x14ac:dyDescent="0.25">
      <c r="B14" s="61" t="s">
        <v>56</v>
      </c>
      <c r="C14" s="113">
        <v>9.8148617769510602E-2</v>
      </c>
      <c r="D14" s="63">
        <v>9.0236783011183822E-3</v>
      </c>
      <c r="E14" s="63">
        <v>0.98177401274825726</v>
      </c>
      <c r="F14" s="76" t="s">
        <v>246</v>
      </c>
      <c r="G14" s="104"/>
      <c r="H14" s="61" t="s">
        <v>56</v>
      </c>
      <c r="I14" s="62">
        <v>5.7556707672296599E-2</v>
      </c>
      <c r="J14" s="62">
        <v>9.8148617769510602E-2</v>
      </c>
      <c r="K14" s="94">
        <v>5.1767274697258605E-4</v>
      </c>
      <c r="L14" s="63">
        <v>7.810782168389342E-3</v>
      </c>
      <c r="M14" s="70">
        <v>0.96367825977655275</v>
      </c>
      <c r="N14" s="64" t="s">
        <v>246</v>
      </c>
    </row>
    <row r="15" spans="1:14" x14ac:dyDescent="0.25">
      <c r="B15" s="61" t="s">
        <v>49</v>
      </c>
      <c r="C15" s="113">
        <v>5.9448408766622898E-2</v>
      </c>
      <c r="D15" s="63">
        <v>5.4656227302472965E-3</v>
      </c>
      <c r="E15" s="63">
        <v>0.98723963547850457</v>
      </c>
      <c r="F15" s="76" t="s">
        <v>246</v>
      </c>
      <c r="G15" s="104"/>
      <c r="H15" s="61" t="s">
        <v>55</v>
      </c>
      <c r="I15" s="62">
        <v>4.6364170016347099</v>
      </c>
      <c r="J15" s="62">
        <v>0.19424837523191801</v>
      </c>
      <c r="K15" s="94">
        <v>4.4451807642955401E-4</v>
      </c>
      <c r="L15" s="63">
        <v>6.7070053140861141E-3</v>
      </c>
      <c r="M15" s="70">
        <v>0.97038526509063883</v>
      </c>
      <c r="N15" s="64" t="s">
        <v>246</v>
      </c>
    </row>
    <row r="16" spans="1:14" x14ac:dyDescent="0.25">
      <c r="B16" s="61" t="s">
        <v>50</v>
      </c>
      <c r="C16" s="113">
        <v>3.82220098230307E-2</v>
      </c>
      <c r="D16" s="63">
        <v>3.5140904528597272E-3</v>
      </c>
      <c r="E16" s="63">
        <v>0.99075372593136435</v>
      </c>
      <c r="F16" s="76" t="s">
        <v>246</v>
      </c>
      <c r="G16" s="104"/>
      <c r="H16" s="61" t="s">
        <v>50</v>
      </c>
      <c r="I16" s="62">
        <v>1.98110499124956</v>
      </c>
      <c r="J16" s="62">
        <v>3.82220098230307E-2</v>
      </c>
      <c r="K16" s="94">
        <v>4.3464933453549702E-4</v>
      </c>
      <c r="L16" s="63">
        <v>6.5581031482654763E-3</v>
      </c>
      <c r="M16" s="70">
        <v>0.97694336823890426</v>
      </c>
      <c r="N16" s="64" t="s">
        <v>246</v>
      </c>
    </row>
    <row r="17" spans="1:14" x14ac:dyDescent="0.25">
      <c r="B17" s="61" t="s">
        <v>46</v>
      </c>
      <c r="C17" s="113">
        <v>3.4965000000000003E-2</v>
      </c>
      <c r="D17" s="63">
        <v>3.214644474561483E-3</v>
      </c>
      <c r="E17" s="63">
        <v>0.99396837040592578</v>
      </c>
      <c r="F17" s="76" t="s">
        <v>246</v>
      </c>
      <c r="G17" s="104"/>
      <c r="H17" s="61" t="s">
        <v>75</v>
      </c>
      <c r="I17" s="62">
        <v>1.1219700942567901</v>
      </c>
      <c r="J17" s="62">
        <v>1.7708682351871201E-3</v>
      </c>
      <c r="K17" s="94">
        <v>3.5477491123576802E-4</v>
      </c>
      <c r="L17" s="63">
        <v>5.3529369020830324E-3</v>
      </c>
      <c r="M17" s="70">
        <v>0.98229630514098731</v>
      </c>
      <c r="N17" s="64" t="s">
        <v>246</v>
      </c>
    </row>
    <row r="18" spans="1:14" x14ac:dyDescent="0.25">
      <c r="B18" s="61" t="s">
        <v>74</v>
      </c>
      <c r="C18" s="113">
        <v>2.1168999593041402E-2</v>
      </c>
      <c r="D18" s="63">
        <v>1.9462550428647166E-3</v>
      </c>
      <c r="E18" s="63">
        <v>0.9959146254487905</v>
      </c>
      <c r="F18" s="76" t="s">
        <v>246</v>
      </c>
      <c r="G18" s="104"/>
      <c r="H18" s="61" t="s">
        <v>59</v>
      </c>
      <c r="I18" s="62">
        <v>1.0610599796749001</v>
      </c>
      <c r="J18" s="62">
        <v>6.3817444700313601E-3</v>
      </c>
      <c r="K18" s="94">
        <v>3.0979149934971101E-4</v>
      </c>
      <c r="L18" s="63">
        <v>4.6742153864388382E-3</v>
      </c>
      <c r="M18" s="70">
        <v>0.98697052052742618</v>
      </c>
      <c r="N18" s="64" t="s">
        <v>246</v>
      </c>
    </row>
    <row r="19" spans="1:14" x14ac:dyDescent="0.25">
      <c r="B19" s="61" t="s">
        <v>58</v>
      </c>
      <c r="C19" s="113">
        <v>2.0459122451161601E-2</v>
      </c>
      <c r="D19" s="63">
        <v>1.880989702331E-3</v>
      </c>
      <c r="E19" s="63">
        <v>0.99779561515112147</v>
      </c>
      <c r="F19" s="76" t="s">
        <v>246</v>
      </c>
      <c r="G19" s="104"/>
      <c r="H19" s="61" t="s">
        <v>48</v>
      </c>
      <c r="I19" s="62">
        <v>0.88018242093709198</v>
      </c>
      <c r="J19" s="62">
        <v>2.5110671864408601E-6</v>
      </c>
      <c r="K19" s="94">
        <v>2.8589822630546599E-4</v>
      </c>
      <c r="L19" s="63">
        <v>4.3137074166261459E-3</v>
      </c>
      <c r="M19" s="70">
        <v>0.99128422794405235</v>
      </c>
      <c r="N19" s="64" t="s">
        <v>246</v>
      </c>
    </row>
    <row r="20" spans="1:14" x14ac:dyDescent="0.25">
      <c r="B20" s="61" t="s">
        <v>60</v>
      </c>
      <c r="C20" s="113">
        <v>1.1187174201830999E-2</v>
      </c>
      <c r="D20" s="63">
        <v>1.0285367577255195E-3</v>
      </c>
      <c r="E20" s="63">
        <v>0.99882415190884699</v>
      </c>
      <c r="F20" s="76" t="s">
        <v>246</v>
      </c>
      <c r="G20" s="104"/>
      <c r="H20" s="61" t="s">
        <v>67</v>
      </c>
      <c r="I20" s="62">
        <v>1.16066458513354</v>
      </c>
      <c r="J20" s="62">
        <v>0.1078222352438</v>
      </c>
      <c r="K20" s="94">
        <v>2.1221236422967201E-4</v>
      </c>
      <c r="L20" s="63">
        <v>3.2019158051691749E-3</v>
      </c>
      <c r="M20" s="70">
        <v>0.99448614374922151</v>
      </c>
      <c r="N20" s="64" t="s">
        <v>246</v>
      </c>
    </row>
    <row r="21" spans="1:14" x14ac:dyDescent="0.25">
      <c r="B21" s="61" t="s">
        <v>59</v>
      </c>
      <c r="C21" s="113">
        <v>6.3817444700313601E-3</v>
      </c>
      <c r="D21" s="63">
        <v>5.8673071925209814E-4</v>
      </c>
      <c r="E21" s="63">
        <v>0.99941088262809907</v>
      </c>
      <c r="F21" s="76" t="s">
        <v>246</v>
      </c>
      <c r="G21" s="104"/>
      <c r="H21" s="61" t="s">
        <v>51</v>
      </c>
      <c r="I21" s="62">
        <v>0.338883321857608</v>
      </c>
      <c r="J21" s="62">
        <v>7.6273374618037804E-4</v>
      </c>
      <c r="K21" s="94">
        <v>1.0591211463731999E-4</v>
      </c>
      <c r="L21" s="63">
        <v>1.5980297615887343E-3</v>
      </c>
      <c r="M21" s="70">
        <v>0.99608417351081024</v>
      </c>
      <c r="N21" s="64" t="s">
        <v>246</v>
      </c>
    </row>
    <row r="22" spans="1:14" x14ac:dyDescent="0.25">
      <c r="B22" s="61" t="s">
        <v>75</v>
      </c>
      <c r="C22" s="113">
        <v>1.7708682351871201E-3</v>
      </c>
      <c r="D22" s="63">
        <v>1.6281171993195252E-4</v>
      </c>
      <c r="E22" s="63">
        <v>0.99957369434803101</v>
      </c>
      <c r="F22" s="76" t="s">
        <v>246</v>
      </c>
      <c r="G22" s="104"/>
      <c r="H22" s="61" t="s">
        <v>65</v>
      </c>
      <c r="I22" s="62">
        <v>0.25146448336799998</v>
      </c>
      <c r="J22" s="62">
        <v>4.4642200915354302E-4</v>
      </c>
      <c r="K22" s="94">
        <v>7.9244226827471806E-5</v>
      </c>
      <c r="L22" s="63">
        <v>1.1956576765370939E-3</v>
      </c>
      <c r="M22" s="70">
        <v>0.99727983118734731</v>
      </c>
      <c r="N22" s="64" t="s">
        <v>246</v>
      </c>
    </row>
    <row r="23" spans="1:14" x14ac:dyDescent="0.25">
      <c r="B23" s="61" t="s">
        <v>57</v>
      </c>
      <c r="C23" s="113">
        <v>1.6268455803280001E-3</v>
      </c>
      <c r="D23" s="63">
        <v>1.4957043202534461E-4</v>
      </c>
      <c r="E23" s="63">
        <v>0.99972326478005635</v>
      </c>
      <c r="F23" s="76" t="s">
        <v>246</v>
      </c>
      <c r="G23" s="104"/>
      <c r="H23" s="61" t="s">
        <v>74</v>
      </c>
      <c r="I23" s="62">
        <v>0.12466334380631</v>
      </c>
      <c r="J23" s="62">
        <v>2.1168999593041402E-2</v>
      </c>
      <c r="K23" s="94">
        <v>7.51910269600738E-5</v>
      </c>
      <c r="L23" s="63">
        <v>1.1345019339674218E-3</v>
      </c>
      <c r="M23" s="70">
        <v>0.99841433312131478</v>
      </c>
      <c r="N23" s="64" t="s">
        <v>246</v>
      </c>
    </row>
    <row r="24" spans="1:14" x14ac:dyDescent="0.25">
      <c r="B24" s="61" t="s">
        <v>164</v>
      </c>
      <c r="C24" s="113">
        <v>7.9608499999999998E-4</v>
      </c>
      <c r="D24" s="63">
        <v>7.3191198241992793E-5</v>
      </c>
      <c r="E24" s="63">
        <v>0.99979645597829836</v>
      </c>
      <c r="F24" s="76" t="s">
        <v>246</v>
      </c>
      <c r="G24" s="104"/>
      <c r="H24" s="61" t="s">
        <v>76</v>
      </c>
      <c r="I24" s="62">
        <v>0.164127005954609</v>
      </c>
      <c r="J24" s="62">
        <v>2.63836797796906E-4</v>
      </c>
      <c r="K24" s="94">
        <v>5.1871970207161001E-5</v>
      </c>
      <c r="L24" s="63">
        <v>7.8265789014922221E-4</v>
      </c>
      <c r="M24" s="70">
        <v>0.99919699101146398</v>
      </c>
      <c r="N24" s="64" t="s">
        <v>246</v>
      </c>
    </row>
    <row r="25" spans="1:14" s="83" customFormat="1" x14ac:dyDescent="0.25">
      <c r="B25" s="61" t="s">
        <v>51</v>
      </c>
      <c r="C25" s="113">
        <v>7.6273374618037804E-4</v>
      </c>
      <c r="D25" s="63">
        <v>7.0124919854721373E-5</v>
      </c>
      <c r="E25" s="63">
        <v>0.99986658089815306</v>
      </c>
      <c r="F25" s="76" t="s">
        <v>246</v>
      </c>
      <c r="G25" s="104"/>
      <c r="H25" s="61" t="s">
        <v>46</v>
      </c>
      <c r="I25" s="62">
        <v>0.47577718165408101</v>
      </c>
      <c r="J25" s="62">
        <v>3.4965000000000003E-2</v>
      </c>
      <c r="K25" s="94">
        <v>3.6531097538224499E-5</v>
      </c>
      <c r="L25" s="63">
        <v>5.511907801056524E-4</v>
      </c>
      <c r="M25" s="70">
        <v>0.99974818179156966</v>
      </c>
      <c r="N25" s="64" t="s">
        <v>246</v>
      </c>
    </row>
    <row r="26" spans="1:14" x14ac:dyDescent="0.25">
      <c r="B26" s="61" t="s">
        <v>65</v>
      </c>
      <c r="C26" s="113">
        <v>4.4642200915354302E-4</v>
      </c>
      <c r="D26" s="63">
        <v>4.104355913193401E-5</v>
      </c>
      <c r="E26" s="63">
        <v>0.99990762445728498</v>
      </c>
      <c r="F26" s="76" t="s">
        <v>246</v>
      </c>
      <c r="G26" s="104"/>
      <c r="H26" s="61" t="s">
        <v>57</v>
      </c>
      <c r="I26" s="62">
        <v>4.9084532971891102E-3</v>
      </c>
      <c r="J26" s="62">
        <v>1.6268455803280001E-3</v>
      </c>
      <c r="K26" s="94">
        <v>7.2960673948004499E-6</v>
      </c>
      <c r="L26" s="63">
        <v>1.1008497828009496E-4</v>
      </c>
      <c r="M26" s="70">
        <v>0.99985826676984979</v>
      </c>
      <c r="N26" s="64" t="s">
        <v>246</v>
      </c>
    </row>
    <row r="27" spans="1:14" x14ac:dyDescent="0.25">
      <c r="A27" s="51"/>
      <c r="B27" s="61" t="s">
        <v>160</v>
      </c>
      <c r="C27" s="113">
        <v>4.3775800000000001E-4</v>
      </c>
      <c r="D27" s="63">
        <v>4.0246999453598903E-5</v>
      </c>
      <c r="E27" s="63">
        <v>0.99994787145673858</v>
      </c>
      <c r="F27" s="76" t="s">
        <v>246</v>
      </c>
      <c r="G27" s="104"/>
      <c r="H27" s="61" t="s">
        <v>164</v>
      </c>
      <c r="I27" s="62">
        <v>1.695E-4</v>
      </c>
      <c r="J27" s="62">
        <v>7.9608499999999998E-4</v>
      </c>
      <c r="K27" s="94">
        <v>4.2954387074665596E-6</v>
      </c>
      <c r="L27" s="63">
        <v>6.4810705716880019E-5</v>
      </c>
      <c r="M27" s="70">
        <v>0.99992307747556664</v>
      </c>
      <c r="N27" s="64" t="s">
        <v>246</v>
      </c>
    </row>
    <row r="28" spans="1:14" x14ac:dyDescent="0.25">
      <c r="A28" s="51"/>
      <c r="B28" s="61" t="s">
        <v>76</v>
      </c>
      <c r="C28" s="113">
        <v>2.63836797796906E-4</v>
      </c>
      <c r="D28" s="63">
        <v>2.4256871277672503E-5</v>
      </c>
      <c r="E28" s="63">
        <v>0.9999721283280163</v>
      </c>
      <c r="F28" s="76" t="s">
        <v>246</v>
      </c>
      <c r="G28" s="111"/>
      <c r="H28" s="61" t="s">
        <v>160</v>
      </c>
      <c r="I28" s="62">
        <v>1.2729480000000001E-3</v>
      </c>
      <c r="J28" s="62">
        <v>4.3775800000000001E-4</v>
      </c>
      <c r="K28" s="94">
        <v>1.9787937866032401E-6</v>
      </c>
      <c r="L28" s="63">
        <v>2.9856559600072396E-5</v>
      </c>
      <c r="M28" s="70">
        <v>0.99995293403516672</v>
      </c>
      <c r="N28" s="64" t="s">
        <v>246</v>
      </c>
    </row>
    <row r="29" spans="1:14" x14ac:dyDescent="0.25">
      <c r="A29" s="51"/>
      <c r="B29" s="61" t="s">
        <v>68</v>
      </c>
      <c r="C29" s="113">
        <v>1.53920040496265E-4</v>
      </c>
      <c r="D29" s="63">
        <v>1.4151242891622992E-5</v>
      </c>
      <c r="E29" s="63">
        <v>0.99998627957090791</v>
      </c>
      <c r="F29" s="76" t="s">
        <v>246</v>
      </c>
      <c r="H29" s="61" t="s">
        <v>61</v>
      </c>
      <c r="I29" s="62">
        <v>5.8269296414495903E-3</v>
      </c>
      <c r="J29" s="62">
        <v>3.1940130669225497E-5</v>
      </c>
      <c r="K29" s="94">
        <v>1.7182282029503999E-6</v>
      </c>
      <c r="L29" s="63">
        <v>2.5925077739391516E-5</v>
      </c>
      <c r="M29" s="70">
        <v>0.99997885911290607</v>
      </c>
      <c r="N29" s="64" t="s">
        <v>246</v>
      </c>
    </row>
    <row r="30" spans="1:14" x14ac:dyDescent="0.25">
      <c r="A30" s="51"/>
      <c r="B30" s="61" t="s">
        <v>204</v>
      </c>
      <c r="C30" s="113">
        <v>1.1478297314000001E-4</v>
      </c>
      <c r="D30" s="63">
        <v>1.0553023033840701E-5</v>
      </c>
      <c r="E30" s="63">
        <v>0.99999683259394179</v>
      </c>
      <c r="F30" s="76" t="s">
        <v>246</v>
      </c>
      <c r="H30" s="61" t="s">
        <v>68</v>
      </c>
      <c r="I30" s="62">
        <v>7.4168790617847394E-5</v>
      </c>
      <c r="J30" s="62">
        <v>1.53920040496265E-4</v>
      </c>
      <c r="K30" s="94">
        <v>8.1705995153184602E-7</v>
      </c>
      <c r="L30" s="63">
        <v>1.232801482645553E-5</v>
      </c>
      <c r="M30" s="70">
        <v>0.99999118712773249</v>
      </c>
      <c r="N30" s="64" t="s">
        <v>246</v>
      </c>
    </row>
    <row r="31" spans="1:14" x14ac:dyDescent="0.25">
      <c r="A31" s="51"/>
      <c r="B31" s="61" t="s">
        <v>61</v>
      </c>
      <c r="C31" s="113">
        <v>3.1940130669225497E-5</v>
      </c>
      <c r="D31" s="63">
        <v>2.9365412433175319E-6</v>
      </c>
      <c r="E31" s="63">
        <v>0.99999976913518507</v>
      </c>
      <c r="F31" s="76" t="s">
        <v>246</v>
      </c>
      <c r="H31" s="61" t="s">
        <v>204</v>
      </c>
      <c r="I31" s="62">
        <v>1.32947271335271E-4</v>
      </c>
      <c r="J31" s="62">
        <v>1.1478297314000001E-4</v>
      </c>
      <c r="K31" s="94">
        <v>5.8408795653265496E-7</v>
      </c>
      <c r="L31" s="63">
        <v>8.8128722679268754E-6</v>
      </c>
      <c r="M31" s="70">
        <v>1.0000000000000004</v>
      </c>
      <c r="N31" s="64" t="s">
        <v>246</v>
      </c>
    </row>
    <row r="32" spans="1:14" ht="15.75" thickBot="1" x14ac:dyDescent="0.3">
      <c r="A32" s="51"/>
      <c r="B32" s="66" t="s">
        <v>48</v>
      </c>
      <c r="C32" s="114">
        <v>2.5110671864408601E-6</v>
      </c>
      <c r="D32" s="68">
        <v>2.3086481499055512E-7</v>
      </c>
      <c r="E32" s="68">
        <v>1</v>
      </c>
      <c r="F32" s="77"/>
      <c r="H32" s="66"/>
      <c r="I32" s="67"/>
      <c r="J32" s="67"/>
      <c r="K32" s="96"/>
      <c r="L32" s="68"/>
      <c r="M32" s="97"/>
      <c r="N32" s="69"/>
    </row>
  </sheetData>
  <sortState xmlns:xlrd2="http://schemas.microsoft.com/office/spreadsheetml/2017/richdata2" ref="P3:P28">
    <sortCondition ref="P3"/>
  </sortState>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sheetPr>
  <dimension ref="A1:N60"/>
  <sheetViews>
    <sheetView showGridLines="0" zoomScale="75" zoomScaleNormal="75" workbookViewId="0">
      <selection activeCell="P16" sqref="P16"/>
    </sheetView>
  </sheetViews>
  <sheetFormatPr defaultRowHeight="15" x14ac:dyDescent="0.25"/>
  <cols>
    <col min="1" max="1" width="7" style="81" bestFit="1" customWidth="1"/>
    <col min="2" max="2" width="15.7109375" style="18" customWidth="1"/>
    <col min="3" max="3" width="10" style="18" customWidth="1"/>
    <col min="4" max="4" width="14.28515625" style="81" customWidth="1"/>
    <col min="5" max="5" width="11.42578125" style="81" customWidth="1"/>
    <col min="6" max="6" width="9.140625" style="106" bestFit="1" customWidth="1"/>
    <col min="7" max="7" width="2.140625" style="81" customWidth="1"/>
    <col min="8" max="8" width="13.5703125" style="18" customWidth="1"/>
    <col min="9" max="9" width="9.140625" style="18" customWidth="1"/>
    <col min="10" max="10" width="10.5703125" style="18" bestFit="1" customWidth="1"/>
    <col min="11" max="11" width="12" style="18" customWidth="1"/>
    <col min="12" max="12" width="9.140625" style="18"/>
    <col min="13" max="13" width="11.7109375" style="18" customWidth="1"/>
    <col min="14" max="14" width="9.5703125" style="18" customWidth="1"/>
    <col min="15" max="16384" width="9.140625" style="18"/>
  </cols>
  <sheetData>
    <row r="1" spans="2:14" x14ac:dyDescent="0.25">
      <c r="B1" s="50" t="s">
        <v>211</v>
      </c>
      <c r="G1" s="107"/>
    </row>
    <row r="2" spans="2:14" ht="14.25" customHeight="1" x14ac:dyDescent="0.25">
      <c r="G2" s="108"/>
    </row>
    <row r="3" spans="2:14" ht="15.75" thickBot="1" x14ac:dyDescent="0.3">
      <c r="B3" s="18" t="s">
        <v>32</v>
      </c>
      <c r="G3" s="60"/>
      <c r="H3" s="18" t="s">
        <v>33</v>
      </c>
    </row>
    <row r="4" spans="2:14" ht="45.75" thickBot="1" x14ac:dyDescent="0.3">
      <c r="B4" s="91" t="s">
        <v>0</v>
      </c>
      <c r="C4" s="92" t="s">
        <v>180</v>
      </c>
      <c r="D4" s="92" t="s">
        <v>1</v>
      </c>
      <c r="E4" s="92" t="s">
        <v>2</v>
      </c>
      <c r="F4" s="93" t="s">
        <v>3</v>
      </c>
      <c r="G4" s="109"/>
      <c r="H4" s="91" t="s">
        <v>0</v>
      </c>
      <c r="I4" s="92" t="s">
        <v>181</v>
      </c>
      <c r="J4" s="92" t="s">
        <v>248</v>
      </c>
      <c r="K4" s="92" t="s">
        <v>28</v>
      </c>
      <c r="L4" s="92" t="s">
        <v>29</v>
      </c>
      <c r="M4" s="92" t="s">
        <v>2</v>
      </c>
      <c r="N4" s="93" t="s">
        <v>3</v>
      </c>
    </row>
    <row r="5" spans="2:14" x14ac:dyDescent="0.25">
      <c r="B5" s="56" t="s">
        <v>171</v>
      </c>
      <c r="C5" s="57">
        <v>113.89789005799433</v>
      </c>
      <c r="D5" s="62"/>
      <c r="E5" s="63"/>
      <c r="F5" s="76" t="s">
        <v>246</v>
      </c>
      <c r="G5" s="110"/>
      <c r="H5" s="56" t="s">
        <v>124</v>
      </c>
      <c r="I5" s="57">
        <v>9.6172112688712197</v>
      </c>
      <c r="J5" s="57">
        <v>29.2691502542488</v>
      </c>
      <c r="K5" s="57">
        <v>0.15015914843347</v>
      </c>
      <c r="L5" s="63">
        <v>0.24122612942691707</v>
      </c>
      <c r="M5" s="70">
        <v>0.24122612942691707</v>
      </c>
      <c r="N5" s="59" t="s">
        <v>245</v>
      </c>
    </row>
    <row r="6" spans="2:14" x14ac:dyDescent="0.25">
      <c r="B6" s="61" t="s">
        <v>124</v>
      </c>
      <c r="C6" s="62">
        <v>29.2691502542488</v>
      </c>
      <c r="D6" s="62">
        <v>0.25697710676945451</v>
      </c>
      <c r="E6" s="63">
        <v>0.25697710676945451</v>
      </c>
      <c r="F6" s="76" t="s">
        <v>245</v>
      </c>
      <c r="G6" s="110"/>
      <c r="H6" s="61" t="s">
        <v>58</v>
      </c>
      <c r="I6" s="62">
        <v>24.907116482620602</v>
      </c>
      <c r="J6" s="62">
        <v>1.3995199676097101</v>
      </c>
      <c r="K6" s="62">
        <v>0.126351884884781</v>
      </c>
      <c r="L6" s="63">
        <v>0.20298048074010888</v>
      </c>
      <c r="M6" s="70">
        <v>0.44420661016702595</v>
      </c>
      <c r="N6" s="64" t="s">
        <v>245</v>
      </c>
    </row>
    <row r="7" spans="2:14" x14ac:dyDescent="0.25">
      <c r="B7" s="61" t="s">
        <v>131</v>
      </c>
      <c r="C7" s="62">
        <v>23.625140873113999</v>
      </c>
      <c r="D7" s="62">
        <v>0.20742386765096868</v>
      </c>
      <c r="E7" s="63">
        <v>0.46440097442042316</v>
      </c>
      <c r="F7" s="76" t="s">
        <v>245</v>
      </c>
      <c r="G7" s="110"/>
      <c r="H7" s="61" t="s">
        <v>72</v>
      </c>
      <c r="I7" s="62">
        <v>28.517778757455002</v>
      </c>
      <c r="J7" s="62">
        <v>7.7040184381652601</v>
      </c>
      <c r="K7" s="62">
        <v>0.10241483451267699</v>
      </c>
      <c r="L7" s="63">
        <v>0.16452633344772363</v>
      </c>
      <c r="M7" s="70">
        <v>0.60873294361474961</v>
      </c>
      <c r="N7" s="64" t="s">
        <v>245</v>
      </c>
    </row>
    <row r="8" spans="2:14" x14ac:dyDescent="0.25">
      <c r="B8" s="61" t="s">
        <v>113</v>
      </c>
      <c r="C8" s="62">
        <v>11.127511500000001</v>
      </c>
      <c r="D8" s="62">
        <v>9.7697257555290212E-2</v>
      </c>
      <c r="E8" s="63">
        <v>0.5620982319757134</v>
      </c>
      <c r="F8" s="76" t="s">
        <v>245</v>
      </c>
      <c r="G8" s="110"/>
      <c r="H8" s="61" t="s">
        <v>131</v>
      </c>
      <c r="I8" s="62">
        <v>21.961480589321798</v>
      </c>
      <c r="J8" s="62">
        <v>23.625140873113999</v>
      </c>
      <c r="K8" s="62">
        <v>4.3649579599487703E-2</v>
      </c>
      <c r="L8" s="63">
        <v>7.0121729163652918E-2</v>
      </c>
      <c r="M8" s="70">
        <v>0.6788546727784025</v>
      </c>
      <c r="N8" s="64" t="s">
        <v>245</v>
      </c>
    </row>
    <row r="9" spans="2:14" x14ac:dyDescent="0.25">
      <c r="B9" s="61" t="s">
        <v>130</v>
      </c>
      <c r="C9" s="62">
        <v>10.752678250351</v>
      </c>
      <c r="D9" s="62">
        <v>9.4406298877669895E-2</v>
      </c>
      <c r="E9" s="63">
        <v>0.65650453085338334</v>
      </c>
      <c r="F9" s="76" t="s">
        <v>245</v>
      </c>
      <c r="G9" s="110"/>
      <c r="H9" s="61" t="s">
        <v>113</v>
      </c>
      <c r="I9" s="62">
        <v>7.9266138000000002</v>
      </c>
      <c r="J9" s="62">
        <v>11.127511500000001</v>
      </c>
      <c r="K9" s="62">
        <v>3.3762507717785398E-2</v>
      </c>
      <c r="L9" s="63">
        <v>5.4238447283924698E-2</v>
      </c>
      <c r="M9" s="70">
        <v>0.73309312006232719</v>
      </c>
      <c r="N9" s="64" t="s">
        <v>245</v>
      </c>
    </row>
    <row r="10" spans="2:14" x14ac:dyDescent="0.25">
      <c r="B10" s="61" t="s">
        <v>72</v>
      </c>
      <c r="C10" s="62">
        <v>7.7040184381652601</v>
      </c>
      <c r="D10" s="62">
        <v>6.7639694064943093E-2</v>
      </c>
      <c r="E10" s="63">
        <v>0.72414422491832642</v>
      </c>
      <c r="F10" s="76" t="s">
        <v>245</v>
      </c>
      <c r="G10" s="110"/>
      <c r="H10" s="61" t="s">
        <v>62</v>
      </c>
      <c r="I10" s="62">
        <v>6.0307650893206803</v>
      </c>
      <c r="J10" s="62">
        <v>1.45933482270835</v>
      </c>
      <c r="K10" s="62">
        <v>2.28343673185574E-2</v>
      </c>
      <c r="L10" s="63">
        <v>3.6682720324620076E-2</v>
      </c>
      <c r="M10" s="70">
        <v>0.76977584038694724</v>
      </c>
      <c r="N10" s="64" t="s">
        <v>245</v>
      </c>
    </row>
    <row r="11" spans="2:14" x14ac:dyDescent="0.25">
      <c r="B11" s="61" t="s">
        <v>152</v>
      </c>
      <c r="C11" s="62">
        <v>4.6973694966503396</v>
      </c>
      <c r="D11" s="62">
        <v>4.1241936038135044E-2</v>
      </c>
      <c r="E11" s="63">
        <v>0.7653861609564615</v>
      </c>
      <c r="F11" s="76" t="s">
        <v>245</v>
      </c>
      <c r="G11" s="110"/>
      <c r="H11" s="61" t="s">
        <v>116</v>
      </c>
      <c r="I11" s="62">
        <v>6.74235218272847</v>
      </c>
      <c r="J11" s="62">
        <v>2.4266105674114899</v>
      </c>
      <c r="K11" s="62">
        <v>2.00227022658006E-2</v>
      </c>
      <c r="L11" s="63">
        <v>3.2165865474301329E-2</v>
      </c>
      <c r="M11" s="70">
        <v>0.80194170586124858</v>
      </c>
      <c r="N11" s="64" t="s">
        <v>245</v>
      </c>
    </row>
    <row r="12" spans="2:14" x14ac:dyDescent="0.25">
      <c r="B12" s="61" t="s">
        <v>133</v>
      </c>
      <c r="C12" s="62">
        <v>2.8852385488840202</v>
      </c>
      <c r="D12" s="62">
        <v>2.5331799802568066E-2</v>
      </c>
      <c r="E12" s="63">
        <v>0.79071796075902956</v>
      </c>
      <c r="F12" s="76" t="s">
        <v>245</v>
      </c>
      <c r="G12" s="110"/>
      <c r="H12" s="61" t="s">
        <v>130</v>
      </c>
      <c r="I12" s="62">
        <v>10.3229456026632</v>
      </c>
      <c r="J12" s="62">
        <v>10.752678250351</v>
      </c>
      <c r="K12" s="62">
        <v>1.8077940420316602E-2</v>
      </c>
      <c r="L12" s="63">
        <v>2.9041664401390305E-2</v>
      </c>
      <c r="M12" s="70">
        <v>0.83098337026263891</v>
      </c>
      <c r="N12" s="64" t="s">
        <v>246</v>
      </c>
    </row>
    <row r="13" spans="2:14" x14ac:dyDescent="0.25">
      <c r="B13" s="61" t="s">
        <v>116</v>
      </c>
      <c r="C13" s="62">
        <v>2.4266105674114899</v>
      </c>
      <c r="D13" s="62">
        <v>2.130514064989187E-2</v>
      </c>
      <c r="E13" s="63">
        <v>0.81202310140892142</v>
      </c>
      <c r="F13" s="76" t="s">
        <v>245</v>
      </c>
      <c r="G13" s="110"/>
      <c r="H13" s="61" t="s">
        <v>133</v>
      </c>
      <c r="I13" s="62">
        <v>1.11007987902798</v>
      </c>
      <c r="J13" s="62">
        <v>2.8852385488840202</v>
      </c>
      <c r="K13" s="62">
        <v>1.39169647230465E-2</v>
      </c>
      <c r="L13" s="63">
        <v>2.2357182819259778E-2</v>
      </c>
      <c r="M13" s="70">
        <v>0.85334055308189871</v>
      </c>
      <c r="N13" s="64" t="s">
        <v>246</v>
      </c>
    </row>
    <row r="14" spans="2:14" x14ac:dyDescent="0.25">
      <c r="B14" s="61" t="s">
        <v>83</v>
      </c>
      <c r="C14" s="62">
        <v>2.2508080000000001</v>
      </c>
      <c r="D14" s="62">
        <v>1.9761630341474611E-2</v>
      </c>
      <c r="E14" s="63">
        <v>0.83178473175039602</v>
      </c>
      <c r="F14" s="76" t="s">
        <v>246</v>
      </c>
      <c r="G14" s="110"/>
      <c r="H14" s="61" t="s">
        <v>119</v>
      </c>
      <c r="I14" s="62">
        <v>3.0231237200000001</v>
      </c>
      <c r="J14" s="62">
        <v>0.82981297368600004</v>
      </c>
      <c r="K14" s="62">
        <v>1.07659587903356E-2</v>
      </c>
      <c r="L14" s="63">
        <v>1.7295187110847262E-2</v>
      </c>
      <c r="M14" s="70">
        <v>0.87063574019274592</v>
      </c>
      <c r="N14" s="64" t="s">
        <v>246</v>
      </c>
    </row>
    <row r="15" spans="2:14" x14ac:dyDescent="0.25">
      <c r="B15" s="61" t="s">
        <v>121</v>
      </c>
      <c r="C15" s="62">
        <v>1.81459930044894</v>
      </c>
      <c r="D15" s="62">
        <v>1.5931807863385227E-2</v>
      </c>
      <c r="E15" s="63">
        <v>0.84771653961378124</v>
      </c>
      <c r="F15" s="76" t="s">
        <v>246</v>
      </c>
      <c r="G15" s="110"/>
      <c r="H15" s="61" t="s">
        <v>120</v>
      </c>
      <c r="I15" s="62">
        <v>2.9119999999999999</v>
      </c>
      <c r="J15" s="62">
        <v>0.98592857142857104</v>
      </c>
      <c r="K15" s="62">
        <v>9.0778974788865308E-3</v>
      </c>
      <c r="L15" s="63">
        <v>1.4583367680300864E-2</v>
      </c>
      <c r="M15" s="70">
        <v>0.88521910787304681</v>
      </c>
      <c r="N15" s="64" t="s">
        <v>246</v>
      </c>
    </row>
    <row r="16" spans="2:14" x14ac:dyDescent="0.25">
      <c r="B16" s="61" t="s">
        <v>117</v>
      </c>
      <c r="C16" s="62">
        <v>1.6751122841461401</v>
      </c>
      <c r="D16" s="62">
        <v>1.4707140608954295E-2</v>
      </c>
      <c r="E16" s="63">
        <v>0.86242368022273552</v>
      </c>
      <c r="F16" s="76" t="s">
        <v>246</v>
      </c>
      <c r="G16" s="110"/>
      <c r="H16" s="61" t="s">
        <v>121</v>
      </c>
      <c r="I16" s="62">
        <v>0.70122647421916895</v>
      </c>
      <c r="J16" s="62">
        <v>1.81459930044894</v>
      </c>
      <c r="K16" s="62">
        <v>8.73596586970498E-3</v>
      </c>
      <c r="L16" s="63">
        <v>1.4034064894076501E-2</v>
      </c>
      <c r="M16" s="70">
        <v>0.89925317276712335</v>
      </c>
      <c r="N16" s="64" t="s">
        <v>246</v>
      </c>
    </row>
    <row r="17" spans="2:14" x14ac:dyDescent="0.25">
      <c r="B17" s="61" t="s">
        <v>62</v>
      </c>
      <c r="C17" s="62">
        <v>1.45933482270835</v>
      </c>
      <c r="D17" s="62">
        <v>1.2812658969936041E-2</v>
      </c>
      <c r="E17" s="63">
        <v>0.87523633919267152</v>
      </c>
      <c r="F17" s="76" t="s">
        <v>246</v>
      </c>
      <c r="G17" s="110"/>
      <c r="H17" s="61" t="s">
        <v>152</v>
      </c>
      <c r="I17" s="62">
        <v>4.5832752909594801</v>
      </c>
      <c r="J17" s="62">
        <v>4.6973694966503396</v>
      </c>
      <c r="K17" s="62">
        <v>7.49524472486531E-3</v>
      </c>
      <c r="L17" s="63">
        <v>1.2040883908500964E-2</v>
      </c>
      <c r="M17" s="70">
        <v>0.91129405667562435</v>
      </c>
      <c r="N17" s="64" t="s">
        <v>246</v>
      </c>
    </row>
    <row r="18" spans="2:14" x14ac:dyDescent="0.25">
      <c r="B18" s="61" t="s">
        <v>58</v>
      </c>
      <c r="C18" s="62">
        <v>1.3995199676097101</v>
      </c>
      <c r="D18" s="62">
        <v>1.2287496870197551E-2</v>
      </c>
      <c r="E18" s="63">
        <v>0.88752383606286911</v>
      </c>
      <c r="F18" s="76" t="s">
        <v>246</v>
      </c>
      <c r="G18" s="110"/>
      <c r="H18" s="61" t="s">
        <v>83</v>
      </c>
      <c r="I18" s="62">
        <v>1.58981254945545</v>
      </c>
      <c r="J18" s="62">
        <v>2.2508080000000001</v>
      </c>
      <c r="K18" s="62">
        <v>6.9032199813793002E-3</v>
      </c>
      <c r="L18" s="63">
        <v>1.1089814067695573E-2</v>
      </c>
      <c r="M18" s="70">
        <v>0.92238387074331996</v>
      </c>
      <c r="N18" s="64" t="s">
        <v>246</v>
      </c>
    </row>
    <row r="19" spans="2:14" x14ac:dyDescent="0.25">
      <c r="B19" s="61" t="s">
        <v>139</v>
      </c>
      <c r="C19" s="62">
        <v>1.385856</v>
      </c>
      <c r="D19" s="62">
        <v>1.2167530050770495E-2</v>
      </c>
      <c r="E19" s="63">
        <v>0.89969136611363965</v>
      </c>
      <c r="F19" s="76" t="s">
        <v>246</v>
      </c>
      <c r="G19" s="110"/>
      <c r="H19" s="61" t="s">
        <v>75</v>
      </c>
      <c r="I19" s="62">
        <v>1.2897565574400001</v>
      </c>
      <c r="J19" s="62">
        <v>0.19825225932405</v>
      </c>
      <c r="K19" s="62">
        <v>5.6718002536375201E-3</v>
      </c>
      <c r="L19" s="63">
        <v>9.1115755273064748E-3</v>
      </c>
      <c r="M19" s="70">
        <v>0.93149544627062641</v>
      </c>
      <c r="N19" s="64" t="s">
        <v>246</v>
      </c>
    </row>
    <row r="20" spans="2:14" x14ac:dyDescent="0.25">
      <c r="B20" s="61" t="s">
        <v>84</v>
      </c>
      <c r="C20" s="62">
        <v>1.2970713579631801</v>
      </c>
      <c r="D20" s="62">
        <v>1.1388019192477925E-2</v>
      </c>
      <c r="E20" s="63">
        <v>0.91107938530611754</v>
      </c>
      <c r="F20" s="76" t="s">
        <v>246</v>
      </c>
      <c r="G20" s="110"/>
      <c r="H20" s="61" t="s">
        <v>139</v>
      </c>
      <c r="I20" s="62">
        <v>0.86779405963636402</v>
      </c>
      <c r="J20" s="62">
        <v>1.385856</v>
      </c>
      <c r="K20" s="62">
        <v>4.85712292865306E-3</v>
      </c>
      <c r="L20" s="63">
        <v>7.8028210498864896E-3</v>
      </c>
      <c r="M20" s="70">
        <v>0.93929826732051291</v>
      </c>
      <c r="N20" s="64" t="s">
        <v>246</v>
      </c>
    </row>
    <row r="21" spans="2:14" x14ac:dyDescent="0.25">
      <c r="B21" s="61" t="s">
        <v>120</v>
      </c>
      <c r="C21" s="62">
        <v>0.98592857142857104</v>
      </c>
      <c r="D21" s="62">
        <v>8.656249654199543E-3</v>
      </c>
      <c r="E21" s="63">
        <v>0.91973563496031707</v>
      </c>
      <c r="F21" s="76" t="s">
        <v>246</v>
      </c>
      <c r="G21" s="110"/>
      <c r="H21" s="61" t="s">
        <v>59</v>
      </c>
      <c r="I21" s="62">
        <v>1.0846933501526901</v>
      </c>
      <c r="J21" s="62">
        <v>0.16189812304718099</v>
      </c>
      <c r="K21" s="62">
        <v>4.8034899352313301E-3</v>
      </c>
      <c r="L21" s="63">
        <v>7.7166612684301137E-3</v>
      </c>
      <c r="M21" s="70">
        <v>0.94701492858894298</v>
      </c>
      <c r="N21" s="64" t="s">
        <v>246</v>
      </c>
    </row>
    <row r="22" spans="2:14" x14ac:dyDescent="0.25">
      <c r="B22" s="61" t="s">
        <v>53</v>
      </c>
      <c r="C22" s="62">
        <v>0.90438707563041898</v>
      </c>
      <c r="D22" s="62">
        <v>7.9403321270475231E-3</v>
      </c>
      <c r="E22" s="63">
        <v>0.92767596708736455</v>
      </c>
      <c r="F22" s="76" t="s">
        <v>246</v>
      </c>
      <c r="G22" s="110"/>
      <c r="H22" s="61" t="s">
        <v>53</v>
      </c>
      <c r="I22" s="62">
        <v>0.44837165975141802</v>
      </c>
      <c r="J22" s="62">
        <v>0.90438707563041898</v>
      </c>
      <c r="K22" s="62">
        <v>3.8138534048107499E-3</v>
      </c>
      <c r="L22" s="63">
        <v>6.1268401202460533E-3</v>
      </c>
      <c r="M22" s="70">
        <v>0.95314176870918899</v>
      </c>
      <c r="N22" s="64" t="s">
        <v>246</v>
      </c>
    </row>
    <row r="23" spans="2:14" x14ac:dyDescent="0.25">
      <c r="B23" s="61" t="s">
        <v>119</v>
      </c>
      <c r="C23" s="62">
        <v>0.82981297368600004</v>
      </c>
      <c r="D23" s="62">
        <v>7.2855868819297473E-3</v>
      </c>
      <c r="E23" s="63">
        <v>0.93496155396929426</v>
      </c>
      <c r="F23" s="76" t="s">
        <v>246</v>
      </c>
      <c r="G23" s="110"/>
      <c r="H23" s="61" t="s">
        <v>49</v>
      </c>
      <c r="I23" s="62">
        <v>0.123856506410695</v>
      </c>
      <c r="J23" s="62">
        <v>0.56017058638329498</v>
      </c>
      <c r="K23" s="62">
        <v>3.2026694615334998E-3</v>
      </c>
      <c r="L23" s="63">
        <v>5.1449916045695418E-3</v>
      </c>
      <c r="M23" s="70">
        <v>0.95828676031375848</v>
      </c>
      <c r="N23" s="64" t="s">
        <v>246</v>
      </c>
    </row>
    <row r="24" spans="2:14" x14ac:dyDescent="0.25">
      <c r="B24" s="61" t="s">
        <v>55</v>
      </c>
      <c r="C24" s="62">
        <v>0.70297578854130205</v>
      </c>
      <c r="D24" s="62">
        <v>6.1719825378974275E-3</v>
      </c>
      <c r="E24" s="63">
        <v>0.94113353650719167</v>
      </c>
      <c r="F24" s="76" t="s">
        <v>246</v>
      </c>
      <c r="G24" s="110"/>
      <c r="H24" s="61" t="s">
        <v>55</v>
      </c>
      <c r="I24" s="62">
        <v>0.34993435660769301</v>
      </c>
      <c r="J24" s="62">
        <v>0.70297578854130205</v>
      </c>
      <c r="K24" s="62">
        <v>2.95674943776254E-3</v>
      </c>
      <c r="L24" s="63">
        <v>4.7499285258179496E-3</v>
      </c>
      <c r="M24" s="70">
        <v>0.96303668883957638</v>
      </c>
      <c r="N24" s="64" t="s">
        <v>246</v>
      </c>
    </row>
    <row r="25" spans="2:14" x14ac:dyDescent="0.25">
      <c r="B25" s="61" t="s">
        <v>52</v>
      </c>
      <c r="C25" s="62">
        <v>0.66259994213071804</v>
      </c>
      <c r="D25" s="62">
        <v>5.8174909279999527E-3</v>
      </c>
      <c r="E25" s="63">
        <v>0.94695102743519166</v>
      </c>
      <c r="F25" s="76" t="s">
        <v>246</v>
      </c>
      <c r="G25" s="110"/>
      <c r="H25" s="61" t="s">
        <v>60</v>
      </c>
      <c r="I25" s="62">
        <v>0.92653975760061302</v>
      </c>
      <c r="J25" s="62">
        <v>0.352746660197995</v>
      </c>
      <c r="K25" s="62">
        <v>2.61802438824226E-3</v>
      </c>
      <c r="L25" s="63">
        <v>4.2057769806863494E-3</v>
      </c>
      <c r="M25" s="70">
        <v>0.96724246582026274</v>
      </c>
      <c r="N25" s="64" t="s">
        <v>246</v>
      </c>
    </row>
    <row r="26" spans="2:14" x14ac:dyDescent="0.25">
      <c r="B26" s="61" t="s">
        <v>140</v>
      </c>
      <c r="C26" s="62">
        <v>0.63570000000000004</v>
      </c>
      <c r="D26" s="62">
        <v>5.5813149802539401E-3</v>
      </c>
      <c r="E26" s="63">
        <v>0.9525323424154456</v>
      </c>
      <c r="F26" s="76" t="s">
        <v>246</v>
      </c>
      <c r="G26" s="110"/>
      <c r="H26" s="61" t="s">
        <v>138</v>
      </c>
      <c r="I26" s="62">
        <v>0.30826124999999999</v>
      </c>
      <c r="J26" s="62">
        <v>0.60250063499999995</v>
      </c>
      <c r="K26" s="62">
        <v>2.4885795622759301E-3</v>
      </c>
      <c r="L26" s="63">
        <v>3.9978277836646738E-3</v>
      </c>
      <c r="M26" s="70">
        <v>0.97124029360392738</v>
      </c>
      <c r="N26" s="64" t="s">
        <v>246</v>
      </c>
    </row>
    <row r="27" spans="2:14" x14ac:dyDescent="0.25">
      <c r="B27" s="61" t="s">
        <v>138</v>
      </c>
      <c r="C27" s="62">
        <v>0.60250063499999995</v>
      </c>
      <c r="D27" s="62">
        <v>5.2898313980462653E-3</v>
      </c>
      <c r="E27" s="63">
        <v>0.95782217381349188</v>
      </c>
      <c r="F27" s="76" t="s">
        <v>246</v>
      </c>
      <c r="G27" s="110"/>
      <c r="H27" s="61" t="s">
        <v>52</v>
      </c>
      <c r="I27" s="62">
        <v>0.45775567771116799</v>
      </c>
      <c r="J27" s="62">
        <v>0.66259994213071804</v>
      </c>
      <c r="K27" s="62">
        <v>2.08822305806759E-3</v>
      </c>
      <c r="L27" s="63">
        <v>3.3546671710173626E-3</v>
      </c>
      <c r="M27" s="70">
        <v>0.97459496077494479</v>
      </c>
      <c r="N27" s="64" t="s">
        <v>246</v>
      </c>
    </row>
    <row r="28" spans="2:14" x14ac:dyDescent="0.25">
      <c r="B28" s="61" t="s">
        <v>70</v>
      </c>
      <c r="C28" s="62">
        <v>0.57155653954600305</v>
      </c>
      <c r="D28" s="62">
        <v>5.0181486176344341E-3</v>
      </c>
      <c r="E28" s="63">
        <v>0.96284032243112627</v>
      </c>
      <c r="F28" s="76" t="s">
        <v>246</v>
      </c>
      <c r="G28" s="110"/>
      <c r="H28" s="61" t="s">
        <v>117</v>
      </c>
      <c r="I28" s="62">
        <v>1.7434660603807</v>
      </c>
      <c r="J28" s="62">
        <v>1.6751122841461401</v>
      </c>
      <c r="K28" s="62">
        <v>2.07726954161667E-3</v>
      </c>
      <c r="L28" s="63">
        <v>3.337070678198677E-3</v>
      </c>
      <c r="M28" s="70">
        <v>0.97793203145314345</v>
      </c>
      <c r="N28" s="64" t="s">
        <v>246</v>
      </c>
    </row>
    <row r="29" spans="2:14" x14ac:dyDescent="0.25">
      <c r="B29" s="61" t="s">
        <v>49</v>
      </c>
      <c r="C29" s="62">
        <v>0.56017058638329498</v>
      </c>
      <c r="D29" s="62">
        <v>4.918182295546197E-3</v>
      </c>
      <c r="E29" s="63">
        <v>0.96775850472667246</v>
      </c>
      <c r="F29" s="76" t="s">
        <v>246</v>
      </c>
      <c r="G29" s="110"/>
      <c r="H29" s="61" t="s">
        <v>156</v>
      </c>
      <c r="I29" s="62">
        <v>0.83407786293986197</v>
      </c>
      <c r="J29" s="62">
        <v>0.42832797503679299</v>
      </c>
      <c r="K29" s="62">
        <v>1.5895940736255899E-3</v>
      </c>
      <c r="L29" s="63">
        <v>2.5536347917593594E-3</v>
      </c>
      <c r="M29" s="70">
        <v>0.98048566624490285</v>
      </c>
      <c r="N29" s="64" t="s">
        <v>246</v>
      </c>
    </row>
    <row r="30" spans="2:14" x14ac:dyDescent="0.25">
      <c r="B30" s="61" t="s">
        <v>156</v>
      </c>
      <c r="C30" s="62">
        <v>0.42832797503679299</v>
      </c>
      <c r="D30" s="62">
        <v>3.7606313410959383E-3</v>
      </c>
      <c r="E30" s="63">
        <v>0.97151913606776841</v>
      </c>
      <c r="F30" s="76" t="s">
        <v>246</v>
      </c>
      <c r="G30" s="110"/>
      <c r="H30" s="61" t="s">
        <v>70</v>
      </c>
      <c r="I30" s="62">
        <v>0.45520255122643499</v>
      </c>
      <c r="J30" s="62">
        <v>0.57155653954600305</v>
      </c>
      <c r="K30" s="62">
        <v>1.4716932863563E-3</v>
      </c>
      <c r="L30" s="63">
        <v>2.3642307436806094E-3</v>
      </c>
      <c r="M30" s="70">
        <v>0.98284989698858349</v>
      </c>
      <c r="N30" s="64" t="s">
        <v>246</v>
      </c>
    </row>
    <row r="31" spans="2:14" x14ac:dyDescent="0.25">
      <c r="B31" s="61" t="s">
        <v>132</v>
      </c>
      <c r="C31" s="62">
        <v>0.36120875278201697</v>
      </c>
      <c r="D31" s="62">
        <v>3.1713384031793507E-3</v>
      </c>
      <c r="E31" s="63">
        <v>0.97469047447094781</v>
      </c>
      <c r="F31" s="76" t="s">
        <v>246</v>
      </c>
      <c r="G31" s="110"/>
      <c r="H31" s="61" t="s">
        <v>85</v>
      </c>
      <c r="I31" s="62">
        <v>5.4281552476173299E-3</v>
      </c>
      <c r="J31" s="62">
        <v>0.211272956708941</v>
      </c>
      <c r="K31" s="62">
        <v>1.4334152332444001E-3</v>
      </c>
      <c r="L31" s="63">
        <v>2.3027382093228194E-3</v>
      </c>
      <c r="M31" s="70">
        <v>0.9851526351979063</v>
      </c>
      <c r="N31" s="64" t="s">
        <v>246</v>
      </c>
    </row>
    <row r="32" spans="2:14" x14ac:dyDescent="0.25">
      <c r="B32" s="61" t="s">
        <v>60</v>
      </c>
      <c r="C32" s="62">
        <v>0.352746660197995</v>
      </c>
      <c r="D32" s="62">
        <v>3.0970429743552236E-3</v>
      </c>
      <c r="E32" s="63">
        <v>0.97778751744530301</v>
      </c>
      <c r="F32" s="76" t="s">
        <v>246</v>
      </c>
      <c r="G32" s="110"/>
      <c r="H32" s="61" t="s">
        <v>67</v>
      </c>
      <c r="I32" s="62">
        <v>7.3599999999999999E-2</v>
      </c>
      <c r="J32" s="62">
        <v>0.24191858478755399</v>
      </c>
      <c r="K32" s="62">
        <v>1.2732790002011199E-3</v>
      </c>
      <c r="L32" s="63">
        <v>2.0454841952914841E-3</v>
      </c>
      <c r="M32" s="70">
        <v>0.98719811939319779</v>
      </c>
      <c r="N32" s="64" t="s">
        <v>246</v>
      </c>
    </row>
    <row r="33" spans="2:14" x14ac:dyDescent="0.25">
      <c r="B33" s="61" t="s">
        <v>45</v>
      </c>
      <c r="C33" s="62">
        <v>0.28719213126583099</v>
      </c>
      <c r="D33" s="62">
        <v>2.5214877213230111E-3</v>
      </c>
      <c r="E33" s="63">
        <v>0.980309005166626</v>
      </c>
      <c r="F33" s="76" t="s">
        <v>246</v>
      </c>
      <c r="G33" s="110"/>
      <c r="H33" s="61" t="s">
        <v>118</v>
      </c>
      <c r="I33" s="62">
        <v>0.28175948300671799</v>
      </c>
      <c r="J33" s="62">
        <v>5.7540227384279899E-2</v>
      </c>
      <c r="K33" s="62">
        <v>1.14051453447844E-3</v>
      </c>
      <c r="L33" s="63">
        <v>1.8322020974251374E-3</v>
      </c>
      <c r="M33" s="70">
        <v>0.98903032149062298</v>
      </c>
      <c r="N33" s="64" t="s">
        <v>246</v>
      </c>
    </row>
    <row r="34" spans="2:14" x14ac:dyDescent="0.25">
      <c r="B34" s="61" t="s">
        <v>67</v>
      </c>
      <c r="C34" s="62">
        <v>0.24191858478755399</v>
      </c>
      <c r="D34" s="62">
        <v>2.1239953142624004E-3</v>
      </c>
      <c r="E34" s="63">
        <v>0.98243300048088844</v>
      </c>
      <c r="F34" s="76" t="s">
        <v>246</v>
      </c>
      <c r="G34" s="110"/>
      <c r="H34" s="61" t="s">
        <v>45</v>
      </c>
      <c r="I34" s="62">
        <v>0.19351130851489501</v>
      </c>
      <c r="J34" s="62">
        <v>0.28719213126583099</v>
      </c>
      <c r="K34" s="62">
        <v>9.3183823386974198E-4</v>
      </c>
      <c r="L34" s="63">
        <v>1.4969699332572175E-3</v>
      </c>
      <c r="M34" s="70">
        <v>0.99052729142388019</v>
      </c>
      <c r="N34" s="64" t="s">
        <v>246</v>
      </c>
    </row>
    <row r="35" spans="2:14" x14ac:dyDescent="0.25">
      <c r="B35" s="61" t="s">
        <v>85</v>
      </c>
      <c r="C35" s="62">
        <v>0.211272956708941</v>
      </c>
      <c r="D35" s="62">
        <v>1.8549330158913865E-3</v>
      </c>
      <c r="E35" s="63">
        <v>0.98428793349677979</v>
      </c>
      <c r="F35" s="76" t="s">
        <v>246</v>
      </c>
      <c r="G35" s="110"/>
      <c r="H35" s="61" t="s">
        <v>142</v>
      </c>
      <c r="I35" s="62">
        <v>0.410082</v>
      </c>
      <c r="J35" s="62">
        <v>0.195650980392157</v>
      </c>
      <c r="K35" s="62">
        <v>8.8500049848447401E-4</v>
      </c>
      <c r="L35" s="63">
        <v>1.4217265282700329E-3</v>
      </c>
      <c r="M35" s="70">
        <v>0.99194901795215018</v>
      </c>
      <c r="N35" s="64" t="s">
        <v>246</v>
      </c>
    </row>
    <row r="36" spans="2:14" x14ac:dyDescent="0.25">
      <c r="B36" s="61" t="s">
        <v>75</v>
      </c>
      <c r="C36" s="62">
        <v>0.19825225932405</v>
      </c>
      <c r="D36" s="62">
        <v>1.7406139764582491E-3</v>
      </c>
      <c r="E36" s="63">
        <v>0.98602854747323798</v>
      </c>
      <c r="F36" s="76" t="s">
        <v>246</v>
      </c>
      <c r="G36" s="110"/>
      <c r="H36" s="61" t="s">
        <v>84</v>
      </c>
      <c r="I36" s="62">
        <v>1.7850461301270799</v>
      </c>
      <c r="J36" s="62">
        <v>1.2970713579631801</v>
      </c>
      <c r="K36" s="62">
        <v>7.6777351089219402E-4</v>
      </c>
      <c r="L36" s="63">
        <v>1.2334049189889843E-3</v>
      </c>
      <c r="M36" s="70">
        <v>0.99318242287113911</v>
      </c>
      <c r="N36" s="64" t="s">
        <v>246</v>
      </c>
    </row>
    <row r="37" spans="2:14" x14ac:dyDescent="0.25">
      <c r="B37" s="61" t="s">
        <v>142</v>
      </c>
      <c r="C37" s="62">
        <v>0.195650980392157</v>
      </c>
      <c r="D37" s="62">
        <v>1.7177752835679026E-3</v>
      </c>
      <c r="E37" s="63">
        <v>0.98774632275680585</v>
      </c>
      <c r="F37" s="76" t="s">
        <v>246</v>
      </c>
      <c r="G37" s="110"/>
      <c r="H37" s="61" t="s">
        <v>48</v>
      </c>
      <c r="I37" s="62">
        <v>0.1313482896</v>
      </c>
      <c r="J37" s="62">
        <v>9.6296399999999996E-4</v>
      </c>
      <c r="K37" s="62">
        <v>7.1076049088529298E-4</v>
      </c>
      <c r="L37" s="63">
        <v>1.1418152270742249E-3</v>
      </c>
      <c r="M37" s="70">
        <v>0.99432423809821335</v>
      </c>
      <c r="N37" s="64" t="s">
        <v>246</v>
      </c>
    </row>
    <row r="38" spans="2:14" x14ac:dyDescent="0.25">
      <c r="B38" s="61" t="s">
        <v>65</v>
      </c>
      <c r="C38" s="62">
        <v>0.17896084336432799</v>
      </c>
      <c r="D38" s="62">
        <v>1.5712393203526863E-3</v>
      </c>
      <c r="E38" s="63">
        <v>0.98931756207715849</v>
      </c>
      <c r="F38" s="76" t="s">
        <v>246</v>
      </c>
      <c r="G38" s="110"/>
      <c r="H38" s="61" t="s">
        <v>132</v>
      </c>
      <c r="I38" s="62">
        <v>0.57404117858542902</v>
      </c>
      <c r="J38" s="62">
        <v>0.36120875278201697</v>
      </c>
      <c r="K38" s="62">
        <v>6.34064719314108E-4</v>
      </c>
      <c r="L38" s="63">
        <v>1.0186057902031504E-3</v>
      </c>
      <c r="M38" s="70">
        <v>0.99534284388841654</v>
      </c>
      <c r="N38" s="64" t="s">
        <v>246</v>
      </c>
    </row>
    <row r="39" spans="2:14" x14ac:dyDescent="0.25">
      <c r="B39" s="61" t="s">
        <v>56</v>
      </c>
      <c r="C39" s="62">
        <v>0.16713977109023301</v>
      </c>
      <c r="D39" s="62">
        <v>1.4674527421458736E-3</v>
      </c>
      <c r="E39" s="63">
        <v>0.99078501481930437</v>
      </c>
      <c r="F39" s="76" t="s">
        <v>246</v>
      </c>
      <c r="G39" s="110"/>
      <c r="H39" s="61" t="s">
        <v>160</v>
      </c>
      <c r="I39" s="62">
        <v>0.20042160000000001</v>
      </c>
      <c r="J39" s="62">
        <v>6.8923600000000002E-2</v>
      </c>
      <c r="K39" s="62">
        <v>6.1741434609316795E-4</v>
      </c>
      <c r="L39" s="63">
        <v>9.9185746932158579E-4</v>
      </c>
      <c r="M39" s="70">
        <v>0.99633470135773816</v>
      </c>
      <c r="N39" s="64" t="s">
        <v>246</v>
      </c>
    </row>
    <row r="40" spans="2:14" x14ac:dyDescent="0.25">
      <c r="B40" s="61" t="s">
        <v>59</v>
      </c>
      <c r="C40" s="62">
        <v>0.16189812304718099</v>
      </c>
      <c r="D40" s="62">
        <v>1.4214321526478319E-3</v>
      </c>
      <c r="E40" s="63">
        <v>0.99220644697195215</v>
      </c>
      <c r="F40" s="76" t="s">
        <v>246</v>
      </c>
      <c r="G40" s="110"/>
      <c r="H40" s="61" t="s">
        <v>56</v>
      </c>
      <c r="I40" s="62">
        <v>0.10670767311545</v>
      </c>
      <c r="J40" s="62">
        <v>0.16713977109023301</v>
      </c>
      <c r="K40" s="62">
        <v>5.7460086218177496E-4</v>
      </c>
      <c r="L40" s="63">
        <v>9.2307890258775294E-4</v>
      </c>
      <c r="M40" s="70">
        <v>0.99725778026032597</v>
      </c>
      <c r="N40" s="64" t="s">
        <v>246</v>
      </c>
    </row>
    <row r="41" spans="2:14" x14ac:dyDescent="0.25">
      <c r="B41" s="61" t="s">
        <v>141</v>
      </c>
      <c r="C41" s="62">
        <v>0.15917341199999999</v>
      </c>
      <c r="D41" s="62">
        <v>1.3975097512249994E-3</v>
      </c>
      <c r="E41" s="63">
        <v>0.99360395672317714</v>
      </c>
      <c r="F41" s="76" t="s">
        <v>246</v>
      </c>
      <c r="G41" s="110"/>
      <c r="H41" s="61" t="s">
        <v>136</v>
      </c>
      <c r="I41" s="62">
        <v>0.11355620124617399</v>
      </c>
      <c r="J41" s="62">
        <v>0.15116247568484201</v>
      </c>
      <c r="K41" s="62">
        <v>4.2655128016408302E-4</v>
      </c>
      <c r="L41" s="63">
        <v>6.8524172779034769E-4</v>
      </c>
      <c r="M41" s="70">
        <v>0.99794302198811635</v>
      </c>
      <c r="N41" s="64" t="s">
        <v>246</v>
      </c>
    </row>
    <row r="42" spans="2:14" x14ac:dyDescent="0.25">
      <c r="B42" s="61" t="s">
        <v>50</v>
      </c>
      <c r="C42" s="62">
        <v>0.156007007662297</v>
      </c>
      <c r="D42" s="62">
        <v>1.3697093737457438E-3</v>
      </c>
      <c r="E42" s="63">
        <v>0.99497366609692284</v>
      </c>
      <c r="F42" s="76" t="s">
        <v>246</v>
      </c>
      <c r="G42" s="110"/>
      <c r="H42" s="61" t="s">
        <v>140</v>
      </c>
      <c r="I42" s="62">
        <v>0.73811968080000001</v>
      </c>
      <c r="J42" s="62">
        <v>0.63570000000000004</v>
      </c>
      <c r="K42" s="62">
        <v>3.7058299632970802E-4</v>
      </c>
      <c r="L42" s="63">
        <v>5.9533037293197104E-4</v>
      </c>
      <c r="M42" s="70">
        <v>0.99853835236104838</v>
      </c>
      <c r="N42" s="64" t="s">
        <v>246</v>
      </c>
    </row>
    <row r="43" spans="2:14" x14ac:dyDescent="0.25">
      <c r="B43" s="61" t="s">
        <v>136</v>
      </c>
      <c r="C43" s="62">
        <v>0.15116247568484201</v>
      </c>
      <c r="D43" s="62">
        <v>1.3271753814567888E-3</v>
      </c>
      <c r="E43" s="63">
        <v>0.99630084147837961</v>
      </c>
      <c r="F43" s="76" t="s">
        <v>246</v>
      </c>
      <c r="G43" s="110"/>
      <c r="H43" s="61" t="s">
        <v>61</v>
      </c>
      <c r="I43" s="62">
        <v>0.198776098403663</v>
      </c>
      <c r="J43" s="62">
        <v>0.12989904844896999</v>
      </c>
      <c r="K43" s="62">
        <v>1.8617192843306399E-4</v>
      </c>
      <c r="L43" s="63">
        <v>2.9907957105757563E-4</v>
      </c>
      <c r="M43" s="70">
        <v>0.99883743193210595</v>
      </c>
      <c r="N43" s="64" t="s">
        <v>246</v>
      </c>
    </row>
    <row r="44" spans="2:14" x14ac:dyDescent="0.25">
      <c r="B44" s="61" t="s">
        <v>61</v>
      </c>
      <c r="C44" s="62">
        <v>0.12989904844896999</v>
      </c>
      <c r="D44" s="62">
        <v>1.1404868727842826E-3</v>
      </c>
      <c r="E44" s="63">
        <v>0.99744132835116384</v>
      </c>
      <c r="F44" s="76" t="s">
        <v>246</v>
      </c>
      <c r="G44" s="110"/>
      <c r="H44" s="61" t="s">
        <v>65</v>
      </c>
      <c r="I44" s="62">
        <v>0.19509860788863101</v>
      </c>
      <c r="J44" s="62">
        <v>0.17896084336432799</v>
      </c>
      <c r="K44" s="62">
        <v>1.7366730252071799E-4</v>
      </c>
      <c r="L44" s="63">
        <v>2.7899126781241414E-4</v>
      </c>
      <c r="M44" s="70">
        <v>0.99911642319991834</v>
      </c>
      <c r="N44" s="64" t="s">
        <v>246</v>
      </c>
    </row>
    <row r="45" spans="2:14" x14ac:dyDescent="0.25">
      <c r="B45" s="61" t="s">
        <v>160</v>
      </c>
      <c r="C45" s="62">
        <v>6.8923600000000002E-2</v>
      </c>
      <c r="D45" s="62">
        <v>6.0513500263179238E-4</v>
      </c>
      <c r="E45" s="63">
        <v>0.99804646335379565</v>
      </c>
      <c r="F45" s="76" t="s">
        <v>246</v>
      </c>
      <c r="G45" s="110"/>
      <c r="H45" s="61" t="s">
        <v>141</v>
      </c>
      <c r="I45" s="62">
        <v>0.17571334799999999</v>
      </c>
      <c r="J45" s="62">
        <v>0.15917341199999999</v>
      </c>
      <c r="K45" s="62">
        <v>1.42522430452325E-4</v>
      </c>
      <c r="L45" s="63">
        <v>2.2895797301197344E-4</v>
      </c>
      <c r="M45" s="70">
        <v>0.99934538117293026</v>
      </c>
      <c r="N45" s="64" t="s">
        <v>246</v>
      </c>
    </row>
    <row r="46" spans="2:14" x14ac:dyDescent="0.25">
      <c r="B46" s="61" t="s">
        <v>76</v>
      </c>
      <c r="C46" s="62">
        <v>6.3687304140160494E-2</v>
      </c>
      <c r="D46" s="62">
        <v>5.591614041992552E-4</v>
      </c>
      <c r="E46" s="63">
        <v>0.99860562475799486</v>
      </c>
      <c r="F46" s="76" t="s">
        <v>246</v>
      </c>
      <c r="H46" s="61" t="s">
        <v>50</v>
      </c>
      <c r="I46" s="62">
        <v>0.17402306139882201</v>
      </c>
      <c r="J46" s="62">
        <v>0.156007007662297</v>
      </c>
      <c r="K46" s="62">
        <v>1.2982750393083199E-4</v>
      </c>
      <c r="L46" s="63">
        <v>2.0856395759508601E-4</v>
      </c>
      <c r="M46" s="70">
        <v>0.99955394513052531</v>
      </c>
      <c r="N46" s="64" t="s">
        <v>246</v>
      </c>
    </row>
    <row r="47" spans="2:14" x14ac:dyDescent="0.25">
      <c r="B47" s="61" t="s">
        <v>118</v>
      </c>
      <c r="C47" s="62">
        <v>5.7540227384279899E-2</v>
      </c>
      <c r="D47" s="62">
        <v>5.0519133721425098E-4</v>
      </c>
      <c r="E47" s="63">
        <v>0.99911081609520913</v>
      </c>
      <c r="F47" s="76" t="s">
        <v>246</v>
      </c>
      <c r="H47" s="61" t="s">
        <v>204</v>
      </c>
      <c r="I47" s="62">
        <v>3.3876815764E-2</v>
      </c>
      <c r="J47" s="62">
        <v>1.7243360310000001E-2</v>
      </c>
      <c r="K47" s="62">
        <v>6.5626196924468605E-5</v>
      </c>
      <c r="L47" s="63">
        <v>1.0542650007177043E-4</v>
      </c>
      <c r="M47" s="70">
        <v>0.99965937163059704</v>
      </c>
      <c r="N47" s="64" t="s">
        <v>246</v>
      </c>
    </row>
    <row r="48" spans="2:14" x14ac:dyDescent="0.25">
      <c r="B48" s="61" t="s">
        <v>114</v>
      </c>
      <c r="C48" s="62">
        <v>3.2000000000000001E-2</v>
      </c>
      <c r="D48" s="62">
        <v>2.8095340470052864E-4</v>
      </c>
      <c r="E48" s="63">
        <v>0.99939176949990971</v>
      </c>
      <c r="F48" s="76" t="s">
        <v>246</v>
      </c>
      <c r="H48" s="61" t="s">
        <v>46</v>
      </c>
      <c r="I48" s="62">
        <v>6.4553680920239999E-3</v>
      </c>
      <c r="J48" s="62">
        <v>1.32833190724781E-2</v>
      </c>
      <c r="K48" s="62">
        <v>5.6727458930800698E-5</v>
      </c>
      <c r="L48" s="63">
        <v>9.1130946684639687E-5</v>
      </c>
      <c r="M48" s="70">
        <v>0.99975050257728171</v>
      </c>
      <c r="N48" s="64" t="s">
        <v>246</v>
      </c>
    </row>
    <row r="49" spans="2:14" x14ac:dyDescent="0.25">
      <c r="B49" s="61" t="s">
        <v>204</v>
      </c>
      <c r="C49" s="62">
        <v>1.7243360310000001E-2</v>
      </c>
      <c r="D49" s="62">
        <v>1.5139314961163948E-4</v>
      </c>
      <c r="E49" s="63">
        <v>0.99954316264952137</v>
      </c>
      <c r="F49" s="76" t="s">
        <v>246</v>
      </c>
      <c r="H49" s="61" t="s">
        <v>114</v>
      </c>
      <c r="I49" s="62">
        <v>3.5200000000000002E-2</v>
      </c>
      <c r="J49" s="62">
        <v>3.2000000000000001E-2</v>
      </c>
      <c r="K49" s="62">
        <v>2.93361688433672E-5</v>
      </c>
      <c r="L49" s="63">
        <v>4.7127667785325725E-5</v>
      </c>
      <c r="M49" s="70">
        <v>0.99979763024506707</v>
      </c>
      <c r="N49" s="64" t="s">
        <v>246</v>
      </c>
    </row>
    <row r="50" spans="2:14" x14ac:dyDescent="0.25">
      <c r="B50" s="61" t="s">
        <v>46</v>
      </c>
      <c r="C50" s="62">
        <v>1.32833190724781E-2</v>
      </c>
      <c r="D50" s="62">
        <v>1.1662480372300595E-4</v>
      </c>
      <c r="E50" s="63">
        <v>0.99965978745324435</v>
      </c>
      <c r="F50" s="76" t="s">
        <v>246</v>
      </c>
      <c r="H50" s="61" t="s">
        <v>137</v>
      </c>
      <c r="I50" s="62">
        <v>8.3434436519860093E-3</v>
      </c>
      <c r="J50" s="62">
        <v>9.8512949143931203E-3</v>
      </c>
      <c r="K50" s="62">
        <v>2.2647975787530599E-5</v>
      </c>
      <c r="L50" s="63">
        <v>3.6383287968638959E-5</v>
      </c>
      <c r="M50" s="70">
        <v>0.99983401353303569</v>
      </c>
      <c r="N50" s="64" t="s">
        <v>246</v>
      </c>
    </row>
    <row r="51" spans="2:14" x14ac:dyDescent="0.25">
      <c r="B51" s="61" t="s">
        <v>137</v>
      </c>
      <c r="C51" s="62">
        <v>9.8512949143931203E-3</v>
      </c>
      <c r="D51" s="62">
        <v>8.6492338965867186E-5</v>
      </c>
      <c r="E51" s="63">
        <v>0.9997462797922102</v>
      </c>
      <c r="F51" s="76" t="s">
        <v>246</v>
      </c>
      <c r="H51" s="61" t="s">
        <v>76</v>
      </c>
      <c r="I51" s="62">
        <v>7.6676563735109504E-2</v>
      </c>
      <c r="J51" s="62">
        <v>6.3687304140160494E-2</v>
      </c>
      <c r="K51" s="62">
        <v>2.2224107176941299E-5</v>
      </c>
      <c r="L51" s="63">
        <v>3.5702355868365861E-5</v>
      </c>
      <c r="M51" s="70">
        <v>0.99986971588890405</v>
      </c>
      <c r="N51" s="64" t="s">
        <v>246</v>
      </c>
    </row>
    <row r="52" spans="2:14" x14ac:dyDescent="0.25">
      <c r="B52" s="61" t="s">
        <v>74</v>
      </c>
      <c r="C52" s="62">
        <v>7.3463892017197503E-3</v>
      </c>
      <c r="D52" s="62">
        <v>6.4499783077448826E-5</v>
      </c>
      <c r="E52" s="63">
        <v>0.99981077957528763</v>
      </c>
      <c r="F52" s="76" t="s">
        <v>246</v>
      </c>
      <c r="H52" s="61" t="s">
        <v>68</v>
      </c>
      <c r="I52" s="62">
        <v>2.13525830550032E-3</v>
      </c>
      <c r="J52" s="62">
        <v>4.10618993568656E-3</v>
      </c>
      <c r="K52" s="62">
        <v>1.6772485166914301E-5</v>
      </c>
      <c r="L52" s="63">
        <v>2.6944490028709327E-5</v>
      </c>
      <c r="M52" s="70">
        <v>0.99989666037893277</v>
      </c>
      <c r="N52" s="64" t="s">
        <v>246</v>
      </c>
    </row>
    <row r="53" spans="2:14" x14ac:dyDescent="0.25">
      <c r="B53" s="61" t="s">
        <v>167</v>
      </c>
      <c r="C53" s="62">
        <v>5.2813270215000003E-3</v>
      </c>
      <c r="D53" s="62">
        <v>4.6368962750853974E-5</v>
      </c>
      <c r="E53" s="63">
        <v>0.99985714853803853</v>
      </c>
      <c r="F53" s="76" t="s">
        <v>246</v>
      </c>
      <c r="H53" s="61" t="s">
        <v>57</v>
      </c>
      <c r="I53" s="62">
        <v>5.9014367740999798E-3</v>
      </c>
      <c r="J53" s="62">
        <v>2.3361253171580499E-3</v>
      </c>
      <c r="K53" s="62">
        <v>1.6056202350270901E-5</v>
      </c>
      <c r="L53" s="63">
        <v>2.5793803352363045E-5</v>
      </c>
      <c r="M53" s="70">
        <v>0.99992245418228509</v>
      </c>
      <c r="N53" s="64" t="s">
        <v>246</v>
      </c>
    </row>
    <row r="54" spans="2:14" x14ac:dyDescent="0.25">
      <c r="B54" s="61" t="s">
        <v>51</v>
      </c>
      <c r="C54" s="62">
        <v>4.8838761703858501E-3</v>
      </c>
      <c r="D54" s="62">
        <v>4.2879426193927617E-5</v>
      </c>
      <c r="E54" s="63">
        <v>0.9999000279642325</v>
      </c>
      <c r="F54" s="76" t="s">
        <v>246</v>
      </c>
      <c r="H54" s="61" t="s">
        <v>167</v>
      </c>
      <c r="I54" s="62">
        <v>3.84686784921459E-3</v>
      </c>
      <c r="J54" s="62">
        <v>5.2813270215000003E-3</v>
      </c>
      <c r="K54" s="62">
        <v>1.5561430759625298E-5</v>
      </c>
      <c r="L54" s="63">
        <v>2.4998967759547212E-5</v>
      </c>
      <c r="M54" s="70">
        <v>0.99994745315004463</v>
      </c>
      <c r="N54" s="64" t="s">
        <v>246</v>
      </c>
    </row>
    <row r="55" spans="2:14" x14ac:dyDescent="0.25">
      <c r="B55" s="61" t="s">
        <v>68</v>
      </c>
      <c r="C55" s="62">
        <v>4.10618993568656E-3</v>
      </c>
      <c r="D55" s="62">
        <v>3.6051501336818242E-5</v>
      </c>
      <c r="E55" s="63">
        <v>0.99993607946556928</v>
      </c>
      <c r="F55" s="76"/>
      <c r="H55" s="61" t="s">
        <v>47</v>
      </c>
      <c r="I55" s="62">
        <v>6.4791567359999999E-4</v>
      </c>
      <c r="J55" s="62">
        <v>2.50778110203893E-3</v>
      </c>
      <c r="K55" s="62">
        <v>1.38274313386429E-5</v>
      </c>
      <c r="L55" s="63">
        <v>2.2213350145729785E-5</v>
      </c>
      <c r="M55" s="70">
        <v>0.99996966650019037</v>
      </c>
      <c r="N55" s="64"/>
    </row>
    <row r="56" spans="2:14" x14ac:dyDescent="0.25">
      <c r="B56" s="61" t="s">
        <v>47</v>
      </c>
      <c r="C56" s="62">
        <v>2.50778110203893E-3</v>
      </c>
      <c r="D56" s="62">
        <v>2.2017801214421289E-5</v>
      </c>
      <c r="E56" s="63">
        <v>0.99995809726678375</v>
      </c>
      <c r="F56" s="76"/>
      <c r="H56" s="61" t="s">
        <v>51</v>
      </c>
      <c r="I56" s="62">
        <v>4.0527621584083903E-3</v>
      </c>
      <c r="J56" s="62">
        <v>4.8838761703858501E-3</v>
      </c>
      <c r="K56" s="62">
        <v>1.1684483891667199E-5</v>
      </c>
      <c r="L56" s="63">
        <v>1.8770769899423468E-5</v>
      </c>
      <c r="M56" s="70">
        <v>0.99998843727008979</v>
      </c>
      <c r="N56" s="64"/>
    </row>
    <row r="57" spans="2:14" x14ac:dyDescent="0.25">
      <c r="B57" s="61" t="s">
        <v>57</v>
      </c>
      <c r="C57" s="62">
        <v>2.3361253171580499E-3</v>
      </c>
      <c r="D57" s="62">
        <v>2.0510698801958012E-5</v>
      </c>
      <c r="E57" s="63">
        <v>0.99997860796558569</v>
      </c>
      <c r="F57" s="76"/>
      <c r="H57" s="61" t="s">
        <v>135</v>
      </c>
      <c r="I57" s="62">
        <v>2.7639171675544099E-3</v>
      </c>
      <c r="J57" s="62">
        <v>1.3819585837772099E-3</v>
      </c>
      <c r="K57" s="62">
        <v>5.5265582452779503E-6</v>
      </c>
      <c r="L57" s="63">
        <v>8.8782486346576779E-6</v>
      </c>
      <c r="M57" s="70">
        <v>0.99999731551872439</v>
      </c>
      <c r="N57" s="64"/>
    </row>
    <row r="58" spans="2:14" x14ac:dyDescent="0.25">
      <c r="B58" s="61" t="s">
        <v>135</v>
      </c>
      <c r="C58" s="62">
        <v>1.3819585837772099E-3</v>
      </c>
      <c r="D58" s="62">
        <v>1.2133311539603997E-5</v>
      </c>
      <c r="E58" s="63">
        <v>0.99999074127712528</v>
      </c>
      <c r="F58" s="76"/>
      <c r="H58" s="61" t="s">
        <v>74</v>
      </c>
      <c r="I58" s="62">
        <v>9.0081179136000007E-3</v>
      </c>
      <c r="J58" s="62">
        <v>7.3463892017197503E-3</v>
      </c>
      <c r="K58" s="62">
        <v>1.6710437767042801E-6</v>
      </c>
      <c r="L58" s="63">
        <v>2.684481275783936E-6</v>
      </c>
      <c r="M58" s="70">
        <v>1.0000000000000002</v>
      </c>
      <c r="N58" s="64"/>
    </row>
    <row r="59" spans="2:14" x14ac:dyDescent="0.25">
      <c r="B59" s="61" t="s">
        <v>48</v>
      </c>
      <c r="C59" s="62">
        <v>9.6296399999999996E-4</v>
      </c>
      <c r="D59" s="62">
        <v>8.4546254501262461E-6</v>
      </c>
      <c r="E59" s="63">
        <v>0.99999919590257536</v>
      </c>
      <c r="F59" s="76"/>
      <c r="H59" s="61" t="s">
        <v>164</v>
      </c>
      <c r="I59" s="62">
        <v>1.95E-5</v>
      </c>
      <c r="J59" s="62">
        <v>9.1584999999999998E-5</v>
      </c>
      <c r="K59" s="62">
        <v>5.2771590718187803E-7</v>
      </c>
      <c r="L59" s="63">
        <v>8.4775964071812859E-7</v>
      </c>
      <c r="M59" s="70">
        <v>1.0000008477596409</v>
      </c>
      <c r="N59" s="64"/>
    </row>
    <row r="60" spans="2:14" ht="15.75" thickBot="1" x14ac:dyDescent="0.3">
      <c r="B60" s="66" t="s">
        <v>164</v>
      </c>
      <c r="C60" s="67">
        <v>9.1584999999999998E-5</v>
      </c>
      <c r="D60" s="67">
        <v>8.0409742404680983E-7</v>
      </c>
      <c r="E60" s="68">
        <v>0.99999999999999944</v>
      </c>
      <c r="F60" s="77"/>
      <c r="H60" s="66"/>
      <c r="I60" s="67"/>
      <c r="J60" s="67"/>
      <c r="K60" s="67"/>
      <c r="L60" s="68"/>
      <c r="M60" s="97"/>
      <c r="N60" s="69"/>
    </row>
  </sheetData>
  <phoneticPr fontId="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4"/>
  </sheetPr>
  <dimension ref="B1:V72"/>
  <sheetViews>
    <sheetView showGridLines="0" zoomScale="75" zoomScaleNormal="75" workbookViewId="0">
      <selection activeCell="Y31" sqref="Y31"/>
    </sheetView>
  </sheetViews>
  <sheetFormatPr defaultRowHeight="15" x14ac:dyDescent="0.25"/>
  <cols>
    <col min="1" max="1" width="6.5703125" style="51" bestFit="1" customWidth="1"/>
    <col min="2" max="2" width="16.28515625" style="51" bestFit="1" customWidth="1"/>
    <col min="3" max="3" width="9.5703125" style="51" bestFit="1" customWidth="1"/>
    <col min="4" max="4" width="14.28515625" style="51" bestFit="1" customWidth="1"/>
    <col min="5" max="5" width="11.28515625" style="51" bestFit="1" customWidth="1"/>
    <col min="6" max="6" width="9.140625" style="52" bestFit="1" customWidth="1"/>
    <col min="7" max="7" width="2.42578125" style="51" customWidth="1"/>
    <col min="8" max="8" width="15.7109375" style="51" customWidth="1"/>
    <col min="9" max="9" width="9.5703125" style="51" customWidth="1"/>
    <col min="10" max="10" width="14.42578125" style="51" customWidth="1"/>
    <col min="11" max="11" width="11.42578125" style="51" customWidth="1"/>
    <col min="12" max="16" width="9.140625" style="51"/>
    <col min="17" max="17" width="13" style="51" customWidth="1"/>
    <col min="18" max="18" width="9.140625" style="51"/>
    <col min="19" max="19" width="12.42578125" style="51" customWidth="1"/>
    <col min="20" max="20" width="10.5703125" style="51" customWidth="1"/>
    <col min="21" max="16384" width="9.140625" style="51"/>
  </cols>
  <sheetData>
    <row r="1" spans="2:20" x14ac:dyDescent="0.25">
      <c r="B1" s="50" t="s">
        <v>212</v>
      </c>
    </row>
    <row r="3" spans="2:20" ht="15.75" thickBot="1" x14ac:dyDescent="0.3">
      <c r="B3" s="51" t="s">
        <v>32</v>
      </c>
      <c r="H3" s="51" t="s">
        <v>32</v>
      </c>
      <c r="L3" s="52"/>
      <c r="N3" s="18" t="s">
        <v>33</v>
      </c>
      <c r="O3" s="18"/>
      <c r="P3" s="18"/>
      <c r="Q3" s="18"/>
      <c r="R3" s="18"/>
      <c r="S3" s="18"/>
      <c r="T3" s="18"/>
    </row>
    <row r="4" spans="2:20" s="35" customFormat="1" ht="45.75" thickBot="1" x14ac:dyDescent="0.3">
      <c r="B4" s="53" t="s">
        <v>0</v>
      </c>
      <c r="C4" s="54" t="s">
        <v>182</v>
      </c>
      <c r="D4" s="54" t="s">
        <v>1</v>
      </c>
      <c r="E4" s="54" t="s">
        <v>2</v>
      </c>
      <c r="F4" s="55" t="s">
        <v>3</v>
      </c>
      <c r="H4" s="53" t="s">
        <v>0</v>
      </c>
      <c r="I4" s="54" t="s">
        <v>183</v>
      </c>
      <c r="J4" s="54" t="s">
        <v>1</v>
      </c>
      <c r="K4" s="54" t="s">
        <v>2</v>
      </c>
      <c r="L4" s="55" t="s">
        <v>3</v>
      </c>
      <c r="N4" s="91" t="s">
        <v>0</v>
      </c>
      <c r="O4" s="92" t="s">
        <v>184</v>
      </c>
      <c r="P4" s="92" t="s">
        <v>205</v>
      </c>
      <c r="Q4" s="92" t="s">
        <v>28</v>
      </c>
      <c r="R4" s="92" t="s">
        <v>29</v>
      </c>
      <c r="S4" s="92" t="s">
        <v>2</v>
      </c>
      <c r="T4" s="93" t="s">
        <v>3</v>
      </c>
    </row>
    <row r="5" spans="2:20" x14ac:dyDescent="0.25">
      <c r="B5" s="56" t="s">
        <v>171</v>
      </c>
      <c r="C5" s="57">
        <v>125.41952886871395</v>
      </c>
      <c r="D5" s="57"/>
      <c r="E5" s="58"/>
      <c r="F5" s="59" t="s">
        <v>246</v>
      </c>
      <c r="G5" s="104"/>
      <c r="H5" s="56" t="s">
        <v>171</v>
      </c>
      <c r="I5" s="57">
        <v>68.333864777315625</v>
      </c>
      <c r="J5" s="57"/>
      <c r="K5" s="58"/>
      <c r="L5" s="75" t="s">
        <v>246</v>
      </c>
      <c r="N5" s="61" t="s">
        <v>131</v>
      </c>
      <c r="O5" s="62">
        <v>25.6751178223934</v>
      </c>
      <c r="P5" s="62">
        <v>35.099742291249299</v>
      </c>
      <c r="Q5" s="62">
        <v>5.2191198355651301E-2</v>
      </c>
      <c r="R5" s="63">
        <v>0.31907422447442096</v>
      </c>
      <c r="S5" s="70">
        <v>0.31907422447442096</v>
      </c>
      <c r="T5" s="64" t="s">
        <v>245</v>
      </c>
    </row>
    <row r="6" spans="2:20" x14ac:dyDescent="0.25">
      <c r="B6" s="61" t="s">
        <v>144</v>
      </c>
      <c r="C6" s="62">
        <v>40.2291441641459</v>
      </c>
      <c r="D6" s="62">
        <v>0.32075662001773902</v>
      </c>
      <c r="E6" s="63">
        <v>0.32075662001773902</v>
      </c>
      <c r="F6" s="64" t="s">
        <v>245</v>
      </c>
      <c r="G6" s="104"/>
      <c r="H6" s="61" t="s">
        <v>58</v>
      </c>
      <c r="I6" s="62">
        <v>23.1118869883808</v>
      </c>
      <c r="J6" s="62">
        <v>0.33822010600010899</v>
      </c>
      <c r="K6" s="63">
        <v>0.33822010600010899</v>
      </c>
      <c r="L6" s="76" t="s">
        <v>245</v>
      </c>
      <c r="N6" s="61" t="s">
        <v>143</v>
      </c>
      <c r="O6" s="62">
        <v>13.6913807536069</v>
      </c>
      <c r="P6" s="62">
        <v>11.0178846</v>
      </c>
      <c r="Q6" s="62">
        <v>4.2412881294846903E-2</v>
      </c>
      <c r="R6" s="63">
        <v>0.25929385860544441</v>
      </c>
      <c r="S6" s="70">
        <v>0.57836808307986542</v>
      </c>
      <c r="T6" s="64" t="s">
        <v>245</v>
      </c>
    </row>
    <row r="7" spans="2:20" x14ac:dyDescent="0.25">
      <c r="B7" s="61" t="s">
        <v>131</v>
      </c>
      <c r="C7" s="62">
        <v>35.099742291249299</v>
      </c>
      <c r="D7" s="62">
        <v>0.27985866800688503</v>
      </c>
      <c r="E7" s="63">
        <v>0.60061528802462405</v>
      </c>
      <c r="F7" s="64" t="s">
        <v>245</v>
      </c>
      <c r="G7" s="104"/>
      <c r="H7" s="61" t="s">
        <v>72</v>
      </c>
      <c r="I7" s="62">
        <v>20.039010876872901</v>
      </c>
      <c r="J7" s="62">
        <v>0.29325153702597501</v>
      </c>
      <c r="K7" s="63">
        <v>0.63147164302608405</v>
      </c>
      <c r="L7" s="76" t="s">
        <v>245</v>
      </c>
      <c r="N7" s="61" t="s">
        <v>130</v>
      </c>
      <c r="O7" s="62">
        <v>14.19776545977</v>
      </c>
      <c r="P7" s="62">
        <v>14.508527232494799</v>
      </c>
      <c r="Q7" s="62">
        <v>1.5852438708391099E-2</v>
      </c>
      <c r="R7" s="63">
        <v>9.6914896501135536E-2</v>
      </c>
      <c r="S7" s="70">
        <v>0.67528297958100092</v>
      </c>
      <c r="T7" s="64" t="s">
        <v>245</v>
      </c>
    </row>
    <row r="8" spans="2:20" x14ac:dyDescent="0.25">
      <c r="B8" s="61" t="s">
        <v>130</v>
      </c>
      <c r="C8" s="62">
        <v>14.508527232494799</v>
      </c>
      <c r="D8" s="62">
        <v>0.115679969167178</v>
      </c>
      <c r="E8" s="63">
        <v>0.71629525719180209</v>
      </c>
      <c r="F8" s="64" t="s">
        <v>245</v>
      </c>
      <c r="G8" s="104"/>
      <c r="H8" s="61" t="s">
        <v>45</v>
      </c>
      <c r="I8" s="62">
        <v>6.1010108894760897</v>
      </c>
      <c r="J8" s="62">
        <v>8.9282391817847306E-2</v>
      </c>
      <c r="K8" s="63">
        <v>0.72075403484393141</v>
      </c>
      <c r="L8" s="76" t="s">
        <v>245</v>
      </c>
      <c r="N8" s="61" t="s">
        <v>144</v>
      </c>
      <c r="O8" s="62">
        <v>34.009852251154797</v>
      </c>
      <c r="P8" s="62">
        <v>40.2291441641459</v>
      </c>
      <c r="Q8" s="62">
        <v>1.19767299461788E-2</v>
      </c>
      <c r="R8" s="63">
        <v>7.3220503451091629E-2</v>
      </c>
      <c r="S8" s="70">
        <v>0.74850348303209258</v>
      </c>
      <c r="T8" s="64" t="s">
        <v>245</v>
      </c>
    </row>
    <row r="9" spans="2:20" x14ac:dyDescent="0.25">
      <c r="B9" s="61" t="s">
        <v>147</v>
      </c>
      <c r="C9" s="62">
        <v>13.627245460914301</v>
      </c>
      <c r="D9" s="62">
        <v>0.108653298125358</v>
      </c>
      <c r="E9" s="63">
        <v>0.82494855531716005</v>
      </c>
      <c r="F9" s="64" t="s">
        <v>245</v>
      </c>
      <c r="G9" s="104"/>
      <c r="H9" s="61" t="s">
        <v>53</v>
      </c>
      <c r="I9" s="62">
        <v>4.36886489061835</v>
      </c>
      <c r="J9" s="62">
        <v>6.3934110925168305E-2</v>
      </c>
      <c r="K9" s="63">
        <v>0.78468814576909973</v>
      </c>
      <c r="L9" s="76" t="s">
        <v>245</v>
      </c>
      <c r="N9" s="61" t="s">
        <v>147</v>
      </c>
      <c r="O9" s="62">
        <v>12.981331629642501</v>
      </c>
      <c r="P9" s="62">
        <v>13.627245460914301</v>
      </c>
      <c r="Q9" s="62">
        <v>1.11935485595179E-2</v>
      </c>
      <c r="R9" s="63">
        <v>6.8432474023816192E-2</v>
      </c>
      <c r="S9" s="70">
        <v>0.81693595705590871</v>
      </c>
      <c r="T9" s="64" t="s">
        <v>245</v>
      </c>
    </row>
    <row r="10" spans="2:20" x14ac:dyDescent="0.25">
      <c r="B10" s="61" t="s">
        <v>143</v>
      </c>
      <c r="C10" s="62">
        <v>11.0178846</v>
      </c>
      <c r="D10" s="62">
        <v>8.7848237825332895E-2</v>
      </c>
      <c r="E10" s="63">
        <v>0.91279679314249296</v>
      </c>
      <c r="F10" s="64" t="s">
        <v>246</v>
      </c>
      <c r="G10" s="104"/>
      <c r="H10" s="61" t="s">
        <v>60</v>
      </c>
      <c r="I10" s="62">
        <v>3.2888983635503601</v>
      </c>
      <c r="J10" s="62">
        <v>4.8129845637563701E-2</v>
      </c>
      <c r="K10" s="63">
        <v>0.83281799140666346</v>
      </c>
      <c r="L10" s="76" t="s">
        <v>245</v>
      </c>
      <c r="N10" s="61" t="s">
        <v>132</v>
      </c>
      <c r="O10" s="62">
        <v>1.4835757539090899</v>
      </c>
      <c r="P10" s="62">
        <v>1.0044140801599799</v>
      </c>
      <c r="Q10" s="62">
        <v>6.3243893978489297E-3</v>
      </c>
      <c r="R10" s="63">
        <v>3.8664558507390402E-2</v>
      </c>
      <c r="S10" s="70">
        <v>0.85560051556329908</v>
      </c>
      <c r="T10" s="64" t="s">
        <v>246</v>
      </c>
    </row>
    <row r="11" spans="2:20" x14ac:dyDescent="0.25">
      <c r="B11" s="61" t="s">
        <v>133</v>
      </c>
      <c r="C11" s="62">
        <v>4.7054917825465301</v>
      </c>
      <c r="D11" s="62">
        <v>3.7518015136798297E-2</v>
      </c>
      <c r="E11" s="63">
        <v>0.95031480827929127</v>
      </c>
      <c r="F11" s="64" t="s">
        <v>246</v>
      </c>
      <c r="G11" s="104"/>
      <c r="H11" s="61" t="s">
        <v>55</v>
      </c>
      <c r="I11" s="62">
        <v>2.2884367730027901</v>
      </c>
      <c r="J11" s="62">
        <v>3.3489058177234299E-2</v>
      </c>
      <c r="K11" s="63">
        <v>0.86630704958389781</v>
      </c>
      <c r="L11" s="76" t="s">
        <v>246</v>
      </c>
      <c r="N11" s="61" t="s">
        <v>139</v>
      </c>
      <c r="O11" s="62">
        <v>1.0825752588815101</v>
      </c>
      <c r="P11" s="62">
        <v>1.7288588246400001</v>
      </c>
      <c r="Q11" s="62">
        <v>4.4714574554783303E-3</v>
      </c>
      <c r="R11" s="63">
        <v>2.7336540735371499E-2</v>
      </c>
      <c r="S11" s="70">
        <v>0.88293705629867059</v>
      </c>
      <c r="T11" s="64" t="s">
        <v>246</v>
      </c>
    </row>
    <row r="12" spans="2:20" x14ac:dyDescent="0.25">
      <c r="B12" s="61" t="s">
        <v>139</v>
      </c>
      <c r="C12" s="62">
        <v>1.7288588246400001</v>
      </c>
      <c r="D12" s="62">
        <v>1.37846062749105E-2</v>
      </c>
      <c r="E12" s="63">
        <v>0.96409941455420178</v>
      </c>
      <c r="F12" s="64" t="s">
        <v>246</v>
      </c>
      <c r="G12" s="104"/>
      <c r="H12" s="61" t="s">
        <v>56</v>
      </c>
      <c r="I12" s="62">
        <v>1.4152040561589201</v>
      </c>
      <c r="J12" s="62">
        <v>2.0710142193343599E-2</v>
      </c>
      <c r="K12" s="63">
        <v>0.88701719177724137</v>
      </c>
      <c r="L12" s="76" t="s">
        <v>246</v>
      </c>
      <c r="N12" s="61" t="s">
        <v>58</v>
      </c>
      <c r="O12" s="62">
        <v>3.2095326452820497E-2</v>
      </c>
      <c r="P12" s="62">
        <v>0.462426758387809</v>
      </c>
      <c r="Q12" s="62">
        <v>3.8838965765605501E-3</v>
      </c>
      <c r="R12" s="63">
        <v>2.3744449775998083E-2</v>
      </c>
      <c r="S12" s="70">
        <v>0.90668150607466869</v>
      </c>
      <c r="T12" s="64" t="s">
        <v>246</v>
      </c>
    </row>
    <row r="13" spans="2:20" x14ac:dyDescent="0.25">
      <c r="B13" s="61" t="s">
        <v>132</v>
      </c>
      <c r="C13" s="62">
        <v>1.0044140801599799</v>
      </c>
      <c r="D13" s="62">
        <v>8.0084344856004904E-3</v>
      </c>
      <c r="E13" s="63">
        <v>0.9721078490398023</v>
      </c>
      <c r="F13" s="64" t="s">
        <v>246</v>
      </c>
      <c r="G13" s="104"/>
      <c r="H13" s="61" t="s">
        <v>70</v>
      </c>
      <c r="I13" s="62">
        <v>1.12826618210139</v>
      </c>
      <c r="J13" s="62">
        <v>1.6511084010514501E-2</v>
      </c>
      <c r="K13" s="63">
        <v>0.90352827578775585</v>
      </c>
      <c r="L13" s="76" t="s">
        <v>246</v>
      </c>
      <c r="N13" s="61" t="s">
        <v>133</v>
      </c>
      <c r="O13" s="62">
        <v>3.7989814233858099</v>
      </c>
      <c r="P13" s="62">
        <v>4.7054917825465301</v>
      </c>
      <c r="Q13" s="62">
        <v>3.2701988688349599E-3</v>
      </c>
      <c r="R13" s="63">
        <v>1.9992569644411307E-2</v>
      </c>
      <c r="S13" s="70">
        <v>0.92667407571908</v>
      </c>
      <c r="T13" s="64" t="s">
        <v>246</v>
      </c>
    </row>
    <row r="14" spans="2:20" x14ac:dyDescent="0.25">
      <c r="B14" s="61" t="s">
        <v>140</v>
      </c>
      <c r="C14" s="62">
        <v>0.85882367999999998</v>
      </c>
      <c r="D14" s="62">
        <v>6.8476072884868996E-3</v>
      </c>
      <c r="E14" s="63">
        <v>0.97895545632828918</v>
      </c>
      <c r="F14" s="64" t="s">
        <v>246</v>
      </c>
      <c r="G14" s="104"/>
      <c r="H14" s="61" t="s">
        <v>75</v>
      </c>
      <c r="I14" s="62">
        <v>1.10684609701563</v>
      </c>
      <c r="J14" s="62">
        <v>1.6197621788590199E-2</v>
      </c>
      <c r="K14" s="63">
        <v>0.91972589757634604</v>
      </c>
      <c r="L14" s="76" t="s">
        <v>246</v>
      </c>
      <c r="N14" s="61" t="s">
        <v>145</v>
      </c>
      <c r="O14" s="62">
        <v>2.1519914000000001E-2</v>
      </c>
      <c r="P14" s="62">
        <v>0.33890350000000002</v>
      </c>
      <c r="Q14" s="62">
        <v>2.86733329913118E-3</v>
      </c>
      <c r="R14" s="63">
        <v>1.7529625253965814E-2</v>
      </c>
      <c r="S14" s="70">
        <v>0.94420370097304585</v>
      </c>
      <c r="T14" s="64" t="s">
        <v>246</v>
      </c>
    </row>
    <row r="15" spans="2:20" x14ac:dyDescent="0.25">
      <c r="B15" s="61" t="s">
        <v>136</v>
      </c>
      <c r="C15" s="62">
        <v>0.70039593908045406</v>
      </c>
      <c r="D15" s="62">
        <v>5.5844248929814598E-3</v>
      </c>
      <c r="E15" s="63">
        <v>0.98453988122127067</v>
      </c>
      <c r="F15" s="64" t="s">
        <v>246</v>
      </c>
      <c r="G15" s="104"/>
      <c r="H15" s="61" t="s">
        <v>52</v>
      </c>
      <c r="I15" s="62">
        <v>1.06463083636482</v>
      </c>
      <c r="J15" s="62">
        <v>1.5579842290995899E-2</v>
      </c>
      <c r="K15" s="63">
        <v>0.93530573986734189</v>
      </c>
      <c r="L15" s="76" t="s">
        <v>246</v>
      </c>
      <c r="N15" s="61" t="s">
        <v>140</v>
      </c>
      <c r="O15" s="62">
        <v>0.99719153774591995</v>
      </c>
      <c r="P15" s="62">
        <v>0.85882367999999998</v>
      </c>
      <c r="Q15" s="62">
        <v>2.57494784621761E-3</v>
      </c>
      <c r="R15" s="63">
        <v>1.5742108113618376E-2</v>
      </c>
      <c r="S15" s="70">
        <v>0.95994580908666427</v>
      </c>
      <c r="T15" s="64" t="s">
        <v>246</v>
      </c>
    </row>
    <row r="16" spans="2:20" x14ac:dyDescent="0.25">
      <c r="B16" s="61" t="s">
        <v>138</v>
      </c>
      <c r="C16" s="62">
        <v>0.49622559696360202</v>
      </c>
      <c r="D16" s="62">
        <v>3.9565257614947499E-3</v>
      </c>
      <c r="E16" s="63">
        <v>0.98849640698276542</v>
      </c>
      <c r="F16" s="64" t="s">
        <v>246</v>
      </c>
      <c r="G16" s="104"/>
      <c r="H16" s="61" t="s">
        <v>59</v>
      </c>
      <c r="I16" s="62">
        <v>0.93773609625093901</v>
      </c>
      <c r="J16" s="62">
        <v>1.37228605363798E-2</v>
      </c>
      <c r="K16" s="63">
        <v>0.94902860040372172</v>
      </c>
      <c r="L16" s="76" t="s">
        <v>246</v>
      </c>
      <c r="N16" s="61" t="s">
        <v>142</v>
      </c>
      <c r="O16" s="62">
        <v>0.301280117723566</v>
      </c>
      <c r="P16" s="62">
        <v>0.115846248920602</v>
      </c>
      <c r="Q16" s="62">
        <v>2.0883687685047899E-3</v>
      </c>
      <c r="R16" s="63">
        <v>1.2767375845377866E-2</v>
      </c>
      <c r="S16" s="70">
        <v>0.97271318493204217</v>
      </c>
      <c r="T16" s="64" t="s">
        <v>246</v>
      </c>
    </row>
    <row r="17" spans="2:20" x14ac:dyDescent="0.25">
      <c r="B17" s="61" t="s">
        <v>58</v>
      </c>
      <c r="C17" s="62">
        <v>0.462426758387809</v>
      </c>
      <c r="D17" s="62">
        <v>3.6870395109829001E-3</v>
      </c>
      <c r="E17" s="63">
        <v>0.99218344649374834</v>
      </c>
      <c r="F17" s="64" t="s">
        <v>246</v>
      </c>
      <c r="G17" s="104"/>
      <c r="H17" s="61" t="s">
        <v>61</v>
      </c>
      <c r="I17" s="62">
        <v>0.74372493008221296</v>
      </c>
      <c r="J17" s="62">
        <v>1.0883694819630699E-2</v>
      </c>
      <c r="K17" s="63">
        <v>0.95991229522335242</v>
      </c>
      <c r="L17" s="76" t="s">
        <v>246</v>
      </c>
      <c r="N17" s="61" t="s">
        <v>72</v>
      </c>
      <c r="O17" s="62">
        <v>0.147911024979832</v>
      </c>
      <c r="P17" s="62">
        <v>5.7047314671698102E-2</v>
      </c>
      <c r="Q17" s="62">
        <v>1.02368437179564E-3</v>
      </c>
      <c r="R17" s="63">
        <v>6.2583597872477434E-3</v>
      </c>
      <c r="S17" s="70">
        <v>0.97897154471928993</v>
      </c>
      <c r="T17" s="64" t="s">
        <v>246</v>
      </c>
    </row>
    <row r="18" spans="2:20" x14ac:dyDescent="0.25">
      <c r="B18" s="61" t="s">
        <v>145</v>
      </c>
      <c r="C18" s="62">
        <v>0.33890350000000002</v>
      </c>
      <c r="D18" s="62">
        <v>2.7021589305661902E-3</v>
      </c>
      <c r="E18" s="63">
        <v>0.99488560542431459</v>
      </c>
      <c r="F18" s="64" t="s">
        <v>246</v>
      </c>
      <c r="G18" s="104"/>
      <c r="H18" s="61" t="s">
        <v>49</v>
      </c>
      <c r="I18" s="62">
        <v>0.71951086741450598</v>
      </c>
      <c r="J18" s="62">
        <v>1.05293454388864E-2</v>
      </c>
      <c r="K18" s="63">
        <v>0.97044164066223881</v>
      </c>
      <c r="L18" s="76" t="s">
        <v>246</v>
      </c>
      <c r="N18" s="61" t="s">
        <v>138</v>
      </c>
      <c r="O18" s="62">
        <v>0.34377403500198001</v>
      </c>
      <c r="P18" s="62">
        <v>0.49622559696360202</v>
      </c>
      <c r="Q18" s="62">
        <v>9.3840688200907203E-4</v>
      </c>
      <c r="R18" s="63">
        <v>5.7370104069680268E-3</v>
      </c>
      <c r="S18" s="70">
        <v>0.98470855512625799</v>
      </c>
      <c r="T18" s="64" t="s">
        <v>246</v>
      </c>
    </row>
    <row r="19" spans="2:20" s="105" customFormat="1" x14ac:dyDescent="0.25">
      <c r="B19" s="61" t="s">
        <v>55</v>
      </c>
      <c r="C19" s="62">
        <v>0.12912817113160499</v>
      </c>
      <c r="D19" s="62">
        <v>1.0295698947073301E-3</v>
      </c>
      <c r="E19" s="63">
        <v>0.99591517531902196</v>
      </c>
      <c r="F19" s="64" t="s">
        <v>246</v>
      </c>
      <c r="H19" s="61" t="s">
        <v>67</v>
      </c>
      <c r="I19" s="62">
        <v>0.63935625979567801</v>
      </c>
      <c r="J19" s="62">
        <v>9.3563603036238702E-3</v>
      </c>
      <c r="K19" s="63">
        <v>0.97979800096586267</v>
      </c>
      <c r="L19" s="76" t="s">
        <v>246</v>
      </c>
      <c r="N19" s="61" t="s">
        <v>136</v>
      </c>
      <c r="O19" s="62">
        <v>0.52615109569946295</v>
      </c>
      <c r="P19" s="62">
        <v>0.70039593908045406</v>
      </c>
      <c r="Q19" s="62">
        <v>8.9718634916586702E-4</v>
      </c>
      <c r="R19" s="63">
        <v>5.4850060467741425E-3</v>
      </c>
      <c r="S19" s="70">
        <v>0.99019356117303214</v>
      </c>
      <c r="T19" s="64" t="s">
        <v>246</v>
      </c>
    </row>
    <row r="20" spans="2:20" x14ac:dyDescent="0.25">
      <c r="B20" s="61" t="s">
        <v>142</v>
      </c>
      <c r="C20" s="62">
        <v>0.115846248920602</v>
      </c>
      <c r="D20" s="62">
        <v>9.2366994171909497E-4</v>
      </c>
      <c r="E20" s="63">
        <v>0.99683884526074107</v>
      </c>
      <c r="F20" s="64" t="s">
        <v>246</v>
      </c>
      <c r="H20" s="61" t="s">
        <v>65</v>
      </c>
      <c r="I20" s="62">
        <v>0.41180237075232501</v>
      </c>
      <c r="J20" s="62">
        <v>6.0263292892081197E-3</v>
      </c>
      <c r="K20" s="63">
        <v>0.98582433025507077</v>
      </c>
      <c r="L20" s="76" t="s">
        <v>246</v>
      </c>
      <c r="N20" s="61" t="s">
        <v>55</v>
      </c>
      <c r="O20" s="62">
        <v>7.8001983909460698E-2</v>
      </c>
      <c r="P20" s="62">
        <v>0.12912817113160499</v>
      </c>
      <c r="Q20" s="62">
        <v>3.6378188650602498E-4</v>
      </c>
      <c r="R20" s="63">
        <v>2.2240037970345477E-3</v>
      </c>
      <c r="S20" s="70">
        <v>0.99241756497006672</v>
      </c>
      <c r="T20" s="64" t="s">
        <v>246</v>
      </c>
    </row>
    <row r="21" spans="2:20" x14ac:dyDescent="0.25">
      <c r="B21" s="61" t="s">
        <v>141</v>
      </c>
      <c r="C21" s="62">
        <v>9.5637394128936001E-2</v>
      </c>
      <c r="D21" s="62">
        <v>7.6253989304206999E-4</v>
      </c>
      <c r="E21" s="63">
        <v>0.99760138515378316</v>
      </c>
      <c r="F21" s="64" t="s">
        <v>246</v>
      </c>
      <c r="H21" s="61" t="s">
        <v>50</v>
      </c>
      <c r="I21" s="62">
        <v>0.21673335987342801</v>
      </c>
      <c r="J21" s="62">
        <v>3.1716830385594701E-3</v>
      </c>
      <c r="K21" s="63">
        <v>0.98899601329363029</v>
      </c>
      <c r="L21" s="76" t="s">
        <v>246</v>
      </c>
      <c r="N21" s="61" t="s">
        <v>60</v>
      </c>
      <c r="O21" s="62">
        <v>1.6106566688375901E-2</v>
      </c>
      <c r="P21" s="62">
        <v>5.5150520273391797E-2</v>
      </c>
      <c r="Q21" s="62">
        <v>3.3501855936799401E-4</v>
      </c>
      <c r="R21" s="63">
        <v>2.0481573595312109E-3</v>
      </c>
      <c r="S21" s="70">
        <v>0.99446572232959796</v>
      </c>
      <c r="T21" s="64" t="s">
        <v>246</v>
      </c>
    </row>
    <row r="22" spans="2:20" x14ac:dyDescent="0.25">
      <c r="B22" s="61" t="s">
        <v>137</v>
      </c>
      <c r="C22" s="62">
        <v>5.7072174636821897E-2</v>
      </c>
      <c r="D22" s="62">
        <v>4.5505014371855602E-4</v>
      </c>
      <c r="E22" s="63">
        <v>0.99805643529750177</v>
      </c>
      <c r="F22" s="64" t="s">
        <v>246</v>
      </c>
      <c r="H22" s="61" t="s">
        <v>47</v>
      </c>
      <c r="I22" s="62">
        <v>0.212253074344528</v>
      </c>
      <c r="J22" s="62">
        <v>3.1061183943892502E-3</v>
      </c>
      <c r="K22" s="63">
        <v>0.99210213168801953</v>
      </c>
      <c r="L22" s="76" t="s">
        <v>246</v>
      </c>
      <c r="N22" s="95" t="s">
        <v>59</v>
      </c>
      <c r="O22" s="62">
        <v>3.3001622436825799E-3</v>
      </c>
      <c r="P22" s="62">
        <v>3.5233672422374601E-2</v>
      </c>
      <c r="Q22" s="62">
        <v>2.8700253150444101E-4</v>
      </c>
      <c r="R22" s="63">
        <v>1.754608306518397E-3</v>
      </c>
      <c r="S22" s="70">
        <v>0.99622033063611637</v>
      </c>
      <c r="T22" s="64" t="s">
        <v>246</v>
      </c>
    </row>
    <row r="23" spans="2:20" x14ac:dyDescent="0.25">
      <c r="B23" s="61" t="s">
        <v>72</v>
      </c>
      <c r="C23" s="62">
        <v>5.7047314671698102E-2</v>
      </c>
      <c r="D23" s="62">
        <v>4.5485192925109598E-4</v>
      </c>
      <c r="E23" s="63">
        <v>0.99851128722675286</v>
      </c>
      <c r="F23" s="64" t="s">
        <v>246</v>
      </c>
      <c r="H23" s="61" t="s">
        <v>204</v>
      </c>
      <c r="I23" s="62">
        <v>0.19657529841505</v>
      </c>
      <c r="J23" s="62">
        <v>2.8766893114511201E-3</v>
      </c>
      <c r="K23" s="63">
        <v>0.99497882099947066</v>
      </c>
      <c r="L23" s="76" t="s">
        <v>246</v>
      </c>
      <c r="N23" s="61" t="s">
        <v>141</v>
      </c>
      <c r="O23" s="62">
        <v>0.105589551905306</v>
      </c>
      <c r="P23" s="62">
        <v>9.5637394128936001E-2</v>
      </c>
      <c r="Q23" s="62">
        <v>2.2978012377814701E-4</v>
      </c>
      <c r="R23" s="63">
        <v>1.4047754622252297E-3</v>
      </c>
      <c r="S23" s="70">
        <v>0.99762510609834165</v>
      </c>
      <c r="T23" s="64" t="s">
        <v>246</v>
      </c>
    </row>
    <row r="24" spans="2:20" x14ac:dyDescent="0.25">
      <c r="B24" s="61" t="s">
        <v>60</v>
      </c>
      <c r="C24" s="62">
        <v>5.5150520273391797E-2</v>
      </c>
      <c r="D24" s="62">
        <v>4.3972833234864097E-4</v>
      </c>
      <c r="E24" s="63">
        <v>0.99895101555910149</v>
      </c>
      <c r="F24" s="64" t="s">
        <v>246</v>
      </c>
      <c r="H24" s="61" t="s">
        <v>76</v>
      </c>
      <c r="I24" s="62">
        <v>0.16831644665613901</v>
      </c>
      <c r="J24" s="62">
        <v>2.4631483555722102E-3</v>
      </c>
      <c r="K24" s="63">
        <v>0.99744196935504292</v>
      </c>
      <c r="L24" s="76" t="s">
        <v>246</v>
      </c>
      <c r="N24" s="61" t="s">
        <v>135</v>
      </c>
      <c r="O24" s="62">
        <v>3.4042722728228898E-2</v>
      </c>
      <c r="P24" s="62">
        <v>1.7021361364114501E-2</v>
      </c>
      <c r="Q24" s="62">
        <v>2.0010333490123601E-4</v>
      </c>
      <c r="R24" s="63">
        <v>1.2233445180406309E-3</v>
      </c>
      <c r="S24" s="70">
        <v>0.99884845061638228</v>
      </c>
      <c r="T24" s="64" t="s">
        <v>246</v>
      </c>
    </row>
    <row r="25" spans="2:20" x14ac:dyDescent="0.25">
      <c r="B25" s="61" t="s">
        <v>157</v>
      </c>
      <c r="C25" s="62">
        <v>3.7805999999999999E-2</v>
      </c>
      <c r="D25" s="62">
        <v>3.0143631012658601E-4</v>
      </c>
      <c r="E25" s="63">
        <v>0.99925245186922806</v>
      </c>
      <c r="F25" s="64" t="s">
        <v>246</v>
      </c>
      <c r="H25" s="61" t="s">
        <v>157</v>
      </c>
      <c r="I25" s="62">
        <v>8.8214000000000001E-2</v>
      </c>
      <c r="J25" s="62">
        <v>1.29092654553447E-3</v>
      </c>
      <c r="K25" s="63">
        <v>0.99873289590057734</v>
      </c>
      <c r="L25" s="76" t="s">
        <v>246</v>
      </c>
      <c r="N25" s="61" t="s">
        <v>204</v>
      </c>
      <c r="O25" s="62">
        <v>2.9047269715000001E-2</v>
      </c>
      <c r="P25" s="62">
        <v>1.4785112662500001E-2</v>
      </c>
      <c r="Q25" s="62">
        <v>1.68354430549995E-4</v>
      </c>
      <c r="R25" s="63">
        <v>1.0292455635626508E-3</v>
      </c>
      <c r="S25" s="70">
        <v>0.99987769617994493</v>
      </c>
      <c r="T25" s="64" t="s">
        <v>246</v>
      </c>
    </row>
    <row r="26" spans="2:20" x14ac:dyDescent="0.25">
      <c r="B26" s="61" t="s">
        <v>59</v>
      </c>
      <c r="C26" s="62">
        <v>3.5233672422374601E-2</v>
      </c>
      <c r="D26" s="62">
        <v>2.80926525080925E-4</v>
      </c>
      <c r="E26" s="63">
        <v>0.999533378394309</v>
      </c>
      <c r="F26" s="64" t="s">
        <v>246</v>
      </c>
      <c r="H26" s="61" t="s">
        <v>74</v>
      </c>
      <c r="I26" s="62">
        <v>2.9385556806879001E-2</v>
      </c>
      <c r="J26" s="62">
        <v>4.3002919420172898E-4</v>
      </c>
      <c r="K26" s="63">
        <v>0.99916292509477911</v>
      </c>
      <c r="L26" s="76" t="s">
        <v>246</v>
      </c>
      <c r="N26" s="61" t="s">
        <v>137</v>
      </c>
      <c r="O26" s="62">
        <v>4.8336637702614503E-2</v>
      </c>
      <c r="P26" s="62">
        <v>5.7072174636821897E-2</v>
      </c>
      <c r="Q26" s="62">
        <v>1.6076262585941001E-5</v>
      </c>
      <c r="R26" s="63">
        <v>9.8283258071633176E-5</v>
      </c>
      <c r="S26" s="70">
        <v>0.99997597943801653</v>
      </c>
      <c r="T26" s="64" t="s">
        <v>246</v>
      </c>
    </row>
    <row r="27" spans="2:20" x14ac:dyDescent="0.25">
      <c r="B27" s="61" t="s">
        <v>70</v>
      </c>
      <c r="C27" s="62">
        <v>2.1698565830406399E-2</v>
      </c>
      <c r="D27" s="62">
        <v>1.7300787226780199E-4</v>
      </c>
      <c r="E27" s="63">
        <v>0.99970638626657682</v>
      </c>
      <c r="F27" s="64" t="s">
        <v>246</v>
      </c>
      <c r="H27" s="61" t="s">
        <v>57</v>
      </c>
      <c r="I27" s="62">
        <v>2.25741213021553E-2</v>
      </c>
      <c r="J27" s="62">
        <v>3.3035042545477501E-4</v>
      </c>
      <c r="K27" s="63">
        <v>0.99949327552023393</v>
      </c>
      <c r="L27" s="76" t="s">
        <v>246</v>
      </c>
      <c r="N27" s="61" t="s">
        <v>75</v>
      </c>
      <c r="O27" s="62">
        <v>1.3104E-3</v>
      </c>
      <c r="P27" s="62">
        <v>1.21982612324891E-3</v>
      </c>
      <c r="Q27" s="62">
        <v>2.5511558882743598E-6</v>
      </c>
      <c r="R27" s="63">
        <v>1.5596654459196805E-5</v>
      </c>
      <c r="S27" s="70">
        <v>0.99999157609247569</v>
      </c>
      <c r="T27" s="64" t="s">
        <v>246</v>
      </c>
    </row>
    <row r="28" spans="2:20" x14ac:dyDescent="0.25">
      <c r="B28" s="61" t="s">
        <v>135</v>
      </c>
      <c r="C28" s="62">
        <v>1.7021361364114501E-2</v>
      </c>
      <c r="D28" s="62">
        <v>1.35715398691475E-4</v>
      </c>
      <c r="E28" s="63">
        <v>0.99984210166526832</v>
      </c>
      <c r="F28" s="64" t="s">
        <v>246</v>
      </c>
      <c r="H28" s="61" t="s">
        <v>46</v>
      </c>
      <c r="I28" s="62">
        <v>1.2428E-2</v>
      </c>
      <c r="J28" s="62">
        <v>1.81871756273408E-4</v>
      </c>
      <c r="K28" s="63">
        <v>0.9996751472765073</v>
      </c>
      <c r="L28" s="76" t="s">
        <v>246</v>
      </c>
      <c r="N28" s="61" t="s">
        <v>61</v>
      </c>
      <c r="O28" s="62">
        <v>1.6486512218840099E-4</v>
      </c>
      <c r="P28" s="62">
        <v>2.7301287953597302E-4</v>
      </c>
      <c r="Q28" s="62">
        <v>7.6968706030432198E-7</v>
      </c>
      <c r="R28" s="63">
        <v>4.705531001244121E-6</v>
      </c>
      <c r="S28" s="70">
        <v>0.99999628162347698</v>
      </c>
      <c r="T28" s="64" t="s">
        <v>246</v>
      </c>
    </row>
    <row r="29" spans="2:20" ht="15.75" thickBot="1" x14ac:dyDescent="0.3">
      <c r="B29" s="61" t="s">
        <v>204</v>
      </c>
      <c r="C29" s="62">
        <v>1.4785112662500001E-2</v>
      </c>
      <c r="D29" s="62">
        <v>1.1788525117150401E-4</v>
      </c>
      <c r="E29" s="63">
        <v>0.99995998691643984</v>
      </c>
      <c r="F29" s="64" t="s">
        <v>246</v>
      </c>
      <c r="H29" s="61" t="s">
        <v>68</v>
      </c>
      <c r="I29" s="62">
        <v>1.23185698070597E-2</v>
      </c>
      <c r="J29" s="62">
        <v>1.80270351270238E-4</v>
      </c>
      <c r="K29" s="63">
        <v>0.99985541762777752</v>
      </c>
      <c r="L29" s="76" t="s">
        <v>246</v>
      </c>
      <c r="N29" s="61" t="s">
        <v>65</v>
      </c>
      <c r="O29" s="62">
        <v>2.9369682907965999E-4</v>
      </c>
      <c r="P29" s="62">
        <v>2.6940342011834298E-4</v>
      </c>
      <c r="Q29" s="62">
        <v>6.0821749865794195E-7</v>
      </c>
      <c r="R29" s="63">
        <v>3.7183765234438486E-6</v>
      </c>
      <c r="S29" s="70">
        <v>1.0000000000000004</v>
      </c>
      <c r="T29" s="64" t="s">
        <v>246</v>
      </c>
    </row>
    <row r="30" spans="2:20" x14ac:dyDescent="0.25">
      <c r="B30" s="61" t="s">
        <v>53</v>
      </c>
      <c r="C30" s="62">
        <v>2.0852137675950299E-3</v>
      </c>
      <c r="D30" s="62">
        <v>1.6625909747897201E-5</v>
      </c>
      <c r="E30" s="63">
        <v>0.99997661282618777</v>
      </c>
      <c r="F30" s="64" t="s">
        <v>246</v>
      </c>
      <c r="H30" s="61" t="s">
        <v>51</v>
      </c>
      <c r="I30" s="62">
        <v>7.0274202726911096E-3</v>
      </c>
      <c r="J30" s="62">
        <v>1.0283949686721E-4</v>
      </c>
      <c r="K30" s="63">
        <v>0.9999582571246447</v>
      </c>
      <c r="L30" s="76" t="s">
        <v>246</v>
      </c>
      <c r="N30" s="154"/>
      <c r="O30" s="154"/>
      <c r="P30" s="154"/>
      <c r="Q30" s="154"/>
      <c r="R30" s="154"/>
      <c r="S30" s="154"/>
      <c r="T30" s="154"/>
    </row>
    <row r="31" spans="2:20" x14ac:dyDescent="0.25">
      <c r="B31" s="61" t="s">
        <v>75</v>
      </c>
      <c r="C31" s="62">
        <v>1.21982612324891E-3</v>
      </c>
      <c r="D31" s="62">
        <v>9.7259663965552794E-6</v>
      </c>
      <c r="E31" s="63">
        <v>0.99998633879258436</v>
      </c>
      <c r="F31" s="64" t="s">
        <v>246</v>
      </c>
      <c r="H31" s="61" t="s">
        <v>48</v>
      </c>
      <c r="I31" s="62">
        <v>1.2141719999999999E-3</v>
      </c>
      <c r="J31" s="62">
        <v>1.7768232544093699E-5</v>
      </c>
      <c r="K31" s="63">
        <v>0.99997602535718877</v>
      </c>
      <c r="L31" s="76" t="s">
        <v>246</v>
      </c>
    </row>
    <row r="32" spans="2:20" x14ac:dyDescent="0.25">
      <c r="B32" s="61" t="s">
        <v>52</v>
      </c>
      <c r="C32" s="62">
        <v>1.1709658983462001E-3</v>
      </c>
      <c r="D32" s="62">
        <v>9.3363920986494795E-6</v>
      </c>
      <c r="E32" s="63">
        <v>0.99999567518468302</v>
      </c>
      <c r="F32" s="64" t="s">
        <v>246</v>
      </c>
      <c r="H32" s="61" t="s">
        <v>164</v>
      </c>
      <c r="I32" s="62">
        <v>9.8630000000000007E-4</v>
      </c>
      <c r="J32" s="62">
        <v>1.4433546283590501E-5</v>
      </c>
      <c r="K32" s="63">
        <v>0.99999045890347238</v>
      </c>
      <c r="L32" s="76" t="s">
        <v>246</v>
      </c>
    </row>
    <row r="33" spans="2:22" ht="15.75" thickBot="1" x14ac:dyDescent="0.3">
      <c r="B33" s="61" t="s">
        <v>61</v>
      </c>
      <c r="C33" s="62">
        <v>2.7301287953597302E-4</v>
      </c>
      <c r="D33" s="62">
        <v>2.1767972021466899E-6</v>
      </c>
      <c r="E33" s="63">
        <v>0.99999785198188518</v>
      </c>
      <c r="F33" s="64" t="s">
        <v>246</v>
      </c>
      <c r="H33" s="66" t="s">
        <v>160</v>
      </c>
      <c r="I33" s="67">
        <v>6.5198000000000003E-4</v>
      </c>
      <c r="J33" s="67">
        <v>9.5410965284146092E-6</v>
      </c>
      <c r="K33" s="68">
        <v>1.0000000000000009</v>
      </c>
      <c r="L33" s="77"/>
      <c r="N33" s="18"/>
      <c r="O33" s="18"/>
      <c r="P33" s="18"/>
      <c r="Q33" s="18"/>
      <c r="R33" s="18"/>
      <c r="S33" s="18"/>
      <c r="T33" s="60"/>
    </row>
    <row r="34" spans="2:22" ht="15.75" thickBot="1" x14ac:dyDescent="0.3">
      <c r="B34" s="66" t="s">
        <v>65</v>
      </c>
      <c r="C34" s="67">
        <v>2.6940342011834298E-4</v>
      </c>
      <c r="D34" s="67">
        <v>2.1480181160650598E-6</v>
      </c>
      <c r="E34" s="68">
        <v>1.0000000000000013</v>
      </c>
      <c r="F34" s="69" t="s">
        <v>246</v>
      </c>
      <c r="H34" s="18"/>
      <c r="I34" s="18"/>
      <c r="J34" s="18"/>
      <c r="K34" s="18"/>
      <c r="L34" s="18"/>
      <c r="M34" s="18"/>
      <c r="N34" s="18"/>
      <c r="O34" s="18"/>
      <c r="P34" s="18"/>
      <c r="Q34" s="18"/>
      <c r="R34" s="18"/>
      <c r="S34" s="18"/>
      <c r="T34" s="18"/>
      <c r="U34" s="60"/>
      <c r="V34" s="60"/>
    </row>
    <row r="35" spans="2:22" s="18" customFormat="1" x14ac:dyDescent="0.25"/>
    <row r="36" spans="2:22" s="18" customFormat="1" x14ac:dyDescent="0.25"/>
    <row r="37" spans="2:22" s="18" customFormat="1" x14ac:dyDescent="0.25"/>
    <row r="38" spans="2:22" s="18" customFormat="1" x14ac:dyDescent="0.25"/>
    <row r="39" spans="2:22" s="18" customFormat="1" x14ac:dyDescent="0.25"/>
    <row r="40" spans="2:22" s="18" customFormat="1" x14ac:dyDescent="0.25"/>
    <row r="41" spans="2:22" s="18" customFormat="1" x14ac:dyDescent="0.25"/>
    <row r="42" spans="2:22" s="18" customFormat="1" x14ac:dyDescent="0.25"/>
    <row r="43" spans="2:22" s="18" customFormat="1" x14ac:dyDescent="0.25"/>
    <row r="44" spans="2:22" s="18" customFormat="1" x14ac:dyDescent="0.25"/>
    <row r="45" spans="2:22" s="18" customFormat="1" x14ac:dyDescent="0.25"/>
    <row r="46" spans="2:22" s="18" customFormat="1" x14ac:dyDescent="0.25"/>
    <row r="47" spans="2:22" s="18" customFormat="1" x14ac:dyDescent="0.25"/>
    <row r="48" spans="2:22" s="18" customFormat="1" x14ac:dyDescent="0.25"/>
    <row r="49" s="18" customFormat="1" x14ac:dyDescent="0.25"/>
    <row r="50" s="18" customFormat="1" x14ac:dyDescent="0.25"/>
    <row r="51" s="18" customFormat="1" x14ac:dyDescent="0.25"/>
    <row r="52" s="18" customFormat="1" x14ac:dyDescent="0.25"/>
    <row r="53" s="18" customFormat="1" x14ac:dyDescent="0.25"/>
    <row r="54" s="18" customFormat="1" x14ac:dyDescent="0.25"/>
    <row r="55" s="18" customFormat="1" x14ac:dyDescent="0.25"/>
    <row r="56" s="18" customFormat="1" x14ac:dyDescent="0.25"/>
    <row r="57" s="18" customFormat="1" x14ac:dyDescent="0.25"/>
    <row r="58" s="18" customFormat="1" x14ac:dyDescent="0.25"/>
    <row r="59" s="18" customFormat="1" x14ac:dyDescent="0.25"/>
    <row r="60" s="18" customFormat="1" x14ac:dyDescent="0.25"/>
    <row r="61" s="18" customFormat="1" x14ac:dyDescent="0.25"/>
    <row r="62" s="18" customFormat="1" x14ac:dyDescent="0.25"/>
    <row r="63" s="18" customFormat="1" x14ac:dyDescent="0.25"/>
    <row r="64" s="18" customFormat="1" x14ac:dyDescent="0.25"/>
    <row r="65" spans="14:20" s="18" customFormat="1" x14ac:dyDescent="0.25"/>
    <row r="66" spans="14:20" s="18" customFormat="1" x14ac:dyDescent="0.25"/>
    <row r="67" spans="14:20" s="18" customFormat="1" x14ac:dyDescent="0.25"/>
    <row r="68" spans="14:20" s="18" customFormat="1" x14ac:dyDescent="0.25"/>
    <row r="69" spans="14:20" s="18" customFormat="1" x14ac:dyDescent="0.25"/>
    <row r="70" spans="14:20" s="18" customFormat="1" x14ac:dyDescent="0.25"/>
    <row r="71" spans="14:20" s="18" customFormat="1" x14ac:dyDescent="0.25"/>
    <row r="72" spans="14:20" s="18" customFormat="1" x14ac:dyDescent="0.25">
      <c r="N72" s="51"/>
      <c r="O72" s="51"/>
      <c r="P72" s="51"/>
      <c r="Q72" s="51"/>
      <c r="R72" s="51"/>
      <c r="S72" s="51"/>
      <c r="T72" s="51"/>
    </row>
  </sheetData>
  <sortState xmlns:xlrd2="http://schemas.microsoft.com/office/spreadsheetml/2017/richdata2" ref="U33:U58">
    <sortCondition ref="U33"/>
  </sortState>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sheetPr>
  <dimension ref="B1:L60"/>
  <sheetViews>
    <sheetView showGridLines="0" topLeftCell="A19" zoomScale="75" zoomScaleNormal="75" workbookViewId="0">
      <selection activeCell="O6" sqref="O6"/>
    </sheetView>
  </sheetViews>
  <sheetFormatPr defaultRowHeight="15" x14ac:dyDescent="0.25"/>
  <cols>
    <col min="1" max="1" width="10.85546875" style="18" customWidth="1"/>
    <col min="2" max="2" width="12.28515625" style="18" bestFit="1" customWidth="1"/>
    <col min="3" max="3" width="15.5703125" style="18" customWidth="1"/>
    <col min="4" max="4" width="12.5703125" style="18" bestFit="1" customWidth="1"/>
    <col min="5" max="5" width="11.7109375" style="18" bestFit="1" customWidth="1"/>
    <col min="6" max="6" width="9.140625" style="79" bestFit="1" customWidth="1"/>
    <col min="7" max="7" width="2.140625" style="18" customWidth="1"/>
    <col min="8" max="8" width="16.28515625" style="18" customWidth="1"/>
    <col min="9" max="9" width="8.85546875" style="18" bestFit="1" customWidth="1"/>
    <col min="10" max="10" width="14.28515625" style="18" customWidth="1"/>
    <col min="11" max="11" width="11.28515625" style="18" customWidth="1"/>
    <col min="12" max="16384" width="9.140625" style="18"/>
  </cols>
  <sheetData>
    <row r="1" spans="2:12" ht="18" x14ac:dyDescent="0.35">
      <c r="B1" s="50" t="s">
        <v>236</v>
      </c>
    </row>
    <row r="3" spans="2:12" ht="15.75" thickBot="1" x14ac:dyDescent="0.3">
      <c r="B3" s="18" t="s">
        <v>32</v>
      </c>
      <c r="H3" s="18" t="s">
        <v>32</v>
      </c>
      <c r="I3" s="51"/>
      <c r="J3" s="51"/>
      <c r="K3" s="51"/>
      <c r="L3" s="52"/>
    </row>
    <row r="4" spans="2:12" ht="45.75" thickBot="1" x14ac:dyDescent="0.3">
      <c r="B4" s="155" t="s">
        <v>0</v>
      </c>
      <c r="C4" s="156" t="s">
        <v>185</v>
      </c>
      <c r="D4" s="156" t="s">
        <v>1</v>
      </c>
      <c r="E4" s="156" t="s">
        <v>2</v>
      </c>
      <c r="F4" s="157" t="s">
        <v>3</v>
      </c>
      <c r="G4" s="99"/>
      <c r="H4" s="91" t="s">
        <v>0</v>
      </c>
      <c r="I4" s="92" t="s">
        <v>186</v>
      </c>
      <c r="J4" s="92" t="s">
        <v>1</v>
      </c>
      <c r="K4" s="92" t="s">
        <v>2</v>
      </c>
      <c r="L4" s="93" t="s">
        <v>3</v>
      </c>
    </row>
    <row r="5" spans="2:12" x14ac:dyDescent="0.25">
      <c r="B5" s="100" t="s">
        <v>171</v>
      </c>
      <c r="C5" s="101">
        <v>63.729750438866532</v>
      </c>
      <c r="D5" s="101"/>
      <c r="E5" s="58"/>
      <c r="F5" s="75" t="s">
        <v>246</v>
      </c>
      <c r="H5" s="100" t="s">
        <v>171</v>
      </c>
      <c r="I5" s="101">
        <v>27.843610555077781</v>
      </c>
      <c r="J5" s="58"/>
      <c r="K5" s="58"/>
      <c r="L5" s="75" t="s">
        <v>246</v>
      </c>
    </row>
    <row r="6" spans="2:12" x14ac:dyDescent="0.25">
      <c r="B6" s="61" t="s">
        <v>114</v>
      </c>
      <c r="C6" s="62">
        <v>30</v>
      </c>
      <c r="D6" s="62">
        <v>0.47073776051858002</v>
      </c>
      <c r="E6" s="63">
        <v>0.47073776051858002</v>
      </c>
      <c r="F6" s="76" t="s">
        <v>245</v>
      </c>
      <c r="H6" s="61" t="s">
        <v>143</v>
      </c>
      <c r="I6" s="102">
        <v>7.0580639999999999</v>
      </c>
      <c r="J6" s="62">
        <v>0.25348953886703601</v>
      </c>
      <c r="K6" s="63">
        <v>0.25348953886703601</v>
      </c>
      <c r="L6" s="76" t="s">
        <v>245</v>
      </c>
    </row>
    <row r="7" spans="2:12" x14ac:dyDescent="0.25">
      <c r="B7" s="61" t="s">
        <v>72</v>
      </c>
      <c r="C7" s="62">
        <v>7.2418298704682202</v>
      </c>
      <c r="D7" s="62">
        <v>0.113633425842692</v>
      </c>
      <c r="E7" s="63">
        <v>0.58437118636127205</v>
      </c>
      <c r="F7" s="76" t="s">
        <v>245</v>
      </c>
      <c r="H7" s="61" t="s">
        <v>72</v>
      </c>
      <c r="I7" s="102">
        <v>6.6176672585265903</v>
      </c>
      <c r="J7" s="62">
        <v>0.23767274166675001</v>
      </c>
      <c r="K7" s="63">
        <v>0.49116228053378602</v>
      </c>
      <c r="L7" s="76" t="s">
        <v>245</v>
      </c>
    </row>
    <row r="8" spans="2:12" x14ac:dyDescent="0.25">
      <c r="B8" s="61" t="s">
        <v>143</v>
      </c>
      <c r="C8" s="62">
        <v>7.0580639999999999</v>
      </c>
      <c r="D8" s="62">
        <v>0.110749908031894</v>
      </c>
      <c r="E8" s="63">
        <v>0.69512109439316605</v>
      </c>
      <c r="F8" s="76" t="s">
        <v>245</v>
      </c>
      <c r="H8" s="61" t="s">
        <v>114</v>
      </c>
      <c r="I8" s="102">
        <v>4</v>
      </c>
      <c r="J8" s="62">
        <v>0.143659529790059</v>
      </c>
      <c r="K8" s="63">
        <v>0.63482181032384499</v>
      </c>
      <c r="L8" s="76" t="s">
        <v>245</v>
      </c>
    </row>
    <row r="9" spans="2:12" x14ac:dyDescent="0.25">
      <c r="B9" s="61" t="s">
        <v>91</v>
      </c>
      <c r="C9" s="62">
        <v>4.9830232676786101</v>
      </c>
      <c r="D9" s="62">
        <v>7.8189907121300098E-2</v>
      </c>
      <c r="E9" s="63">
        <v>0.77331100151446619</v>
      </c>
      <c r="F9" s="76" t="s">
        <v>245</v>
      </c>
      <c r="H9" s="61" t="s">
        <v>91</v>
      </c>
      <c r="I9" s="102">
        <v>2.44265846454834</v>
      </c>
      <c r="J9" s="62">
        <v>8.7727791613680398E-2</v>
      </c>
      <c r="K9" s="63">
        <v>0.72254960193752538</v>
      </c>
      <c r="L9" s="76" t="s">
        <v>245</v>
      </c>
    </row>
    <row r="10" spans="2:12" x14ac:dyDescent="0.25">
      <c r="B10" s="61" t="s">
        <v>92</v>
      </c>
      <c r="C10" s="62">
        <v>2.9409025349302902</v>
      </c>
      <c r="D10" s="62">
        <v>4.6146462439883303E-2</v>
      </c>
      <c r="E10" s="63">
        <v>0.81945746395434949</v>
      </c>
      <c r="F10" s="76" t="s">
        <v>245</v>
      </c>
      <c r="H10" s="61" t="s">
        <v>63</v>
      </c>
      <c r="I10" s="102">
        <v>1.0630710790145199</v>
      </c>
      <c r="J10" s="62">
        <v>3.8180072836159297E-2</v>
      </c>
      <c r="K10" s="63">
        <v>0.76072967477368469</v>
      </c>
      <c r="L10" s="76" t="s">
        <v>245</v>
      </c>
    </row>
    <row r="11" spans="2:12" x14ac:dyDescent="0.25">
      <c r="B11" s="61" t="s">
        <v>63</v>
      </c>
      <c r="C11" s="62">
        <v>1.4202361957874201</v>
      </c>
      <c r="D11" s="62">
        <v>2.2285293540413201E-2</v>
      </c>
      <c r="E11" s="63">
        <v>0.84174275749476268</v>
      </c>
      <c r="F11" s="76" t="s">
        <v>246</v>
      </c>
      <c r="H11" s="61" t="s">
        <v>92</v>
      </c>
      <c r="I11" s="102">
        <v>0.88144672261748402</v>
      </c>
      <c r="J11" s="62">
        <v>3.1657055426554101E-2</v>
      </c>
      <c r="K11" s="63">
        <v>0.79238673020023875</v>
      </c>
      <c r="L11" s="76" t="s">
        <v>245</v>
      </c>
    </row>
    <row r="12" spans="2:12" x14ac:dyDescent="0.25">
      <c r="B12" s="61" t="s">
        <v>133</v>
      </c>
      <c r="C12" s="62">
        <v>1.2972669999999999</v>
      </c>
      <c r="D12" s="62">
        <v>2.0355752079155201E-2</v>
      </c>
      <c r="E12" s="63">
        <v>0.86209850957391787</v>
      </c>
      <c r="F12" s="76" t="s">
        <v>246</v>
      </c>
      <c r="H12" s="61" t="s">
        <v>53</v>
      </c>
      <c r="I12" s="102">
        <v>0.77918672874469597</v>
      </c>
      <c r="J12" s="62">
        <v>2.7984399767529301E-2</v>
      </c>
      <c r="K12" s="63">
        <v>0.82037112996776806</v>
      </c>
      <c r="L12" s="76" t="s">
        <v>245</v>
      </c>
    </row>
    <row r="13" spans="2:12" x14ac:dyDescent="0.25">
      <c r="B13" s="61" t="s">
        <v>64</v>
      </c>
      <c r="C13" s="62">
        <v>1.1193170261529499</v>
      </c>
      <c r="D13" s="62">
        <v>1.7563493006718601E-2</v>
      </c>
      <c r="E13" s="63">
        <v>0.87966200258063643</v>
      </c>
      <c r="F13" s="76" t="s">
        <v>246</v>
      </c>
      <c r="H13" s="61" t="s">
        <v>64</v>
      </c>
      <c r="I13" s="102">
        <v>0.55965851307647696</v>
      </c>
      <c r="J13" s="62">
        <v>2.01000697078926E-2</v>
      </c>
      <c r="K13" s="63">
        <v>0.84047119967566064</v>
      </c>
      <c r="L13" s="76" t="s">
        <v>246</v>
      </c>
    </row>
    <row r="14" spans="2:12" x14ac:dyDescent="0.25">
      <c r="B14" s="61" t="s">
        <v>131</v>
      </c>
      <c r="C14" s="62">
        <v>1.0516844133995999</v>
      </c>
      <c r="D14" s="62">
        <v>1.6502252184534098E-2</v>
      </c>
      <c r="E14" s="63">
        <v>0.89616425476517048</v>
      </c>
      <c r="F14" s="76" t="s">
        <v>246</v>
      </c>
      <c r="H14" s="61" t="s">
        <v>131</v>
      </c>
      <c r="I14" s="102">
        <v>0.478479490938164</v>
      </c>
      <c r="J14" s="62">
        <v>1.71845346705909E-2</v>
      </c>
      <c r="K14" s="63">
        <v>0.85765573434625153</v>
      </c>
      <c r="L14" s="76" t="s">
        <v>246</v>
      </c>
    </row>
    <row r="15" spans="2:12" x14ac:dyDescent="0.25">
      <c r="B15" s="61" t="s">
        <v>53</v>
      </c>
      <c r="C15" s="62">
        <v>0.85423249684963298</v>
      </c>
      <c r="D15" s="62">
        <v>1.34039830843064E-2</v>
      </c>
      <c r="E15" s="63">
        <v>0.90956823784947682</v>
      </c>
      <c r="F15" s="76" t="s">
        <v>246</v>
      </c>
      <c r="H15" s="61" t="s">
        <v>55</v>
      </c>
      <c r="I15" s="102">
        <v>0.45469259319507399</v>
      </c>
      <c r="J15" s="62">
        <v>1.6330231034356699E-2</v>
      </c>
      <c r="K15" s="63">
        <v>0.87398596538060824</v>
      </c>
      <c r="L15" s="76" t="s">
        <v>246</v>
      </c>
    </row>
    <row r="16" spans="2:12" x14ac:dyDescent="0.25">
      <c r="B16" s="61" t="s">
        <v>130</v>
      </c>
      <c r="C16" s="62">
        <v>0.75245934893051802</v>
      </c>
      <c r="D16" s="62">
        <v>1.18070342932274E-2</v>
      </c>
      <c r="E16" s="63">
        <v>0.9213752721427042</v>
      </c>
      <c r="F16" s="76" t="s">
        <v>246</v>
      </c>
      <c r="H16" s="61" t="s">
        <v>45</v>
      </c>
      <c r="I16" s="102">
        <v>0.36301458787528001</v>
      </c>
      <c r="J16" s="62">
        <v>1.3037626250273699E-2</v>
      </c>
      <c r="K16" s="63">
        <v>0.88702359163088196</v>
      </c>
      <c r="L16" s="76" t="s">
        <v>246</v>
      </c>
    </row>
    <row r="17" spans="2:12" x14ac:dyDescent="0.25">
      <c r="B17" s="61" t="s">
        <v>138</v>
      </c>
      <c r="C17" s="62">
        <v>0.69378861000000003</v>
      </c>
      <c r="D17" s="62">
        <v>1.08864165514899E-2</v>
      </c>
      <c r="E17" s="63">
        <v>0.93226168869419412</v>
      </c>
      <c r="F17" s="76" t="s">
        <v>246</v>
      </c>
      <c r="H17" s="61" t="s">
        <v>130</v>
      </c>
      <c r="I17" s="102">
        <v>0.343103819369595</v>
      </c>
      <c r="J17" s="62">
        <v>1.23225333399524E-2</v>
      </c>
      <c r="K17" s="63">
        <v>0.89934612497083433</v>
      </c>
      <c r="L17" s="76" t="s">
        <v>246</v>
      </c>
    </row>
    <row r="18" spans="2:12" x14ac:dyDescent="0.25">
      <c r="B18" s="61" t="s">
        <v>139</v>
      </c>
      <c r="C18" s="62">
        <v>0.51327999999999996</v>
      </c>
      <c r="D18" s="62">
        <v>8.0540092572992193E-3</v>
      </c>
      <c r="E18" s="63">
        <v>0.94031569795149339</v>
      </c>
      <c r="F18" s="76" t="s">
        <v>246</v>
      </c>
      <c r="H18" s="61" t="s">
        <v>139</v>
      </c>
      <c r="I18" s="102">
        <v>0.25663999999999998</v>
      </c>
      <c r="J18" s="62">
        <v>9.2171954313301895E-3</v>
      </c>
      <c r="K18" s="63">
        <v>0.90856332040216448</v>
      </c>
      <c r="L18" s="76" t="s">
        <v>246</v>
      </c>
    </row>
    <row r="19" spans="2:12" x14ac:dyDescent="0.25">
      <c r="B19" s="61" t="s">
        <v>55</v>
      </c>
      <c r="C19" s="62">
        <v>0.49657094302919702</v>
      </c>
      <c r="D19" s="62">
        <v>7.7918231220054403E-3</v>
      </c>
      <c r="E19" s="63">
        <v>0.94810752107349883</v>
      </c>
      <c r="F19" s="76" t="s">
        <v>246</v>
      </c>
      <c r="H19" s="61" t="s">
        <v>170</v>
      </c>
      <c r="I19" s="102">
        <v>0.24857460000000001</v>
      </c>
      <c r="J19" s="62">
        <v>8.9275275384380001E-3</v>
      </c>
      <c r="K19" s="63">
        <v>0.91749084794060243</v>
      </c>
      <c r="L19" s="76" t="s">
        <v>246</v>
      </c>
    </row>
    <row r="20" spans="2:12" x14ac:dyDescent="0.25">
      <c r="B20" s="61" t="s">
        <v>45</v>
      </c>
      <c r="C20" s="62">
        <v>0.47026870836047902</v>
      </c>
      <c r="D20" s="62">
        <v>7.3791079538525596E-3</v>
      </c>
      <c r="E20" s="63">
        <v>0.95548662902735138</v>
      </c>
      <c r="F20" s="76" t="s">
        <v>246</v>
      </c>
      <c r="H20" s="61" t="s">
        <v>58</v>
      </c>
      <c r="I20" s="102">
        <v>0.22343676427974701</v>
      </c>
      <c r="J20" s="62">
        <v>8.0247051235601795E-3</v>
      </c>
      <c r="K20" s="63">
        <v>0.92551555306416255</v>
      </c>
      <c r="L20" s="76" t="s">
        <v>246</v>
      </c>
    </row>
    <row r="21" spans="2:12" x14ac:dyDescent="0.25">
      <c r="B21" s="61" t="s">
        <v>79</v>
      </c>
      <c r="C21" s="62">
        <v>0.32152602496423799</v>
      </c>
      <c r="D21" s="62">
        <v>5.0451480313368898E-3</v>
      </c>
      <c r="E21" s="63">
        <v>0.96053177705868831</v>
      </c>
      <c r="F21" s="76" t="s">
        <v>246</v>
      </c>
      <c r="H21" s="61" t="s">
        <v>70</v>
      </c>
      <c r="I21" s="102">
        <v>0.213189283389004</v>
      </c>
      <c r="J21" s="62">
        <v>7.6566680519859903E-3</v>
      </c>
      <c r="K21" s="63">
        <v>0.9331722211161485</v>
      </c>
      <c r="L21" s="76" t="s">
        <v>246</v>
      </c>
    </row>
    <row r="22" spans="2:12" x14ac:dyDescent="0.25">
      <c r="B22" s="61" t="s">
        <v>70</v>
      </c>
      <c r="C22" s="62">
        <v>0.26315605937225001</v>
      </c>
      <c r="D22" s="62">
        <v>4.1292498018595802E-3</v>
      </c>
      <c r="E22" s="63">
        <v>0.96466102686054789</v>
      </c>
      <c r="F22" s="76" t="s">
        <v>246</v>
      </c>
      <c r="H22" s="61" t="s">
        <v>60</v>
      </c>
      <c r="I22" s="102">
        <v>0.188708667165044</v>
      </c>
      <c r="J22" s="62">
        <v>6.7774495980597498E-3</v>
      </c>
      <c r="K22" s="63">
        <v>0.93994967071420821</v>
      </c>
      <c r="L22" s="76" t="s">
        <v>246</v>
      </c>
    </row>
    <row r="23" spans="2:12" x14ac:dyDescent="0.25">
      <c r="B23" s="61" t="s">
        <v>170</v>
      </c>
      <c r="C23" s="62">
        <v>0.24857460000000001</v>
      </c>
      <c r="D23" s="62">
        <v>3.9004483508600601E-3</v>
      </c>
      <c r="E23" s="63">
        <v>0.9685614752114079</v>
      </c>
      <c r="F23" s="76" t="s">
        <v>246</v>
      </c>
      <c r="H23" s="61" t="s">
        <v>133</v>
      </c>
      <c r="I23" s="102">
        <v>0.1885995</v>
      </c>
      <c r="J23" s="62">
        <v>6.7735288721600603E-3</v>
      </c>
      <c r="K23" s="63">
        <v>0.9467231995863683</v>
      </c>
      <c r="L23" s="76" t="s">
        <v>246</v>
      </c>
    </row>
    <row r="24" spans="2:12" x14ac:dyDescent="0.25">
      <c r="B24" s="61" t="s">
        <v>151</v>
      </c>
      <c r="C24" s="62">
        <v>0.23962</v>
      </c>
      <c r="D24" s="62">
        <v>3.7599394058487399E-3</v>
      </c>
      <c r="E24" s="63">
        <v>0.97232141461725663</v>
      </c>
      <c r="F24" s="76" t="s">
        <v>246</v>
      </c>
      <c r="H24" s="61" t="s">
        <v>52</v>
      </c>
      <c r="I24" s="102">
        <v>0.18448199132019</v>
      </c>
      <c r="J24" s="62">
        <v>6.6256490319480804E-3</v>
      </c>
      <c r="K24" s="63">
        <v>0.95334884861831637</v>
      </c>
      <c r="L24" s="76" t="s">
        <v>246</v>
      </c>
    </row>
    <row r="25" spans="2:12" x14ac:dyDescent="0.25">
      <c r="B25" s="61" t="s">
        <v>58</v>
      </c>
      <c r="C25" s="62">
        <v>0.22343676427974701</v>
      </c>
      <c r="D25" s="62">
        <v>3.50600406781886E-3</v>
      </c>
      <c r="E25" s="63">
        <v>0.9758274186850755</v>
      </c>
      <c r="F25" s="76" t="s">
        <v>246</v>
      </c>
      <c r="H25" s="61" t="s">
        <v>138</v>
      </c>
      <c r="I25" s="102">
        <v>0.14606076000000001</v>
      </c>
      <c r="J25" s="62">
        <v>5.24575502559467E-3</v>
      </c>
      <c r="K25" s="63">
        <v>0.95859460364391103</v>
      </c>
      <c r="L25" s="76" t="s">
        <v>246</v>
      </c>
    </row>
    <row r="26" spans="2:12" x14ac:dyDescent="0.25">
      <c r="B26" s="61" t="s">
        <v>52</v>
      </c>
      <c r="C26" s="62">
        <v>0.20052987561461599</v>
      </c>
      <c r="D26" s="62">
        <v>3.14656615212979E-3</v>
      </c>
      <c r="E26" s="63">
        <v>0.97897398483720532</v>
      </c>
      <c r="F26" s="76" t="s">
        <v>246</v>
      </c>
      <c r="H26" s="61" t="s">
        <v>140</v>
      </c>
      <c r="I26" s="102">
        <v>0.14299999999999999</v>
      </c>
      <c r="J26" s="62">
        <v>5.1358281899946097E-3</v>
      </c>
      <c r="K26" s="63">
        <v>0.96373043183390561</v>
      </c>
      <c r="L26" s="76" t="s">
        <v>246</v>
      </c>
    </row>
    <row r="27" spans="2:12" x14ac:dyDescent="0.25">
      <c r="B27" s="61" t="s">
        <v>60</v>
      </c>
      <c r="C27" s="62">
        <v>0.188708667165044</v>
      </c>
      <c r="D27" s="62">
        <v>2.9610765123906299E-3</v>
      </c>
      <c r="E27" s="63">
        <v>0.98193506134959596</v>
      </c>
      <c r="F27" s="76" t="s">
        <v>246</v>
      </c>
      <c r="H27" s="61" t="s">
        <v>59</v>
      </c>
      <c r="I27" s="102">
        <v>0.136140905801132</v>
      </c>
      <c r="J27" s="62">
        <v>4.8894846281458196E-3</v>
      </c>
      <c r="K27" s="63">
        <v>0.96861991646205148</v>
      </c>
      <c r="L27" s="76" t="s">
        <v>246</v>
      </c>
    </row>
    <row r="28" spans="2:12" x14ac:dyDescent="0.25">
      <c r="B28" s="61" t="s">
        <v>150</v>
      </c>
      <c r="C28" s="62">
        <v>0.15470819999999999</v>
      </c>
      <c r="D28" s="62">
        <v>2.4275663867286798E-3</v>
      </c>
      <c r="E28" s="63">
        <v>0.98436262773632466</v>
      </c>
      <c r="F28" s="76" t="s">
        <v>246</v>
      </c>
      <c r="H28" s="61" t="s">
        <v>67</v>
      </c>
      <c r="I28" s="102">
        <v>0.129599241850475</v>
      </c>
      <c r="J28" s="62">
        <v>4.65454153634686E-3</v>
      </c>
      <c r="K28" s="63">
        <v>0.97327445799839829</v>
      </c>
      <c r="L28" s="76" t="s">
        <v>246</v>
      </c>
    </row>
    <row r="29" spans="2:12" x14ac:dyDescent="0.25">
      <c r="B29" s="61" t="s">
        <v>140</v>
      </c>
      <c r="C29" s="62">
        <v>0.14299999999999999</v>
      </c>
      <c r="D29" s="62">
        <v>2.24384999180523E-3</v>
      </c>
      <c r="E29" s="63">
        <v>0.98660647772812993</v>
      </c>
      <c r="F29" s="76" t="s">
        <v>246</v>
      </c>
      <c r="H29" s="61" t="s">
        <v>79</v>
      </c>
      <c r="I29" s="102">
        <v>0.12861040998569501</v>
      </c>
      <c r="J29" s="62">
        <v>4.6190277561629304E-3</v>
      </c>
      <c r="K29" s="63">
        <v>0.97789348575456125</v>
      </c>
      <c r="L29" s="76" t="s">
        <v>246</v>
      </c>
    </row>
    <row r="30" spans="2:12" x14ac:dyDescent="0.25">
      <c r="B30" s="61" t="s">
        <v>59</v>
      </c>
      <c r="C30" s="62">
        <v>0.136140905801132</v>
      </c>
      <c r="D30" s="62">
        <v>2.1362221703931901E-3</v>
      </c>
      <c r="E30" s="63">
        <v>0.98874269989852315</v>
      </c>
      <c r="F30" s="76" t="s">
        <v>246</v>
      </c>
      <c r="H30" s="61" t="s">
        <v>204</v>
      </c>
      <c r="I30" s="102">
        <v>9.9990019341440001E-2</v>
      </c>
      <c r="J30" s="62">
        <v>3.5911297905725499E-3</v>
      </c>
      <c r="K30" s="63">
        <v>0.98148461554513378</v>
      </c>
      <c r="L30" s="76" t="s">
        <v>246</v>
      </c>
    </row>
    <row r="31" spans="2:12" x14ac:dyDescent="0.25">
      <c r="B31" s="61" t="s">
        <v>67</v>
      </c>
      <c r="C31" s="62">
        <v>0.129599241850475</v>
      </c>
      <c r="D31" s="62">
        <v>2.0335752291199501E-3</v>
      </c>
      <c r="E31" s="63">
        <v>0.9907762751276431</v>
      </c>
      <c r="F31" s="76" t="s">
        <v>246</v>
      </c>
      <c r="H31" s="61" t="s">
        <v>75</v>
      </c>
      <c r="I31" s="102">
        <v>8.24942330585796E-2</v>
      </c>
      <c r="J31" s="62">
        <v>2.9627706828967699E-3</v>
      </c>
      <c r="K31" s="63">
        <v>0.98444738622803052</v>
      </c>
      <c r="L31" s="76" t="s">
        <v>246</v>
      </c>
    </row>
    <row r="32" spans="2:12" x14ac:dyDescent="0.25">
      <c r="B32" s="61" t="s">
        <v>204</v>
      </c>
      <c r="C32" s="62">
        <v>0.10036667472681</v>
      </c>
      <c r="D32" s="62">
        <v>1.5748794563865099E-3</v>
      </c>
      <c r="E32" s="63">
        <v>0.99235115458402956</v>
      </c>
      <c r="F32" s="76" t="s">
        <v>246</v>
      </c>
      <c r="H32" s="61" t="s">
        <v>151</v>
      </c>
      <c r="I32" s="102">
        <v>5.9905E-2</v>
      </c>
      <c r="J32" s="62">
        <v>2.1514810330183699E-3</v>
      </c>
      <c r="K32" s="63">
        <v>0.98659886726104884</v>
      </c>
      <c r="L32" s="76" t="s">
        <v>246</v>
      </c>
    </row>
    <row r="33" spans="2:12" x14ac:dyDescent="0.25">
      <c r="B33" s="61" t="s">
        <v>75</v>
      </c>
      <c r="C33" s="62">
        <v>8.2507161254695802E-2</v>
      </c>
      <c r="D33" s="62">
        <v>1.29464121052603E-3</v>
      </c>
      <c r="E33" s="63">
        <v>0.99364579579455559</v>
      </c>
      <c r="F33" s="76" t="s">
        <v>246</v>
      </c>
      <c r="H33" s="61" t="s">
        <v>65</v>
      </c>
      <c r="I33" s="102">
        <v>5.5420132138630597E-2</v>
      </c>
      <c r="J33" s="62">
        <v>1.9904075309846499E-3</v>
      </c>
      <c r="K33" s="63">
        <v>0.98858927479203351</v>
      </c>
      <c r="L33" s="76" t="s">
        <v>246</v>
      </c>
    </row>
    <row r="34" spans="2:12" x14ac:dyDescent="0.25">
      <c r="B34" s="61" t="s">
        <v>132</v>
      </c>
      <c r="C34" s="62">
        <v>6.3363361892641606E-2</v>
      </c>
      <c r="D34" s="62">
        <v>9.9425090254234806E-4</v>
      </c>
      <c r="E34" s="63">
        <v>0.99464004669709793</v>
      </c>
      <c r="F34" s="76" t="s">
        <v>246</v>
      </c>
      <c r="H34" s="61" t="s">
        <v>150</v>
      </c>
      <c r="I34" s="102">
        <v>4.9506623999999999E-2</v>
      </c>
      <c r="J34" s="62">
        <v>1.7780245813333101E-3</v>
      </c>
      <c r="K34" s="63">
        <v>0.99036729937336687</v>
      </c>
      <c r="L34" s="76" t="s">
        <v>246</v>
      </c>
    </row>
    <row r="35" spans="2:12" x14ac:dyDescent="0.25">
      <c r="B35" s="61" t="s">
        <v>65</v>
      </c>
      <c r="C35" s="62">
        <v>5.8499028368554501E-2</v>
      </c>
      <c r="D35" s="62">
        <v>9.1792338689087401E-4</v>
      </c>
      <c r="E35" s="63">
        <v>0.99555797008398883</v>
      </c>
      <c r="F35" s="76" t="s">
        <v>246</v>
      </c>
      <c r="H35" s="61" t="s">
        <v>141</v>
      </c>
      <c r="I35" s="102">
        <v>4.6408419999999999E-2</v>
      </c>
      <c r="J35" s="62">
        <v>1.66675294887489E-3</v>
      </c>
      <c r="K35" s="63">
        <v>0.99203405232224173</v>
      </c>
      <c r="L35" s="76" t="s">
        <v>246</v>
      </c>
    </row>
    <row r="36" spans="2:12" x14ac:dyDescent="0.25">
      <c r="B36" s="61" t="s">
        <v>141</v>
      </c>
      <c r="C36" s="62">
        <v>4.6408419999999999E-2</v>
      </c>
      <c r="D36" s="62">
        <v>7.2820652333352204E-4</v>
      </c>
      <c r="E36" s="63">
        <v>0.99628617660732233</v>
      </c>
      <c r="F36" s="76" t="s">
        <v>246</v>
      </c>
      <c r="H36" s="61" t="s">
        <v>47</v>
      </c>
      <c r="I36" s="102">
        <v>4.3544766160350003E-2</v>
      </c>
      <c r="J36" s="62">
        <v>1.56390515785349E-3</v>
      </c>
      <c r="K36" s="63">
        <v>0.99359795748009527</v>
      </c>
      <c r="L36" s="76" t="s">
        <v>246</v>
      </c>
    </row>
    <row r="37" spans="2:12" x14ac:dyDescent="0.25">
      <c r="B37" s="61" t="s">
        <v>47</v>
      </c>
      <c r="C37" s="62">
        <v>4.59738845454499E-2</v>
      </c>
      <c r="D37" s="62">
        <v>7.2138811510882698E-4</v>
      </c>
      <c r="E37" s="63">
        <v>0.99700756472243113</v>
      </c>
      <c r="F37" s="76" t="s">
        <v>246</v>
      </c>
      <c r="H37" s="61" t="s">
        <v>121</v>
      </c>
      <c r="I37" s="102">
        <v>3.456E-2</v>
      </c>
      <c r="J37" s="62">
        <v>1.24121833738611E-3</v>
      </c>
      <c r="K37" s="63">
        <v>0.99483917581748138</v>
      </c>
      <c r="L37" s="76" t="s">
        <v>246</v>
      </c>
    </row>
    <row r="38" spans="2:12" x14ac:dyDescent="0.25">
      <c r="B38" s="61" t="s">
        <v>121</v>
      </c>
      <c r="C38" s="62">
        <v>4.224E-2</v>
      </c>
      <c r="D38" s="62">
        <v>6.6279876681016E-4</v>
      </c>
      <c r="E38" s="63">
        <v>0.99767036348924132</v>
      </c>
      <c r="F38" s="76" t="s">
        <v>246</v>
      </c>
      <c r="H38" s="61" t="s">
        <v>76</v>
      </c>
      <c r="I38" s="102">
        <v>3.4118198646514601E-2</v>
      </c>
      <c r="J38" s="62">
        <v>1.22535109371053E-3</v>
      </c>
      <c r="K38" s="63">
        <v>0.99606452691119196</v>
      </c>
      <c r="L38" s="76" t="s">
        <v>246</v>
      </c>
    </row>
    <row r="39" spans="2:12" x14ac:dyDescent="0.25">
      <c r="B39" s="61" t="s">
        <v>76</v>
      </c>
      <c r="C39" s="62">
        <v>3.4118198646514601E-2</v>
      </c>
      <c r="D39" s="62">
        <v>5.3535748079294395E-4</v>
      </c>
      <c r="E39" s="63">
        <v>0.99820572097003424</v>
      </c>
      <c r="F39" s="76" t="s">
        <v>246</v>
      </c>
      <c r="H39" s="61" t="s">
        <v>132</v>
      </c>
      <c r="I39" s="102">
        <v>2.7155726525417801E-2</v>
      </c>
      <c r="J39" s="62">
        <v>9.7529472593724101E-4</v>
      </c>
      <c r="K39" s="63">
        <v>0.99703982163712923</v>
      </c>
      <c r="L39" s="76" t="s">
        <v>246</v>
      </c>
    </row>
    <row r="40" spans="2:12" x14ac:dyDescent="0.25">
      <c r="B40" s="61" t="s">
        <v>49</v>
      </c>
      <c r="C40" s="62">
        <v>2.7896915870338001E-2</v>
      </c>
      <c r="D40" s="62">
        <v>4.3773772340593802E-4</v>
      </c>
      <c r="E40" s="63">
        <v>0.99864345869344018</v>
      </c>
      <c r="F40" s="76" t="s">
        <v>246</v>
      </c>
      <c r="H40" s="61" t="s">
        <v>49</v>
      </c>
      <c r="I40" s="102">
        <v>2.6050707000437798E-2</v>
      </c>
      <c r="J40" s="62">
        <v>9.3560807959537499E-4</v>
      </c>
      <c r="K40" s="63">
        <v>0.99797542971672459</v>
      </c>
      <c r="L40" s="76" t="s">
        <v>246</v>
      </c>
    </row>
    <row r="41" spans="2:12" x14ac:dyDescent="0.25">
      <c r="B41" s="61" t="s">
        <v>50</v>
      </c>
      <c r="C41" s="62">
        <v>2.5151047525892398E-2</v>
      </c>
      <c r="D41" s="62">
        <v>3.94651592901165E-4</v>
      </c>
      <c r="E41" s="63">
        <v>0.99903811028634137</v>
      </c>
      <c r="F41" s="76" t="s">
        <v>246</v>
      </c>
      <c r="H41" s="61" t="s">
        <v>74</v>
      </c>
      <c r="I41" s="102">
        <v>1.5794736783697499E-2</v>
      </c>
      <c r="J41" s="62">
        <v>5.6726611487593198E-4</v>
      </c>
      <c r="K41" s="63">
        <v>0.99854269583160049</v>
      </c>
      <c r="L41" s="76" t="s">
        <v>246</v>
      </c>
    </row>
    <row r="42" spans="2:12" x14ac:dyDescent="0.25">
      <c r="B42" s="61" t="s">
        <v>74</v>
      </c>
      <c r="C42" s="62">
        <v>2.02025703047293E-2</v>
      </c>
      <c r="D42" s="62">
        <v>3.1700375673224799E-4</v>
      </c>
      <c r="E42" s="63">
        <v>0.99935511404307364</v>
      </c>
      <c r="F42" s="76" t="s">
        <v>246</v>
      </c>
      <c r="H42" s="61" t="s">
        <v>50</v>
      </c>
      <c r="I42" s="102">
        <v>1.25759473566316E-2</v>
      </c>
      <c r="J42" s="62">
        <v>4.5166367097955798E-4</v>
      </c>
      <c r="K42" s="63">
        <v>0.99899435950258009</v>
      </c>
      <c r="L42" s="76" t="s">
        <v>246</v>
      </c>
    </row>
    <row r="43" spans="2:12" x14ac:dyDescent="0.25">
      <c r="B43" s="61" t="s">
        <v>136</v>
      </c>
      <c r="C43" s="62">
        <v>1.9410410958904101E-2</v>
      </c>
      <c r="D43" s="62">
        <v>3.0457377951799398E-4</v>
      </c>
      <c r="E43" s="63">
        <v>0.99965968782259162</v>
      </c>
      <c r="F43" s="76" t="s">
        <v>246</v>
      </c>
      <c r="H43" s="61" t="s">
        <v>136</v>
      </c>
      <c r="I43" s="102">
        <v>8.8964383561643805E-3</v>
      </c>
      <c r="J43" s="62">
        <v>3.1951453776320502E-4</v>
      </c>
      <c r="K43" s="63">
        <v>0.99931387404034333</v>
      </c>
      <c r="L43" s="76" t="s">
        <v>246</v>
      </c>
    </row>
    <row r="44" spans="2:12" x14ac:dyDescent="0.25">
      <c r="B44" s="61" t="s">
        <v>56</v>
      </c>
      <c r="C44" s="62">
        <v>7.3449036624047099E-3</v>
      </c>
      <c r="D44" s="62">
        <v>1.15250783375504E-4</v>
      </c>
      <c r="E44" s="63">
        <v>0.99977493860596711</v>
      </c>
      <c r="F44" s="76" t="s">
        <v>246</v>
      </c>
      <c r="H44" s="61" t="s">
        <v>56</v>
      </c>
      <c r="I44" s="102">
        <v>7.3449036624047099E-3</v>
      </c>
      <c r="J44" s="62">
        <v>2.6379135162358602E-4</v>
      </c>
      <c r="K44" s="63">
        <v>0.99957766539196691</v>
      </c>
      <c r="L44" s="76" t="s">
        <v>246</v>
      </c>
    </row>
    <row r="45" spans="2:12" x14ac:dyDescent="0.25">
      <c r="B45" s="61" t="s">
        <v>46</v>
      </c>
      <c r="C45" s="62">
        <v>5.1361528151616801E-3</v>
      </c>
      <c r="D45" s="62">
        <v>8.0592702463013502E-5</v>
      </c>
      <c r="E45" s="63">
        <v>0.99985553130843008</v>
      </c>
      <c r="F45" s="76" t="s">
        <v>246</v>
      </c>
      <c r="H45" s="61" t="s">
        <v>46</v>
      </c>
      <c r="I45" s="102">
        <v>4.8488051050753801E-3</v>
      </c>
      <c r="J45" s="62">
        <v>1.74144265359692E-4</v>
      </c>
      <c r="K45" s="63">
        <v>0.99975180965732657</v>
      </c>
      <c r="L45" s="76" t="s">
        <v>246</v>
      </c>
    </row>
    <row r="46" spans="2:12" x14ac:dyDescent="0.25">
      <c r="B46" s="61" t="s">
        <v>61</v>
      </c>
      <c r="C46" s="62">
        <v>3.3617615011622098E-3</v>
      </c>
      <c r="D46" s="62">
        <v>5.2750269348489199E-5</v>
      </c>
      <c r="E46" s="63">
        <v>0.99990828157777856</v>
      </c>
      <c r="F46" s="76" t="s">
        <v>246</v>
      </c>
      <c r="H46" s="61" t="s">
        <v>61</v>
      </c>
      <c r="I46" s="102">
        <v>3.3617615011622098E-3</v>
      </c>
      <c r="J46" s="62">
        <v>1.20737269130822E-4</v>
      </c>
      <c r="K46" s="63">
        <v>0.99987254692645744</v>
      </c>
      <c r="L46" s="76" t="s">
        <v>246</v>
      </c>
    </row>
    <row r="47" spans="2:12" x14ac:dyDescent="0.25">
      <c r="B47" s="61" t="s">
        <v>142</v>
      </c>
      <c r="C47" s="62">
        <v>1.8138823529411799E-3</v>
      </c>
      <c r="D47" s="62">
        <v>2.84620972222567E-5</v>
      </c>
      <c r="E47" s="63">
        <v>0.99993674367500085</v>
      </c>
      <c r="F47" s="76" t="s">
        <v>246</v>
      </c>
      <c r="H47" s="61" t="s">
        <v>51</v>
      </c>
      <c r="I47" s="102">
        <v>8.3734220793527396E-4</v>
      </c>
      <c r="J47" s="62">
        <v>3.0073046966337799E-5</v>
      </c>
      <c r="K47" s="63">
        <v>0.99990261997342378</v>
      </c>
      <c r="L47" s="76" t="s">
        <v>246</v>
      </c>
    </row>
    <row r="48" spans="2:12" x14ac:dyDescent="0.25">
      <c r="B48" s="61" t="s">
        <v>137</v>
      </c>
      <c r="C48" s="62">
        <v>1.64317808219178E-3</v>
      </c>
      <c r="D48" s="62">
        <v>2.5783532351472499E-5</v>
      </c>
      <c r="E48" s="63">
        <v>0.99996252720735235</v>
      </c>
      <c r="F48" s="76" t="s">
        <v>246</v>
      </c>
      <c r="H48" s="61" t="s">
        <v>142</v>
      </c>
      <c r="I48" s="102">
        <v>8.0616993464052299E-4</v>
      </c>
      <c r="J48" s="62">
        <v>2.8953498435335E-5</v>
      </c>
      <c r="K48" s="63">
        <v>0.99993157347185913</v>
      </c>
      <c r="L48" s="76" t="s">
        <v>246</v>
      </c>
    </row>
    <row r="49" spans="2:12" x14ac:dyDescent="0.25">
      <c r="B49" s="61" t="s">
        <v>51</v>
      </c>
      <c r="C49" s="62">
        <v>1.02780180156104E-3</v>
      </c>
      <c r="D49" s="62">
        <v>1.61275039441269E-5</v>
      </c>
      <c r="E49" s="63">
        <v>0.99997865471129643</v>
      </c>
      <c r="F49" s="76" t="s">
        <v>246</v>
      </c>
      <c r="H49" s="61" t="s">
        <v>137</v>
      </c>
      <c r="I49" s="102">
        <v>7.7326027397260297E-4</v>
      </c>
      <c r="J49" s="62">
        <v>2.7771551841059101E-5</v>
      </c>
      <c r="K49" s="63">
        <v>0.99995934502370021</v>
      </c>
      <c r="L49" s="76" t="s">
        <v>246</v>
      </c>
    </row>
    <row r="50" spans="2:12" x14ac:dyDescent="0.25">
      <c r="B50" s="61" t="s">
        <v>68</v>
      </c>
      <c r="C50" s="62">
        <v>5.1327374196082E-4</v>
      </c>
      <c r="D50" s="62">
        <v>8.0539110607875898E-6</v>
      </c>
      <c r="E50" s="63">
        <v>0.99998670862235717</v>
      </c>
      <c r="F50" s="76"/>
      <c r="H50" s="61" t="s">
        <v>68</v>
      </c>
      <c r="I50" s="102">
        <v>5.1327374196082E-4</v>
      </c>
      <c r="J50" s="62">
        <v>1.8434166105918899E-5</v>
      </c>
      <c r="K50" s="63">
        <v>0.99997777918980613</v>
      </c>
      <c r="L50" s="76"/>
    </row>
    <row r="51" spans="2:12" x14ac:dyDescent="0.25">
      <c r="B51" s="61" t="s">
        <v>164</v>
      </c>
      <c r="C51" s="62">
        <v>2.716552E-4</v>
      </c>
      <c r="D51" s="62">
        <v>4.2626120160408999E-6</v>
      </c>
      <c r="E51" s="63">
        <v>0.99999097123437319</v>
      </c>
      <c r="F51" s="76"/>
      <c r="H51" s="61" t="s">
        <v>164</v>
      </c>
      <c r="I51" s="102">
        <v>2.4446150000000002E-4</v>
      </c>
      <c r="J51" s="62">
        <v>8.7798060354431297E-6</v>
      </c>
      <c r="K51" s="63">
        <v>0.99998655899584155</v>
      </c>
      <c r="L51" s="76"/>
    </row>
    <row r="52" spans="2:12" x14ac:dyDescent="0.25">
      <c r="B52" s="61" t="s">
        <v>156</v>
      </c>
      <c r="C52" s="62">
        <v>1.8557165473E-4</v>
      </c>
      <c r="D52" s="62">
        <v>2.9118528387775799E-6</v>
      </c>
      <c r="E52" s="63">
        <v>0.99999388308721193</v>
      </c>
      <c r="F52" s="76"/>
      <c r="H52" s="61" t="s">
        <v>57</v>
      </c>
      <c r="I52" s="102">
        <v>1.3194185150095699E-4</v>
      </c>
      <c r="J52" s="62">
        <v>4.7386760865643204E-6</v>
      </c>
      <c r="K52" s="63">
        <v>0.99999129767192807</v>
      </c>
      <c r="L52" s="76"/>
    </row>
    <row r="53" spans="2:12" x14ac:dyDescent="0.25">
      <c r="B53" s="61" t="s">
        <v>57</v>
      </c>
      <c r="C53" s="62">
        <v>1.3194185150095699E-4</v>
      </c>
      <c r="D53" s="62">
        <v>2.07033372314118E-6</v>
      </c>
      <c r="E53" s="63">
        <v>0.99999595342093506</v>
      </c>
      <c r="F53" s="76"/>
      <c r="H53" s="61" t="s">
        <v>156</v>
      </c>
      <c r="I53" s="102">
        <v>8.7775793490000003E-5</v>
      </c>
      <c r="J53" s="62">
        <v>3.15245730493068E-6</v>
      </c>
      <c r="K53" s="63">
        <v>0.99999445012923305</v>
      </c>
      <c r="L53" s="76"/>
    </row>
    <row r="54" spans="2:12" x14ac:dyDescent="0.25">
      <c r="B54" s="61" t="s">
        <v>135</v>
      </c>
      <c r="C54" s="62">
        <v>1.3194043397260301E-4</v>
      </c>
      <c r="D54" s="62">
        <v>2.0703114803370802E-6</v>
      </c>
      <c r="E54" s="63">
        <v>0.99999802373241542</v>
      </c>
      <c r="F54" s="76"/>
      <c r="H54" s="61" t="s">
        <v>160</v>
      </c>
      <c r="I54" s="102">
        <v>6.5197999999999995E-5</v>
      </c>
      <c r="J54" s="62">
        <v>2.3415785058130699E-6</v>
      </c>
      <c r="K54" s="63">
        <v>0.99999679170773881</v>
      </c>
      <c r="L54" s="76"/>
    </row>
    <row r="55" spans="2:12" x14ac:dyDescent="0.25">
      <c r="B55" s="61" t="s">
        <v>160</v>
      </c>
      <c r="C55" s="62">
        <v>9.3140000000000006E-5</v>
      </c>
      <c r="D55" s="62">
        <v>1.4614838338233499E-6</v>
      </c>
      <c r="E55" s="63">
        <v>0.99999948521624926</v>
      </c>
      <c r="F55" s="76"/>
      <c r="H55" s="61" t="s">
        <v>135</v>
      </c>
      <c r="I55" s="102">
        <v>5.65459002739726E-5</v>
      </c>
      <c r="J55" s="62">
        <v>2.0308393612286202E-6</v>
      </c>
      <c r="K55" s="63">
        <v>0.99999882254710004</v>
      </c>
      <c r="L55" s="76"/>
    </row>
    <row r="56" spans="2:12" x14ac:dyDescent="0.25">
      <c r="B56" s="61" t="s">
        <v>48</v>
      </c>
      <c r="C56" s="62">
        <v>3.2657039999999999E-5</v>
      </c>
      <c r="D56" s="62">
        <v>5.1243006249218898E-7</v>
      </c>
      <c r="E56" s="63">
        <v>0.99999999764631176</v>
      </c>
      <c r="F56" s="76"/>
      <c r="H56" s="61" t="s">
        <v>48</v>
      </c>
      <c r="I56" s="102">
        <v>3.2657039999999999E-5</v>
      </c>
      <c r="J56" s="62">
        <v>1.1728737526837899E-6</v>
      </c>
      <c r="K56" s="63">
        <v>0.99999999542085272</v>
      </c>
      <c r="L56" s="76"/>
    </row>
    <row r="57" spans="2:12" ht="15.75" thickBot="1" x14ac:dyDescent="0.3">
      <c r="B57" s="66" t="s">
        <v>104</v>
      </c>
      <c r="C57" s="67">
        <v>1.4999999999999999E-7</v>
      </c>
      <c r="D57" s="67">
        <v>2.3536888025929002E-9</v>
      </c>
      <c r="E57" s="68">
        <v>1.0000000000000007</v>
      </c>
      <c r="F57" s="77"/>
      <c r="H57" s="66" t="s">
        <v>104</v>
      </c>
      <c r="I57" s="103">
        <v>1.275E-7</v>
      </c>
      <c r="J57" s="67">
        <v>4.5791475120581301E-9</v>
      </c>
      <c r="K57" s="68">
        <v>1.0000000000000002</v>
      </c>
      <c r="L57" s="77"/>
    </row>
    <row r="58" spans="2:12" x14ac:dyDescent="0.25">
      <c r="F58" s="18"/>
    </row>
    <row r="59" spans="2:12" x14ac:dyDescent="0.25">
      <c r="F59" s="18"/>
    </row>
    <row r="60" spans="2:12" x14ac:dyDescent="0.25">
      <c r="F60" s="18"/>
    </row>
  </sheetData>
  <sortState xmlns:xlrd2="http://schemas.microsoft.com/office/spreadsheetml/2017/richdata2" ref="H3:I30">
    <sortCondition descending="1" ref="I37:I18"/>
  </sortState>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4"/>
  </sheetPr>
  <dimension ref="B1:O58"/>
  <sheetViews>
    <sheetView showGridLines="0" zoomScale="75" zoomScaleNormal="75" workbookViewId="0">
      <selection activeCell="B3" sqref="B3:O58"/>
    </sheetView>
  </sheetViews>
  <sheetFormatPr defaultRowHeight="15" x14ac:dyDescent="0.25"/>
  <cols>
    <col min="1" max="1" width="10.140625" style="18" customWidth="1"/>
    <col min="2" max="2" width="16.28515625" style="18" bestFit="1" customWidth="1"/>
    <col min="3" max="3" width="10" style="18" customWidth="1"/>
    <col min="4" max="4" width="14.28515625" style="18" bestFit="1" customWidth="1"/>
    <col min="5" max="5" width="11.28515625" style="18" bestFit="1" customWidth="1"/>
    <col min="6" max="6" width="9.140625" style="79" bestFit="1" customWidth="1"/>
    <col min="7" max="7" width="9.140625" style="18"/>
    <col min="8" max="8" width="9.42578125" style="18" customWidth="1"/>
    <col min="9" max="10" width="9.140625" style="18"/>
    <col min="11" max="11" width="10.7109375" style="18" customWidth="1"/>
    <col min="12" max="16384" width="9.140625" style="18"/>
  </cols>
  <sheetData>
    <row r="1" spans="2:15" ht="18" x14ac:dyDescent="0.35">
      <c r="B1" s="50" t="s">
        <v>235</v>
      </c>
    </row>
    <row r="3" spans="2:15" ht="15.75" thickBot="1" x14ac:dyDescent="0.3">
      <c r="B3" s="18" t="s">
        <v>32</v>
      </c>
      <c r="D3" s="121"/>
      <c r="I3" s="18" t="s">
        <v>33</v>
      </c>
      <c r="L3" s="121"/>
    </row>
    <row r="4" spans="2:15" ht="45.75" thickBot="1" x14ac:dyDescent="0.3">
      <c r="B4" s="155" t="s">
        <v>0</v>
      </c>
      <c r="C4" s="156" t="s">
        <v>187</v>
      </c>
      <c r="D4" s="174" t="s">
        <v>1</v>
      </c>
      <c r="E4" s="156" t="s">
        <v>2</v>
      </c>
      <c r="F4" s="157" t="s">
        <v>3</v>
      </c>
      <c r="I4" s="91" t="s">
        <v>0</v>
      </c>
      <c r="J4" s="92" t="s">
        <v>188</v>
      </c>
      <c r="K4" s="92" t="s">
        <v>249</v>
      </c>
      <c r="L4" s="175" t="s">
        <v>28</v>
      </c>
      <c r="M4" s="92" t="s">
        <v>29</v>
      </c>
      <c r="N4" s="92" t="s">
        <v>2</v>
      </c>
      <c r="O4" s="93" t="s">
        <v>3</v>
      </c>
    </row>
    <row r="5" spans="2:15" x14ac:dyDescent="0.25">
      <c r="B5" s="100" t="s">
        <v>171</v>
      </c>
      <c r="C5" s="101">
        <v>11.898118368928879</v>
      </c>
      <c r="D5" s="58"/>
      <c r="E5" s="58"/>
      <c r="F5" s="75" t="s">
        <v>246</v>
      </c>
      <c r="I5" s="61" t="s">
        <v>72</v>
      </c>
      <c r="J5" s="62">
        <v>23.914384116956601</v>
      </c>
      <c r="K5" s="62">
        <v>6.5162095218354397</v>
      </c>
      <c r="L5" s="176">
        <v>7.4199624677436807E-2</v>
      </c>
      <c r="M5" s="63">
        <v>0.39612289245282883</v>
      </c>
      <c r="N5" s="70">
        <v>0.39612289245282883</v>
      </c>
      <c r="O5" s="64" t="s">
        <v>245</v>
      </c>
    </row>
    <row r="6" spans="2:15" x14ac:dyDescent="0.25">
      <c r="B6" s="61" t="s">
        <v>72</v>
      </c>
      <c r="C6" s="62">
        <v>6.5162095218354397</v>
      </c>
      <c r="D6" s="176">
        <v>0.54766722937066004</v>
      </c>
      <c r="E6" s="63">
        <v>0.54766722937066004</v>
      </c>
      <c r="F6" s="76" t="s">
        <v>245</v>
      </c>
      <c r="I6" s="61" t="s">
        <v>53</v>
      </c>
      <c r="J6" s="62">
        <v>0.46840110867997198</v>
      </c>
      <c r="K6" s="62">
        <v>0.71107798891574403</v>
      </c>
      <c r="L6" s="176">
        <v>1.6777549528576598E-2</v>
      </c>
      <c r="M6" s="63">
        <v>8.9568801411354246E-2</v>
      </c>
      <c r="N6" s="70">
        <v>0.48569169386418309</v>
      </c>
      <c r="O6" s="64" t="s">
        <v>245</v>
      </c>
    </row>
    <row r="7" spans="2:15" x14ac:dyDescent="0.25">
      <c r="B7" s="61" t="s">
        <v>53</v>
      </c>
      <c r="C7" s="62">
        <v>0.71107798891574403</v>
      </c>
      <c r="D7" s="176">
        <v>5.9763902733786498E-2</v>
      </c>
      <c r="E7" s="63">
        <v>0.60743113210444655</v>
      </c>
      <c r="F7" s="76" t="s">
        <v>245</v>
      </c>
      <c r="I7" s="61" t="s">
        <v>63</v>
      </c>
      <c r="J7" s="62">
        <v>0.21358964470557601</v>
      </c>
      <c r="K7" s="62">
        <v>0.57984688421423602</v>
      </c>
      <c r="L7" s="176">
        <v>1.5637110128634502E-2</v>
      </c>
      <c r="M7" s="63">
        <v>8.3480439701492326E-2</v>
      </c>
      <c r="N7" s="70">
        <v>0.56917213356567542</v>
      </c>
      <c r="O7" s="64" t="s">
        <v>245</v>
      </c>
    </row>
    <row r="8" spans="2:15" x14ac:dyDescent="0.25">
      <c r="B8" s="61" t="s">
        <v>63</v>
      </c>
      <c r="C8" s="62">
        <v>0.57984688421423602</v>
      </c>
      <c r="D8" s="176">
        <v>4.8734334811163599E-2</v>
      </c>
      <c r="E8" s="63">
        <v>0.65616546691561017</v>
      </c>
      <c r="F8" s="76" t="s">
        <v>245</v>
      </c>
      <c r="I8" s="61" t="s">
        <v>55</v>
      </c>
      <c r="J8" s="62">
        <v>0.28035761531084802</v>
      </c>
      <c r="K8" s="62">
        <v>0.42675416191866999</v>
      </c>
      <c r="L8" s="176">
        <v>1.00778195406089E-2</v>
      </c>
      <c r="M8" s="63">
        <v>5.380155281644667E-2</v>
      </c>
      <c r="N8" s="70">
        <v>0.62297368638212214</v>
      </c>
      <c r="O8" s="64" t="s">
        <v>245</v>
      </c>
    </row>
    <row r="9" spans="2:15" x14ac:dyDescent="0.25">
      <c r="B9" s="61" t="s">
        <v>55</v>
      </c>
      <c r="C9" s="62">
        <v>0.42675416191866999</v>
      </c>
      <c r="D9" s="176">
        <v>3.58673656359908E-2</v>
      </c>
      <c r="E9" s="63">
        <v>0.69203283255160097</v>
      </c>
      <c r="F9" s="76" t="s">
        <v>245</v>
      </c>
      <c r="I9" s="61" t="s">
        <v>64</v>
      </c>
      <c r="J9" s="62">
        <v>0.11340487614894799</v>
      </c>
      <c r="K9" s="62">
        <v>0.30221559706129802</v>
      </c>
      <c r="L9" s="176">
        <v>8.1258573054442292E-3</v>
      </c>
      <c r="M9" s="63">
        <v>4.3380786809698341E-2</v>
      </c>
      <c r="N9" s="70">
        <v>0.66635447319182051</v>
      </c>
      <c r="O9" s="64" t="s">
        <v>245</v>
      </c>
    </row>
    <row r="10" spans="2:15" x14ac:dyDescent="0.25">
      <c r="B10" s="61" t="s">
        <v>131</v>
      </c>
      <c r="C10" s="62">
        <v>0.317880655747522</v>
      </c>
      <c r="D10" s="176">
        <v>2.6716884627542899E-2</v>
      </c>
      <c r="E10" s="63">
        <v>0.71874971717914382</v>
      </c>
      <c r="F10" s="76" t="s">
        <v>245</v>
      </c>
      <c r="I10" s="61" t="s">
        <v>75</v>
      </c>
      <c r="J10" s="62">
        <v>0.87346336895999999</v>
      </c>
      <c r="K10" s="62">
        <v>8.24942330585796E-2</v>
      </c>
      <c r="L10" s="176">
        <v>7.5692288446897E-3</v>
      </c>
      <c r="M10" s="63">
        <v>4.040916428661704E-2</v>
      </c>
      <c r="N10" s="70">
        <v>0.70676363747843751</v>
      </c>
      <c r="O10" s="64" t="s">
        <v>245</v>
      </c>
    </row>
    <row r="11" spans="2:15" x14ac:dyDescent="0.25">
      <c r="B11" s="61" t="s">
        <v>64</v>
      </c>
      <c r="C11" s="62">
        <v>0.30221559706129802</v>
      </c>
      <c r="D11" s="176">
        <v>2.5400284960226401E-2</v>
      </c>
      <c r="E11" s="63">
        <v>0.74415000213937021</v>
      </c>
      <c r="F11" s="76" t="s">
        <v>245</v>
      </c>
      <c r="I11" s="61" t="s">
        <v>131</v>
      </c>
      <c r="J11" s="62">
        <v>0.29815909572074101</v>
      </c>
      <c r="K11" s="62">
        <v>0.317880655747522</v>
      </c>
      <c r="L11" s="176">
        <v>6.4690746922536303E-3</v>
      </c>
      <c r="M11" s="63">
        <v>3.4535869820486315E-2</v>
      </c>
      <c r="N11" s="70">
        <v>0.7412995072989238</v>
      </c>
      <c r="O11" s="64" t="s">
        <v>245</v>
      </c>
    </row>
    <row r="12" spans="2:15" x14ac:dyDescent="0.25">
      <c r="B12" s="61" t="s">
        <v>143</v>
      </c>
      <c r="C12" s="62">
        <v>0.27146399999999998</v>
      </c>
      <c r="D12" s="176">
        <v>2.2815708466047E-2</v>
      </c>
      <c r="E12" s="63">
        <v>0.76696571060541718</v>
      </c>
      <c r="F12" s="76" t="s">
        <v>245</v>
      </c>
      <c r="I12" s="61" t="s">
        <v>59</v>
      </c>
      <c r="J12" s="62">
        <v>0.92001941311177804</v>
      </c>
      <c r="K12" s="62">
        <v>0.136140905801131</v>
      </c>
      <c r="L12" s="176">
        <v>6.4337780386943101E-3</v>
      </c>
      <c r="M12" s="63">
        <v>3.4347434736581167E-2</v>
      </c>
      <c r="N12" s="70">
        <v>0.77564694203550499</v>
      </c>
      <c r="O12" s="64" t="s">
        <v>245</v>
      </c>
    </row>
    <row r="13" spans="2:15" x14ac:dyDescent="0.25">
      <c r="B13" s="61" t="s">
        <v>170</v>
      </c>
      <c r="C13" s="62">
        <v>0.24857460000000001</v>
      </c>
      <c r="D13" s="176">
        <v>2.0891925285357299E-2</v>
      </c>
      <c r="E13" s="63">
        <v>0.78785763589077451</v>
      </c>
      <c r="F13" s="76" t="s">
        <v>245</v>
      </c>
      <c r="I13" s="61" t="s">
        <v>91</v>
      </c>
      <c r="J13" s="62">
        <v>0.157519293823529</v>
      </c>
      <c r="K13" s="62">
        <v>0.24426584645483401</v>
      </c>
      <c r="L13" s="176">
        <v>5.8026423475656501E-3</v>
      </c>
      <c r="M13" s="63">
        <v>3.0978047134057028E-2</v>
      </c>
      <c r="N13" s="70">
        <v>0.80662498916956205</v>
      </c>
      <c r="O13" s="64" t="s">
        <v>245</v>
      </c>
    </row>
    <row r="14" spans="2:15" x14ac:dyDescent="0.25">
      <c r="B14" s="61" t="s">
        <v>91</v>
      </c>
      <c r="C14" s="62">
        <v>0.24426584645483401</v>
      </c>
      <c r="D14" s="176">
        <v>2.05297878942537E-2</v>
      </c>
      <c r="E14" s="63">
        <v>0.80838742378502826</v>
      </c>
      <c r="F14" s="76" t="s">
        <v>245</v>
      </c>
      <c r="I14" s="61" t="s">
        <v>143</v>
      </c>
      <c r="J14" s="62">
        <v>0.26650800000000002</v>
      </c>
      <c r="K14" s="62">
        <v>0.27146399999999998</v>
      </c>
      <c r="L14" s="176">
        <v>5.3863898779311298E-3</v>
      </c>
      <c r="M14" s="63">
        <v>2.87558373455431E-2</v>
      </c>
      <c r="N14" s="70">
        <v>0.83538082651510515</v>
      </c>
      <c r="O14" s="64" t="s">
        <v>246</v>
      </c>
    </row>
    <row r="15" spans="2:15" x14ac:dyDescent="0.25">
      <c r="B15" s="61" t="s">
        <v>45</v>
      </c>
      <c r="C15" s="62">
        <v>0.24069667132592101</v>
      </c>
      <c r="D15" s="176">
        <v>2.0229809778534801E-2</v>
      </c>
      <c r="E15" s="63">
        <v>0.82861723356356309</v>
      </c>
      <c r="F15" s="76" t="s">
        <v>246</v>
      </c>
      <c r="I15" s="61" t="s">
        <v>130</v>
      </c>
      <c r="J15" s="62">
        <v>0.19095110567163101</v>
      </c>
      <c r="K15" s="62">
        <v>0.224212245632123</v>
      </c>
      <c r="L15" s="176">
        <v>4.7876587817534096E-3</v>
      </c>
      <c r="M15" s="63">
        <v>2.5559445252585626E-2</v>
      </c>
      <c r="N15" s="70">
        <v>0.86094027176769072</v>
      </c>
      <c r="O15" s="64" t="s">
        <v>246</v>
      </c>
    </row>
    <row r="16" spans="2:15" x14ac:dyDescent="0.25">
      <c r="B16" s="61" t="s">
        <v>130</v>
      </c>
      <c r="C16" s="62">
        <v>0.224212245632123</v>
      </c>
      <c r="D16" s="176">
        <v>1.8844344851841301E-2</v>
      </c>
      <c r="E16" s="63">
        <v>0.84746157841540437</v>
      </c>
      <c r="F16" s="76" t="s">
        <v>246</v>
      </c>
      <c r="I16" s="61" t="s">
        <v>114</v>
      </c>
      <c r="J16" s="62">
        <v>0.22</v>
      </c>
      <c r="K16" s="62">
        <v>0.2</v>
      </c>
      <c r="L16" s="176">
        <v>3.6936466963199302E-3</v>
      </c>
      <c r="M16" s="63">
        <v>1.9718940889602753E-2</v>
      </c>
      <c r="N16" s="70">
        <v>0.88065921265729352</v>
      </c>
      <c r="O16" s="64" t="s">
        <v>246</v>
      </c>
    </row>
    <row r="17" spans="2:15" x14ac:dyDescent="0.25">
      <c r="B17" s="61" t="s">
        <v>58</v>
      </c>
      <c r="C17" s="62">
        <v>0.22343676427974701</v>
      </c>
      <c r="D17" s="176">
        <v>1.87791680458682E-2</v>
      </c>
      <c r="E17" s="63">
        <v>0.86624074646127258</v>
      </c>
      <c r="F17" s="76" t="s">
        <v>246</v>
      </c>
      <c r="I17" s="61" t="s">
        <v>170</v>
      </c>
      <c r="J17" s="62">
        <v>0.35940761999999998</v>
      </c>
      <c r="K17" s="62">
        <v>0.24857460000000001</v>
      </c>
      <c r="L17" s="176">
        <v>3.59196701650938E-3</v>
      </c>
      <c r="M17" s="63">
        <v>1.9176112687366839E-2</v>
      </c>
      <c r="N17" s="70">
        <v>0.89983532534466038</v>
      </c>
      <c r="O17" s="64" t="s">
        <v>246</v>
      </c>
    </row>
    <row r="18" spans="2:15" x14ac:dyDescent="0.25">
      <c r="B18" s="61" t="s">
        <v>114</v>
      </c>
      <c r="C18" s="62">
        <v>0.2</v>
      </c>
      <c r="D18" s="176">
        <v>1.68093805926731E-2</v>
      </c>
      <c r="E18" s="63">
        <v>0.8830501270539457</v>
      </c>
      <c r="F18" s="76" t="s">
        <v>246</v>
      </c>
      <c r="I18" s="61" t="s">
        <v>67</v>
      </c>
      <c r="J18" s="62">
        <v>0.12180000000000001</v>
      </c>
      <c r="K18" s="62">
        <v>0.12095929239377699</v>
      </c>
      <c r="L18" s="176">
        <v>2.3646548780005701E-3</v>
      </c>
      <c r="M18" s="63">
        <v>1.2623971266678307E-2</v>
      </c>
      <c r="N18" s="70">
        <v>0.91245929661133873</v>
      </c>
      <c r="O18" s="64" t="s">
        <v>246</v>
      </c>
    </row>
    <row r="19" spans="2:15" x14ac:dyDescent="0.25">
      <c r="B19" s="61" t="s">
        <v>60</v>
      </c>
      <c r="C19" s="62">
        <v>0.188708667165044</v>
      </c>
      <c r="D19" s="176">
        <v>1.5860379037566499E-2</v>
      </c>
      <c r="E19" s="63">
        <v>0.89891050609151224</v>
      </c>
      <c r="F19" s="76" t="s">
        <v>246</v>
      </c>
      <c r="I19" s="61" t="s">
        <v>58</v>
      </c>
      <c r="J19" s="62">
        <v>0.408764524480692</v>
      </c>
      <c r="K19" s="62">
        <v>0.22343676427974701</v>
      </c>
      <c r="L19" s="176">
        <v>2.2331177397435999E-3</v>
      </c>
      <c r="M19" s="63">
        <v>1.1921745724462552E-2</v>
      </c>
      <c r="N19" s="70">
        <v>0.92438104233580132</v>
      </c>
      <c r="O19" s="64" t="s">
        <v>246</v>
      </c>
    </row>
    <row r="20" spans="2:15" x14ac:dyDescent="0.25">
      <c r="B20" s="61" t="s">
        <v>52</v>
      </c>
      <c r="C20" s="62">
        <v>0.173873535001486</v>
      </c>
      <c r="D20" s="176">
        <v>1.4613532124167199E-2</v>
      </c>
      <c r="E20" s="63">
        <v>0.9135240382156794</v>
      </c>
      <c r="F20" s="76" t="s">
        <v>246</v>
      </c>
      <c r="I20" s="61" t="s">
        <v>92</v>
      </c>
      <c r="J20" s="62">
        <v>5.2214396150558902E-2</v>
      </c>
      <c r="K20" s="62">
        <v>8.8144672261748394E-2</v>
      </c>
      <c r="L20" s="176">
        <v>2.1476701656466999E-3</v>
      </c>
      <c r="M20" s="63">
        <v>1.1465574411582122E-2</v>
      </c>
      <c r="N20" s="70">
        <v>0.93584661674738345</v>
      </c>
      <c r="O20" s="64" t="s">
        <v>246</v>
      </c>
    </row>
    <row r="21" spans="2:15" x14ac:dyDescent="0.25">
      <c r="B21" s="61" t="s">
        <v>70</v>
      </c>
      <c r="C21" s="62">
        <v>0.17186968503912001</v>
      </c>
      <c r="D21" s="176">
        <v>1.44451147408271E-2</v>
      </c>
      <c r="E21" s="63">
        <v>0.9279691529565065</v>
      </c>
      <c r="F21" s="76" t="s">
        <v>246</v>
      </c>
      <c r="I21" s="61" t="s">
        <v>48</v>
      </c>
      <c r="J21" s="62">
        <v>0.13260516695999999</v>
      </c>
      <c r="K21" s="62">
        <v>3.2657039999999999E-5</v>
      </c>
      <c r="L21" s="176">
        <v>1.5394362963768999E-3</v>
      </c>
      <c r="M21" s="63">
        <v>8.2184507147934731E-3</v>
      </c>
      <c r="N21" s="70">
        <v>0.94406506746217689</v>
      </c>
      <c r="O21" s="64" t="s">
        <v>246</v>
      </c>
    </row>
    <row r="22" spans="2:15" x14ac:dyDescent="0.25">
      <c r="B22" s="61" t="s">
        <v>59</v>
      </c>
      <c r="C22" s="62">
        <v>0.136140905801131</v>
      </c>
      <c r="D22" s="176">
        <v>1.14422214992124E-2</v>
      </c>
      <c r="E22" s="63">
        <v>0.93941137445571887</v>
      </c>
      <c r="F22" s="76" t="s">
        <v>246</v>
      </c>
      <c r="I22" s="95" t="s">
        <v>49</v>
      </c>
      <c r="J22" s="62">
        <v>0.16917657037514799</v>
      </c>
      <c r="K22" s="62">
        <v>2.4492966218922999E-2</v>
      </c>
      <c r="L22" s="176">
        <v>1.1999753604496901E-3</v>
      </c>
      <c r="M22" s="63">
        <v>6.406201011391389E-3</v>
      </c>
      <c r="N22" s="70">
        <v>0.95047126847356833</v>
      </c>
      <c r="O22" s="64" t="s">
        <v>246</v>
      </c>
    </row>
    <row r="23" spans="2:15" x14ac:dyDescent="0.25">
      <c r="B23" s="61" t="s">
        <v>67</v>
      </c>
      <c r="C23" s="62">
        <v>0.12095929239377699</v>
      </c>
      <c r="D23" s="176">
        <v>1.0166253910337099E-2</v>
      </c>
      <c r="E23" s="63">
        <v>0.94957762836605597</v>
      </c>
      <c r="F23" s="76" t="s">
        <v>246</v>
      </c>
      <c r="I23" s="61" t="s">
        <v>65</v>
      </c>
      <c r="J23" s="62">
        <v>5.7480665119876297E-2</v>
      </c>
      <c r="K23" s="62">
        <v>5.2726097937447203E-2</v>
      </c>
      <c r="L23" s="176">
        <v>9.7977591992938506E-4</v>
      </c>
      <c r="M23" s="63">
        <v>5.2306419748788732E-3</v>
      </c>
      <c r="N23" s="70">
        <v>0.95570191044844721</v>
      </c>
      <c r="O23" s="64" t="s">
        <v>246</v>
      </c>
    </row>
    <row r="24" spans="2:15" x14ac:dyDescent="0.25">
      <c r="B24" s="61" t="s">
        <v>204</v>
      </c>
      <c r="C24" s="62">
        <v>9.8166414357580001E-2</v>
      </c>
      <c r="D24" s="176">
        <v>8.2505831017730402E-3</v>
      </c>
      <c r="E24" s="63">
        <v>0.95782821146782904</v>
      </c>
      <c r="F24" s="76" t="s">
        <v>246</v>
      </c>
      <c r="I24" s="61" t="s">
        <v>204</v>
      </c>
      <c r="J24" s="62">
        <v>0.191268753677866</v>
      </c>
      <c r="K24" s="62">
        <v>9.8166414357580001E-2</v>
      </c>
      <c r="L24" s="176">
        <v>8.45441299721977E-4</v>
      </c>
      <c r="M24" s="63">
        <v>4.5134817662600265E-3</v>
      </c>
      <c r="N24" s="70">
        <v>0.9602153922147072</v>
      </c>
      <c r="O24" s="64" t="s">
        <v>246</v>
      </c>
    </row>
    <row r="25" spans="2:15" x14ac:dyDescent="0.25">
      <c r="B25" s="61" t="s">
        <v>92</v>
      </c>
      <c r="C25" s="62">
        <v>8.8144672261748394E-2</v>
      </c>
      <c r="D25" s="176">
        <v>7.40828671632081E-3</v>
      </c>
      <c r="E25" s="63">
        <v>0.9652364981841498</v>
      </c>
      <c r="F25" s="76" t="s">
        <v>246</v>
      </c>
      <c r="I25" s="61" t="s">
        <v>70</v>
      </c>
      <c r="J25" s="62">
        <v>0.53238539616284197</v>
      </c>
      <c r="K25" s="62">
        <v>0.17186968503912001</v>
      </c>
      <c r="L25" s="176">
        <v>8.14275220453675E-4</v>
      </c>
      <c r="M25" s="63">
        <v>4.3470982094719274E-3</v>
      </c>
      <c r="N25" s="70">
        <v>0.96456249042417908</v>
      </c>
      <c r="O25" s="64" t="s">
        <v>246</v>
      </c>
    </row>
    <row r="26" spans="2:15" x14ac:dyDescent="0.25">
      <c r="B26" s="61" t="s">
        <v>75</v>
      </c>
      <c r="C26" s="62">
        <v>8.24942330585796E-2</v>
      </c>
      <c r="D26" s="176">
        <v>6.9333848009116798E-3</v>
      </c>
      <c r="E26" s="63">
        <v>0.97216988298506146</v>
      </c>
      <c r="F26" s="76" t="s">
        <v>246</v>
      </c>
      <c r="I26" s="61" t="s">
        <v>50</v>
      </c>
      <c r="J26" s="62">
        <v>0.1119780912243</v>
      </c>
      <c r="K26" s="62">
        <v>1.7107706885091601E-2</v>
      </c>
      <c r="L26" s="176">
        <v>7.6627381194110402E-4</v>
      </c>
      <c r="M26" s="63">
        <v>4.090837387877886E-3</v>
      </c>
      <c r="N26" s="70">
        <v>0.96865332781205693</v>
      </c>
      <c r="O26" s="64" t="s">
        <v>246</v>
      </c>
    </row>
    <row r="27" spans="2:15" x14ac:dyDescent="0.25">
      <c r="B27" s="61" t="s">
        <v>65</v>
      </c>
      <c r="C27" s="62">
        <v>5.2726097937447203E-2</v>
      </c>
      <c r="D27" s="176">
        <v>4.4314652369855196E-3</v>
      </c>
      <c r="E27" s="63">
        <v>0.97660134822204703</v>
      </c>
      <c r="F27" s="76" t="s">
        <v>246</v>
      </c>
      <c r="I27" s="61" t="s">
        <v>139</v>
      </c>
      <c r="J27" s="62">
        <v>1.6070260363636402E-2</v>
      </c>
      <c r="K27" s="62">
        <v>2.5663999999999999E-2</v>
      </c>
      <c r="L27" s="176">
        <v>6.1523148139162095E-4</v>
      </c>
      <c r="M27" s="63">
        <v>3.2844812220592812E-3</v>
      </c>
      <c r="N27" s="70">
        <v>0.9719378090341162</v>
      </c>
      <c r="O27" s="64" t="s">
        <v>246</v>
      </c>
    </row>
    <row r="28" spans="2:15" x14ac:dyDescent="0.25">
      <c r="B28" s="61" t="s">
        <v>76</v>
      </c>
      <c r="C28" s="62">
        <v>3.1843652070080303E-2</v>
      </c>
      <c r="D28" s="176">
        <v>2.6763603355332002E-3</v>
      </c>
      <c r="E28" s="63">
        <v>0.97927770855758023</v>
      </c>
      <c r="F28" s="76" t="s">
        <v>246</v>
      </c>
      <c r="I28" s="61" t="s">
        <v>121</v>
      </c>
      <c r="J28" s="62">
        <v>1.2E-2</v>
      </c>
      <c r="K28" s="62">
        <v>2.3040000000000001E-2</v>
      </c>
      <c r="L28" s="176">
        <v>5.8052358634016305E-4</v>
      </c>
      <c r="M28" s="63">
        <v>3.0991892904827928E-3</v>
      </c>
      <c r="N28" s="70">
        <v>0.975036998324599</v>
      </c>
      <c r="O28" s="64" t="s">
        <v>246</v>
      </c>
    </row>
    <row r="29" spans="2:15" x14ac:dyDescent="0.25">
      <c r="B29" s="61" t="s">
        <v>47</v>
      </c>
      <c r="C29" s="62">
        <v>3.1029214400833002E-2</v>
      </c>
      <c r="D29" s="176">
        <v>2.6079093717762702E-3</v>
      </c>
      <c r="E29" s="63">
        <v>0.98188561792935647</v>
      </c>
      <c r="F29" s="76" t="s">
        <v>246</v>
      </c>
      <c r="I29" s="61" t="s">
        <v>76</v>
      </c>
      <c r="J29" s="62">
        <v>3.8338281867554801E-2</v>
      </c>
      <c r="K29" s="62">
        <v>3.1843652070080303E-2</v>
      </c>
      <c r="L29" s="176">
        <v>5.4964109446215697E-4</v>
      </c>
      <c r="M29" s="63">
        <v>2.9343196963029354E-3</v>
      </c>
      <c r="N29" s="70">
        <v>0.97797131802090198</v>
      </c>
      <c r="O29" s="64" t="s">
        <v>246</v>
      </c>
    </row>
    <row r="30" spans="2:15" x14ac:dyDescent="0.25">
      <c r="B30" s="61" t="s">
        <v>140</v>
      </c>
      <c r="C30" s="62">
        <v>2.5999999999999999E-2</v>
      </c>
      <c r="D30" s="176">
        <v>2.1852194770475E-3</v>
      </c>
      <c r="E30" s="63">
        <v>0.984070837406404</v>
      </c>
      <c r="F30" s="76" t="s">
        <v>246</v>
      </c>
      <c r="I30" s="61" t="s">
        <v>104</v>
      </c>
      <c r="J30" s="62">
        <v>4.23442095E-2</v>
      </c>
      <c r="K30" s="62">
        <v>8.9999999999999999E-8</v>
      </c>
      <c r="L30" s="176">
        <v>4.9190428116876799E-4</v>
      </c>
      <c r="M30" s="63">
        <v>2.6260853409108258E-3</v>
      </c>
      <c r="N30" s="70">
        <v>0.98059740336181278</v>
      </c>
      <c r="O30" s="64" t="s">
        <v>246</v>
      </c>
    </row>
    <row r="31" spans="2:15" x14ac:dyDescent="0.25">
      <c r="B31" s="61" t="s">
        <v>139</v>
      </c>
      <c r="C31" s="62">
        <v>2.5663999999999999E-2</v>
      </c>
      <c r="D31" s="176">
        <v>2.1569797176518102E-3</v>
      </c>
      <c r="E31" s="63">
        <v>0.98622781712405583</v>
      </c>
      <c r="F31" s="76" t="s">
        <v>246</v>
      </c>
      <c r="I31" s="61" t="s">
        <v>140</v>
      </c>
      <c r="J31" s="62">
        <v>3.0188943999999999E-2</v>
      </c>
      <c r="K31" s="62">
        <v>2.5999999999999999E-2</v>
      </c>
      <c r="L31" s="176">
        <v>4.61715517774652E-4</v>
      </c>
      <c r="M31" s="63">
        <v>2.4649192928716673E-3</v>
      </c>
      <c r="N31" s="70">
        <v>0.98306232265468441</v>
      </c>
      <c r="O31" s="64" t="s">
        <v>246</v>
      </c>
    </row>
    <row r="32" spans="2:15" x14ac:dyDescent="0.25">
      <c r="B32" s="61" t="s">
        <v>49</v>
      </c>
      <c r="C32" s="62">
        <v>2.4492966218922999E-2</v>
      </c>
      <c r="D32" s="176">
        <v>2.0585579550868099E-3</v>
      </c>
      <c r="E32" s="63">
        <v>0.98828637507914263</v>
      </c>
      <c r="F32" s="76" t="s">
        <v>246</v>
      </c>
      <c r="I32" s="61" t="s">
        <v>47</v>
      </c>
      <c r="J32" s="62">
        <v>4.4544202560000003E-2</v>
      </c>
      <c r="K32" s="62">
        <v>3.1029214400833002E-2</v>
      </c>
      <c r="L32" s="176">
        <v>4.5209917136327299E-4</v>
      </c>
      <c r="M32" s="63">
        <v>2.4135813653300719E-3</v>
      </c>
      <c r="N32" s="70">
        <v>0.9854759040200145</v>
      </c>
      <c r="O32" s="64" t="s">
        <v>246</v>
      </c>
    </row>
    <row r="33" spans="2:15" x14ac:dyDescent="0.25">
      <c r="B33" s="61" t="s">
        <v>121</v>
      </c>
      <c r="C33" s="62">
        <v>2.3040000000000001E-2</v>
      </c>
      <c r="D33" s="176">
        <v>1.9364406442759401E-3</v>
      </c>
      <c r="E33" s="63">
        <v>0.99022281572341853</v>
      </c>
      <c r="F33" s="76" t="s">
        <v>246</v>
      </c>
      <c r="I33" s="61" t="s">
        <v>52</v>
      </c>
      <c r="J33" s="62">
        <v>0.43134351426288697</v>
      </c>
      <c r="K33" s="62">
        <v>0.173873535001486</v>
      </c>
      <c r="L33" s="176">
        <v>4.2212886214144902E-4</v>
      </c>
      <c r="M33" s="63">
        <v>2.2535815590202066E-3</v>
      </c>
      <c r="N33" s="70">
        <v>0.98772948557903473</v>
      </c>
      <c r="O33" s="64" t="s">
        <v>246</v>
      </c>
    </row>
    <row r="34" spans="2:15" x14ac:dyDescent="0.25">
      <c r="B34" s="61" t="s">
        <v>50</v>
      </c>
      <c r="C34" s="62">
        <v>1.7107706885091601E-2</v>
      </c>
      <c r="D34" s="176">
        <v>1.4378497804969899E-3</v>
      </c>
      <c r="E34" s="63">
        <v>0.99166066550391552</v>
      </c>
      <c r="F34" s="76" t="s">
        <v>246</v>
      </c>
      <c r="I34" s="61" t="s">
        <v>60</v>
      </c>
      <c r="J34" s="62">
        <v>0.53617097850760098</v>
      </c>
      <c r="K34" s="62">
        <v>0.188708667165044</v>
      </c>
      <c r="L34" s="176">
        <v>3.32087721122692E-4</v>
      </c>
      <c r="M34" s="63">
        <v>1.7728869817206924E-3</v>
      </c>
      <c r="N34" s="70">
        <v>0.98950237256075546</v>
      </c>
      <c r="O34" s="64" t="s">
        <v>246</v>
      </c>
    </row>
    <row r="35" spans="2:15" x14ac:dyDescent="0.25">
      <c r="B35" s="61" t="s">
        <v>79</v>
      </c>
      <c r="C35" s="62">
        <v>1.28610409985695E-2</v>
      </c>
      <c r="D35" s="176">
        <v>1.0809306648146401E-3</v>
      </c>
      <c r="E35" s="63">
        <v>0.99274159616873014</v>
      </c>
      <c r="F35" s="76" t="s">
        <v>246</v>
      </c>
      <c r="I35" s="61" t="s">
        <v>138</v>
      </c>
      <c r="J35" s="62">
        <v>5.6047500000000004E-3</v>
      </c>
      <c r="K35" s="62">
        <v>1.0954557E-2</v>
      </c>
      <c r="L35" s="176">
        <v>2.7718508253512597E-4</v>
      </c>
      <c r="M35" s="63">
        <v>1.4797831810593892E-3</v>
      </c>
      <c r="N35" s="70">
        <v>0.99098215574181481</v>
      </c>
      <c r="O35" s="64" t="s">
        <v>246</v>
      </c>
    </row>
    <row r="36" spans="2:15" x14ac:dyDescent="0.25">
      <c r="B36" s="61" t="s">
        <v>74</v>
      </c>
      <c r="C36" s="62">
        <v>1.21215421828376E-2</v>
      </c>
      <c r="D36" s="176">
        <v>1.0187780796072901E-3</v>
      </c>
      <c r="E36" s="63">
        <v>0.99376037424833741</v>
      </c>
      <c r="F36" s="76" t="s">
        <v>246</v>
      </c>
      <c r="I36" s="61" t="s">
        <v>79</v>
      </c>
      <c r="J36" s="62">
        <v>1.34775109691297E-2</v>
      </c>
      <c r="K36" s="62">
        <v>1.28610409985695E-2</v>
      </c>
      <c r="L36" s="176">
        <v>2.4529975928300901E-4</v>
      </c>
      <c r="M36" s="63">
        <v>1.3095598608157924E-3</v>
      </c>
      <c r="N36" s="70">
        <v>0.99229171560263063</v>
      </c>
      <c r="O36" s="64" t="s">
        <v>246</v>
      </c>
    </row>
    <row r="37" spans="2:15" x14ac:dyDescent="0.25">
      <c r="B37" s="61" t="s">
        <v>138</v>
      </c>
      <c r="C37" s="62">
        <v>1.0954557E-2</v>
      </c>
      <c r="D37" s="176">
        <v>9.2069658918565397E-4</v>
      </c>
      <c r="E37" s="63">
        <v>0.99468107083752311</v>
      </c>
      <c r="F37" s="76" t="s">
        <v>246</v>
      </c>
      <c r="I37" s="61" t="s">
        <v>151</v>
      </c>
      <c r="J37" s="62">
        <v>7.8600000000000007E-3</v>
      </c>
      <c r="K37" s="62">
        <v>9.5847999999999992E-3</v>
      </c>
      <c r="L37" s="176">
        <v>2.08185633908258E-4</v>
      </c>
      <c r="M37" s="63">
        <v>1.1114220028654957E-3</v>
      </c>
      <c r="N37" s="70">
        <v>0.99340313760549614</v>
      </c>
      <c r="O37" s="64" t="s">
        <v>246</v>
      </c>
    </row>
    <row r="38" spans="2:15" x14ac:dyDescent="0.25">
      <c r="B38" s="61" t="s">
        <v>151</v>
      </c>
      <c r="C38" s="62">
        <v>9.5847999999999992E-3</v>
      </c>
      <c r="D38" s="176">
        <v>8.0557275552326402E-4</v>
      </c>
      <c r="E38" s="63">
        <v>0.99548664359304639</v>
      </c>
      <c r="F38" s="76" t="s">
        <v>246</v>
      </c>
      <c r="I38" s="61" t="s">
        <v>74</v>
      </c>
      <c r="J38" s="62">
        <v>1.4863394557440001E-2</v>
      </c>
      <c r="K38" s="62">
        <v>1.21215421828376E-2</v>
      </c>
      <c r="L38" s="176">
        <v>2.0609316958983501E-4</v>
      </c>
      <c r="M38" s="63">
        <v>1.1002511509673714E-3</v>
      </c>
      <c r="N38" s="70">
        <v>0.99450338875646349</v>
      </c>
      <c r="O38" s="64" t="s">
        <v>246</v>
      </c>
    </row>
    <row r="39" spans="2:15" x14ac:dyDescent="0.25">
      <c r="B39" s="61" t="s">
        <v>132</v>
      </c>
      <c r="C39" s="62">
        <v>9.0519088418059505E-3</v>
      </c>
      <c r="D39" s="176">
        <v>7.6078490406049305E-4</v>
      </c>
      <c r="E39" s="63">
        <v>0.9962474284971069</v>
      </c>
      <c r="F39" s="76" t="s">
        <v>246</v>
      </c>
      <c r="I39" s="61" t="s">
        <v>133</v>
      </c>
      <c r="J39" s="62">
        <v>6.5094000000000003E-3</v>
      </c>
      <c r="K39" s="62">
        <v>8.3075000000000006E-3</v>
      </c>
      <c r="L39" s="176">
        <v>1.8396385315561599E-4</v>
      </c>
      <c r="M39" s="63">
        <v>9.8211135077250124E-4</v>
      </c>
      <c r="N39" s="70">
        <v>0.99548550010723602</v>
      </c>
      <c r="O39" s="64" t="s">
        <v>246</v>
      </c>
    </row>
    <row r="40" spans="2:15" x14ac:dyDescent="0.25">
      <c r="B40" s="61" t="s">
        <v>133</v>
      </c>
      <c r="C40" s="62">
        <v>8.3075000000000006E-3</v>
      </c>
      <c r="D40" s="176">
        <v>6.9821964636815695E-4</v>
      </c>
      <c r="E40" s="63">
        <v>0.99694564814347508</v>
      </c>
      <c r="F40" s="76" t="s">
        <v>246</v>
      </c>
      <c r="I40" s="61" t="s">
        <v>56</v>
      </c>
      <c r="J40" s="62">
        <v>7.3742487282867902E-3</v>
      </c>
      <c r="K40" s="62">
        <v>7.3449036624047099E-3</v>
      </c>
      <c r="L40" s="176">
        <v>1.4383897562978001E-4</v>
      </c>
      <c r="M40" s="63">
        <v>7.679002598950706E-4</v>
      </c>
      <c r="N40" s="70">
        <v>0.99625340036713106</v>
      </c>
      <c r="O40" s="64" t="s">
        <v>246</v>
      </c>
    </row>
    <row r="41" spans="2:15" x14ac:dyDescent="0.25">
      <c r="B41" s="61" t="s">
        <v>56</v>
      </c>
      <c r="C41" s="62">
        <v>7.3449036624047099E-3</v>
      </c>
      <c r="D41" s="176">
        <v>6.1731640538939504E-4</v>
      </c>
      <c r="E41" s="63">
        <v>0.99756296454886451</v>
      </c>
      <c r="F41" s="76" t="s">
        <v>246</v>
      </c>
      <c r="I41" s="61" t="s">
        <v>136</v>
      </c>
      <c r="J41" s="62">
        <v>4.2529315068493096E-3</v>
      </c>
      <c r="K41" s="62">
        <v>5.6613698630136999E-3</v>
      </c>
      <c r="L41" s="176">
        <v>1.27493881614452E-4</v>
      </c>
      <c r="M41" s="63">
        <v>6.8064017001035686E-4</v>
      </c>
      <c r="N41" s="70">
        <v>0.99693404053714141</v>
      </c>
      <c r="O41" s="64" t="s">
        <v>246</v>
      </c>
    </row>
    <row r="42" spans="2:15" x14ac:dyDescent="0.25">
      <c r="B42" s="61" t="s">
        <v>141</v>
      </c>
      <c r="C42" s="62">
        <v>6.5938899999999998E-3</v>
      </c>
      <c r="D42" s="176">
        <v>5.5419603298110501E-4</v>
      </c>
      <c r="E42" s="63">
        <v>0.99811716058184563</v>
      </c>
      <c r="F42" s="76" t="s">
        <v>246</v>
      </c>
      <c r="I42" s="61" t="s">
        <v>141</v>
      </c>
      <c r="J42" s="62">
        <v>7.3080000000000003E-3</v>
      </c>
      <c r="K42" s="62">
        <v>6.5938899999999998E-3</v>
      </c>
      <c r="L42" s="176">
        <v>1.21141813436795E-4</v>
      </c>
      <c r="M42" s="63">
        <v>6.4672895239261861E-4</v>
      </c>
      <c r="N42" s="70">
        <v>0.997580769489534</v>
      </c>
      <c r="O42" s="64" t="s">
        <v>246</v>
      </c>
    </row>
    <row r="43" spans="2:15" x14ac:dyDescent="0.25">
      <c r="B43" s="61" t="s">
        <v>150</v>
      </c>
      <c r="C43" s="62">
        <v>6.1883279999999999E-3</v>
      </c>
      <c r="D43" s="176">
        <v>5.2010980292147696E-4</v>
      </c>
      <c r="E43" s="63">
        <v>0.99863727038476713</v>
      </c>
      <c r="F43" s="76" t="s">
        <v>246</v>
      </c>
      <c r="I43" s="61" t="s">
        <v>132</v>
      </c>
      <c r="J43" s="62">
        <v>1.43884783854384E-2</v>
      </c>
      <c r="K43" s="62">
        <v>9.0519088418059505E-3</v>
      </c>
      <c r="L43" s="176">
        <v>1.15694024889471E-4</v>
      </c>
      <c r="M43" s="63">
        <v>6.1764533146840665E-4</v>
      </c>
      <c r="N43" s="70">
        <v>0.99819841482100236</v>
      </c>
      <c r="O43" s="64" t="s">
        <v>246</v>
      </c>
    </row>
    <row r="44" spans="2:15" x14ac:dyDescent="0.25">
      <c r="B44" s="61" t="s">
        <v>136</v>
      </c>
      <c r="C44" s="62">
        <v>5.6613698630136999E-3</v>
      </c>
      <c r="D44" s="176">
        <v>4.7582060351643302E-4</v>
      </c>
      <c r="E44" s="63">
        <v>0.9991130909882836</v>
      </c>
      <c r="F44" s="76" t="s">
        <v>246</v>
      </c>
      <c r="I44" s="61" t="s">
        <v>150</v>
      </c>
      <c r="J44" s="62">
        <v>7.1731599999999996E-3</v>
      </c>
      <c r="K44" s="62">
        <v>6.1883279999999999E-3</v>
      </c>
      <c r="L44" s="176">
        <v>1.10035721961106E-4</v>
      </c>
      <c r="M44" s="63">
        <v>5.8743785626752694E-4</v>
      </c>
      <c r="N44" s="70">
        <v>0.99878585267726994</v>
      </c>
      <c r="O44" s="64" t="s">
        <v>246</v>
      </c>
    </row>
    <row r="45" spans="2:15" x14ac:dyDescent="0.25">
      <c r="B45" s="61" t="s">
        <v>46</v>
      </c>
      <c r="C45" s="62">
        <v>4.6340038230293897E-3</v>
      </c>
      <c r="D45" s="176">
        <v>3.8947366964601501E-4</v>
      </c>
      <c r="E45" s="63">
        <v>0.99950256465792964</v>
      </c>
      <c r="F45" s="76" t="s">
        <v>246</v>
      </c>
      <c r="I45" s="61" t="s">
        <v>46</v>
      </c>
      <c r="J45" s="62">
        <v>6.7272487017264E-3</v>
      </c>
      <c r="K45" s="62">
        <v>4.6340038230293897E-3</v>
      </c>
      <c r="L45" s="176">
        <v>6.6648176142631896E-5</v>
      </c>
      <c r="M45" s="63">
        <v>3.5580865031454998E-4</v>
      </c>
      <c r="N45" s="70">
        <v>0.99914166132758453</v>
      </c>
      <c r="O45" s="64" t="s">
        <v>246</v>
      </c>
    </row>
    <row r="46" spans="2:15" x14ac:dyDescent="0.25">
      <c r="B46" s="61" t="s">
        <v>61</v>
      </c>
      <c r="C46" s="62">
        <v>3.3617615011622098E-3</v>
      </c>
      <c r="D46" s="176">
        <v>2.8254564267415802E-4</v>
      </c>
      <c r="E46" s="63">
        <v>0.9997851103006038</v>
      </c>
      <c r="F46" s="76" t="s">
        <v>246</v>
      </c>
      <c r="I46" s="61" t="s">
        <v>61</v>
      </c>
      <c r="J46" s="62">
        <v>3.9942729544416499E-3</v>
      </c>
      <c r="K46" s="62">
        <v>3.3617615011622098E-3</v>
      </c>
      <c r="L46" s="176">
        <v>5.8643308204954201E-5</v>
      </c>
      <c r="M46" s="63">
        <v>3.130737786091944E-4</v>
      </c>
      <c r="N46" s="70">
        <v>0.99945473510619376</v>
      </c>
      <c r="O46" s="64" t="s">
        <v>246</v>
      </c>
    </row>
    <row r="47" spans="2:15" x14ac:dyDescent="0.25">
      <c r="B47" s="61" t="s">
        <v>51</v>
      </c>
      <c r="C47" s="62">
        <v>6.7862587991379902E-4</v>
      </c>
      <c r="D47" s="176">
        <v>5.7036403477543498E-5</v>
      </c>
      <c r="E47" s="63">
        <v>0.99984214670408134</v>
      </c>
      <c r="F47" s="76" t="s">
        <v>246</v>
      </c>
      <c r="I47" s="61" t="s">
        <v>51</v>
      </c>
      <c r="J47" s="62">
        <v>6.0172800501847104E-3</v>
      </c>
      <c r="K47" s="62">
        <v>6.7862587991379902E-4</v>
      </c>
      <c r="L47" s="176">
        <v>4.8697069001128797E-5</v>
      </c>
      <c r="M47" s="63">
        <v>2.5997468195506908E-4</v>
      </c>
      <c r="N47" s="70">
        <v>0.9997147097881488</v>
      </c>
      <c r="O47" s="64" t="s">
        <v>246</v>
      </c>
    </row>
    <row r="48" spans="2:15" x14ac:dyDescent="0.25">
      <c r="B48" s="61" t="s">
        <v>68</v>
      </c>
      <c r="C48" s="62">
        <v>5.1327374196082E-4</v>
      </c>
      <c r="D48" s="176">
        <v>4.3139068384224398E-5</v>
      </c>
      <c r="E48" s="63">
        <v>0.9998852857724656</v>
      </c>
      <c r="F48" s="76" t="s">
        <v>246</v>
      </c>
      <c r="I48" s="61" t="s">
        <v>45</v>
      </c>
      <c r="J48" s="62">
        <v>0.64580297482340299</v>
      </c>
      <c r="K48" s="62">
        <v>0.24069667132592101</v>
      </c>
      <c r="L48" s="176">
        <v>1.8790006992734799E-5</v>
      </c>
      <c r="M48" s="63">
        <v>1.0031252788040529E-4</v>
      </c>
      <c r="N48" s="70">
        <v>0.99981502231602926</v>
      </c>
      <c r="O48" s="64" t="s">
        <v>246</v>
      </c>
    </row>
    <row r="49" spans="2:15" x14ac:dyDescent="0.25">
      <c r="B49" s="61" t="s">
        <v>137</v>
      </c>
      <c r="C49" s="62">
        <v>4.83287671232877E-4</v>
      </c>
      <c r="D49" s="176">
        <v>4.0618832007500401E-5</v>
      </c>
      <c r="E49" s="63">
        <v>0.99992590460447306</v>
      </c>
      <c r="F49" s="76" t="s">
        <v>246</v>
      </c>
      <c r="I49" s="61" t="s">
        <v>68</v>
      </c>
      <c r="J49" s="62">
        <v>2.6690728818754001E-4</v>
      </c>
      <c r="K49" s="62">
        <v>5.1327374196082E-4</v>
      </c>
      <c r="L49" s="176">
        <v>1.29375292178506E-5</v>
      </c>
      <c r="M49" s="63">
        <v>6.9068428812772261E-5</v>
      </c>
      <c r="N49" s="70">
        <v>0.99988409074484208</v>
      </c>
      <c r="O49" s="64" t="s">
        <v>246</v>
      </c>
    </row>
    <row r="50" spans="2:15" x14ac:dyDescent="0.25">
      <c r="B50" s="61" t="s">
        <v>142</v>
      </c>
      <c r="C50" s="62">
        <v>4.0308496732026101E-4</v>
      </c>
      <c r="D50" s="176">
        <v>3.3878043134357302E-5</v>
      </c>
      <c r="E50" s="63">
        <v>0.99995978264760743</v>
      </c>
      <c r="F50" s="76" t="s">
        <v>246</v>
      </c>
      <c r="I50" s="61" t="s">
        <v>137</v>
      </c>
      <c r="J50" s="62">
        <v>4.0931506849315098E-4</v>
      </c>
      <c r="K50" s="62">
        <v>4.83287671232877E-4</v>
      </c>
      <c r="L50" s="176">
        <v>1.0346228424068999E-5</v>
      </c>
      <c r="M50" s="63">
        <v>5.5234483289322502E-5</v>
      </c>
      <c r="N50" s="70">
        <v>0.99993932522813145</v>
      </c>
      <c r="O50" s="64" t="s">
        <v>246</v>
      </c>
    </row>
    <row r="51" spans="2:15" x14ac:dyDescent="0.25">
      <c r="B51" s="61" t="s">
        <v>164</v>
      </c>
      <c r="C51" s="62">
        <v>2.4446150000000002E-4</v>
      </c>
      <c r="D51" s="176">
        <v>2.0546231968778698E-5</v>
      </c>
      <c r="E51" s="63">
        <v>0.99998032887957622</v>
      </c>
      <c r="F51" s="76" t="s">
        <v>246</v>
      </c>
      <c r="I51" s="61" t="s">
        <v>164</v>
      </c>
      <c r="J51" s="62">
        <v>5.2049999999999998E-5</v>
      </c>
      <c r="K51" s="62">
        <v>2.4446150000000002E-4</v>
      </c>
      <c r="L51" s="176">
        <v>7.0339787594994602E-6</v>
      </c>
      <c r="M51" s="63">
        <v>3.7551672582947344E-5</v>
      </c>
      <c r="N51" s="70">
        <v>0.99997687690071435</v>
      </c>
      <c r="O51" s="64" t="s">
        <v>246</v>
      </c>
    </row>
    <row r="52" spans="2:15" x14ac:dyDescent="0.25">
      <c r="B52" s="61" t="s">
        <v>57</v>
      </c>
      <c r="C52" s="62">
        <v>1.3194185150095699E-4</v>
      </c>
      <c r="D52" s="176">
        <v>1.1089303989907701E-5</v>
      </c>
      <c r="E52" s="63">
        <v>0.99999141818356607</v>
      </c>
      <c r="F52" s="76" t="s">
        <v>246</v>
      </c>
      <c r="I52" s="61" t="s">
        <v>142</v>
      </c>
      <c r="J52" s="62">
        <v>8.4400000000000002E-4</v>
      </c>
      <c r="K52" s="62">
        <v>4.0308496732026101E-4</v>
      </c>
      <c r="L52" s="176">
        <v>2.79047403138135E-6</v>
      </c>
      <c r="M52" s="63">
        <v>1.4897253853110336E-5</v>
      </c>
      <c r="N52" s="70">
        <v>0.99999177415456741</v>
      </c>
      <c r="O52" s="64" t="s">
        <v>246</v>
      </c>
    </row>
    <row r="53" spans="2:15" x14ac:dyDescent="0.25">
      <c r="B53" s="61" t="s">
        <v>160</v>
      </c>
      <c r="C53" s="62">
        <v>3.7255999999999997E-5</v>
      </c>
      <c r="D53" s="176">
        <v>3.1312514168031401E-6</v>
      </c>
      <c r="E53" s="63">
        <v>0.99999454943498289</v>
      </c>
      <c r="F53" s="76" t="s">
        <v>246</v>
      </c>
      <c r="I53" s="61" t="s">
        <v>57</v>
      </c>
      <c r="J53" s="62">
        <v>4.3838466592813501E-4</v>
      </c>
      <c r="K53" s="62">
        <v>1.3194185150095699E-4</v>
      </c>
      <c r="L53" s="176">
        <v>9.6989770527699593E-7</v>
      </c>
      <c r="M53" s="63">
        <v>5.1779060348066029E-6</v>
      </c>
      <c r="N53" s="70">
        <v>0.99999695206060224</v>
      </c>
      <c r="O53" s="64" t="s">
        <v>246</v>
      </c>
    </row>
    <row r="54" spans="2:15" x14ac:dyDescent="0.25">
      <c r="B54" s="61" t="s">
        <v>48</v>
      </c>
      <c r="C54" s="62">
        <v>3.2657039999999999E-5</v>
      </c>
      <c r="D54" s="176">
        <v>2.74472307195074E-6</v>
      </c>
      <c r="E54" s="63">
        <v>0.99999729415805483</v>
      </c>
      <c r="F54" s="76" t="s">
        <v>246</v>
      </c>
      <c r="I54" s="61" t="s">
        <v>156</v>
      </c>
      <c r="J54" s="62">
        <v>6.3535472030837195E-5</v>
      </c>
      <c r="K54" s="62">
        <v>1.322648943E-5</v>
      </c>
      <c r="L54" s="176">
        <v>3.2479787819108299E-7</v>
      </c>
      <c r="M54" s="63">
        <v>1.7339693499921065E-6</v>
      </c>
      <c r="N54" s="70">
        <v>0.99999868602995223</v>
      </c>
      <c r="O54" s="64" t="s">
        <v>246</v>
      </c>
    </row>
    <row r="55" spans="2:15" x14ac:dyDescent="0.25">
      <c r="B55" s="61" t="s">
        <v>135</v>
      </c>
      <c r="C55" s="62">
        <v>1.88486334246575E-5</v>
      </c>
      <c r="D55" s="176">
        <v>1.58416926443424E-6</v>
      </c>
      <c r="E55" s="63">
        <v>0.99999887832731926</v>
      </c>
      <c r="F55" s="76" t="s">
        <v>246</v>
      </c>
      <c r="I55" s="61" t="s">
        <v>135</v>
      </c>
      <c r="J55" s="62">
        <v>3.7697266849315101E-5</v>
      </c>
      <c r="K55" s="62">
        <v>1.88486334246575E-5</v>
      </c>
      <c r="L55" s="176">
        <v>1.5103508464628999E-7</v>
      </c>
      <c r="M55" s="63">
        <v>8.0631748276402436E-7</v>
      </c>
      <c r="N55" s="70">
        <v>0.99999949234743502</v>
      </c>
      <c r="O55" s="64" t="s">
        <v>246</v>
      </c>
    </row>
    <row r="56" spans="2:15" x14ac:dyDescent="0.25">
      <c r="B56" s="61" t="s">
        <v>156</v>
      </c>
      <c r="C56" s="62">
        <v>1.322648943E-5</v>
      </c>
      <c r="D56" s="176">
        <v>1.1116454736691901E-6</v>
      </c>
      <c r="E56" s="63">
        <v>0.99999998997279294</v>
      </c>
      <c r="F56" s="76" t="s">
        <v>246</v>
      </c>
      <c r="I56" s="61" t="s">
        <v>160</v>
      </c>
      <c r="J56" s="62">
        <v>1.08336E-4</v>
      </c>
      <c r="K56" s="62">
        <v>3.7255999999999997E-5</v>
      </c>
      <c r="L56" s="176">
        <v>9.4394669105051894E-8</v>
      </c>
      <c r="M56" s="63">
        <v>5.0393636788019021E-7</v>
      </c>
      <c r="N56" s="70">
        <v>0.99999999628380287</v>
      </c>
      <c r="O56" s="64" t="s">
        <v>246</v>
      </c>
    </row>
    <row r="57" spans="2:15" x14ac:dyDescent="0.25">
      <c r="B57" s="61" t="s">
        <v>104</v>
      </c>
      <c r="C57" s="62">
        <v>8.9999999999999999E-8</v>
      </c>
      <c r="D57" s="176">
        <v>7.5642212667028802E-9</v>
      </c>
      <c r="E57" s="63">
        <v>0.99999999753701418</v>
      </c>
      <c r="F57" s="76" t="s">
        <v>246</v>
      </c>
      <c r="I57" s="61" t="s">
        <v>93</v>
      </c>
      <c r="J57" s="62">
        <v>1.8902315258823501E-8</v>
      </c>
      <c r="K57" s="62">
        <v>2.9304896396723501E-8</v>
      </c>
      <c r="L57" s="176">
        <v>6.9609819239832799E-10</v>
      </c>
      <c r="M57" s="63">
        <v>3.716197091329233E-9</v>
      </c>
      <c r="N57" s="70">
        <v>1</v>
      </c>
      <c r="O57" s="64" t="s">
        <v>246</v>
      </c>
    </row>
    <row r="58" spans="2:15" ht="15.75" thickBot="1" x14ac:dyDescent="0.3">
      <c r="B58" s="66" t="s">
        <v>93</v>
      </c>
      <c r="C58" s="67">
        <v>2.9304896396723501E-8</v>
      </c>
      <c r="D58" s="177">
        <v>2.4629857838068901E-9</v>
      </c>
      <c r="E58" s="68">
        <v>1</v>
      </c>
      <c r="F58" s="77"/>
      <c r="I58" s="66"/>
      <c r="J58" s="67"/>
      <c r="K58" s="67"/>
      <c r="L58" s="177"/>
      <c r="M58" s="68"/>
      <c r="N58" s="97"/>
      <c r="O58" s="69"/>
    </row>
  </sheetData>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sheetPr>
  <dimension ref="B1:L36"/>
  <sheetViews>
    <sheetView showGridLines="0" zoomScale="75" zoomScaleNormal="75" workbookViewId="0">
      <selection activeCell="C35" sqref="C35"/>
    </sheetView>
  </sheetViews>
  <sheetFormatPr defaultRowHeight="15" x14ac:dyDescent="0.25"/>
  <cols>
    <col min="1" max="1" width="6.5703125" style="18" bestFit="1" customWidth="1"/>
    <col min="2" max="2" width="16.28515625" style="18" bestFit="1" customWidth="1"/>
    <col min="3" max="3" width="9.7109375" style="18" customWidth="1"/>
    <col min="4" max="4" width="14.28515625" style="18" bestFit="1" customWidth="1"/>
    <col min="5" max="5" width="11.28515625" style="18" bestFit="1" customWidth="1"/>
    <col min="6" max="6" width="9.140625" style="79" bestFit="1" customWidth="1"/>
    <col min="7" max="7" width="2.28515625" style="18" customWidth="1"/>
    <col min="8" max="8" width="16.28515625" style="18" customWidth="1"/>
    <col min="9" max="9" width="7.85546875" style="18" customWidth="1"/>
    <col min="10" max="10" width="14.28515625" style="18" customWidth="1"/>
    <col min="11" max="11" width="11.28515625" style="18" customWidth="1"/>
    <col min="12" max="16384" width="9.140625" style="18"/>
  </cols>
  <sheetData>
    <row r="1" spans="2:12" x14ac:dyDescent="0.25">
      <c r="B1" s="50" t="s">
        <v>213</v>
      </c>
    </row>
    <row r="3" spans="2:12" ht="15.75" thickBot="1" x14ac:dyDescent="0.3">
      <c r="B3" s="18" t="s">
        <v>32</v>
      </c>
      <c r="H3" s="18" t="s">
        <v>32</v>
      </c>
      <c r="L3" s="79"/>
    </row>
    <row r="4" spans="2:12" ht="45.75" thickBot="1" x14ac:dyDescent="0.3">
      <c r="B4" s="86" t="s">
        <v>0</v>
      </c>
      <c r="C4" s="87" t="s">
        <v>189</v>
      </c>
      <c r="D4" s="156" t="s">
        <v>1</v>
      </c>
      <c r="E4" s="156" t="s">
        <v>2</v>
      </c>
      <c r="F4" s="157" t="s">
        <v>3</v>
      </c>
      <c r="H4" s="86" t="s">
        <v>0</v>
      </c>
      <c r="I4" s="87" t="s">
        <v>190</v>
      </c>
      <c r="J4" s="156" t="s">
        <v>1</v>
      </c>
      <c r="K4" s="156" t="s">
        <v>2</v>
      </c>
      <c r="L4" s="157" t="s">
        <v>3</v>
      </c>
    </row>
    <row r="5" spans="2:12" x14ac:dyDescent="0.25">
      <c r="B5" s="100" t="s">
        <v>171</v>
      </c>
      <c r="C5" s="101">
        <v>4.7977081822860548</v>
      </c>
      <c r="D5" s="101"/>
      <c r="E5" s="58"/>
      <c r="F5" s="75" t="s">
        <v>246</v>
      </c>
      <c r="G5" s="15"/>
      <c r="H5" s="100" t="s">
        <v>171</v>
      </c>
      <c r="I5" s="101">
        <v>0.2501815273116002</v>
      </c>
      <c r="J5" s="58"/>
      <c r="K5" s="58"/>
      <c r="L5" s="75" t="s">
        <v>246</v>
      </c>
    </row>
    <row r="6" spans="2:12" x14ac:dyDescent="0.25">
      <c r="B6" s="61" t="s">
        <v>72</v>
      </c>
      <c r="C6" s="62">
        <v>1.9812491927121301</v>
      </c>
      <c r="D6" s="176">
        <v>0.41295741996714902</v>
      </c>
      <c r="E6" s="63">
        <v>0.41295741996714902</v>
      </c>
      <c r="F6" s="76" t="s">
        <v>245</v>
      </c>
      <c r="H6" s="61" t="s">
        <v>55</v>
      </c>
      <c r="I6" s="62">
        <v>6.7276396734273297E-2</v>
      </c>
      <c r="J6" s="176">
        <v>0.26891032866100001</v>
      </c>
      <c r="K6" s="63">
        <v>0.26891032866100001</v>
      </c>
      <c r="L6" s="76" t="s">
        <v>245</v>
      </c>
    </row>
    <row r="7" spans="2:12" x14ac:dyDescent="0.25">
      <c r="B7" s="61" t="s">
        <v>63</v>
      </c>
      <c r="C7" s="62">
        <v>1.3784199229488201</v>
      </c>
      <c r="D7" s="176">
        <v>0.28730799593818102</v>
      </c>
      <c r="E7" s="63">
        <v>0.70026541590533009</v>
      </c>
      <c r="F7" s="76" t="s">
        <v>245</v>
      </c>
      <c r="H7" s="61" t="s">
        <v>121</v>
      </c>
      <c r="I7" s="62">
        <v>3.6443175923062197E-2</v>
      </c>
      <c r="J7" s="176">
        <v>0.14566693358487801</v>
      </c>
      <c r="K7" s="63">
        <v>0.41457726224587799</v>
      </c>
      <c r="L7" s="76" t="s">
        <v>245</v>
      </c>
    </row>
    <row r="8" spans="2:12" x14ac:dyDescent="0.25">
      <c r="B8" s="61" t="s">
        <v>57</v>
      </c>
      <c r="C8" s="62">
        <v>0.52160793432771502</v>
      </c>
      <c r="D8" s="176">
        <v>0.108720229432373</v>
      </c>
      <c r="E8" s="63">
        <v>0.80898564533770312</v>
      </c>
      <c r="F8" s="76" t="s">
        <v>245</v>
      </c>
      <c r="H8" s="61" t="s">
        <v>72</v>
      </c>
      <c r="I8" s="62">
        <v>3.6230389452319503E-2</v>
      </c>
      <c r="J8" s="176">
        <v>0.144816405278375</v>
      </c>
      <c r="K8" s="63">
        <v>0.55939366752425301</v>
      </c>
      <c r="L8" s="76" t="s">
        <v>245</v>
      </c>
    </row>
    <row r="9" spans="2:12" x14ac:dyDescent="0.25">
      <c r="B9" s="61" t="s">
        <v>45</v>
      </c>
      <c r="C9" s="62">
        <v>0.304431001722548</v>
      </c>
      <c r="D9" s="176">
        <v>6.3453421958125394E-2</v>
      </c>
      <c r="E9" s="63">
        <v>0.87243906729582854</v>
      </c>
      <c r="F9" s="76" t="s">
        <v>246</v>
      </c>
      <c r="H9" s="61" t="s">
        <v>45</v>
      </c>
      <c r="I9" s="62">
        <v>3.5198302725892999E-2</v>
      </c>
      <c r="J9" s="176">
        <v>0.140691053828501</v>
      </c>
      <c r="K9" s="63">
        <v>0.70008472135275401</v>
      </c>
      <c r="L9" s="76" t="s">
        <v>245</v>
      </c>
    </row>
    <row r="10" spans="2:12" x14ac:dyDescent="0.25">
      <c r="B10" s="61" t="s">
        <v>55</v>
      </c>
      <c r="C10" s="62">
        <v>0.19992742237354399</v>
      </c>
      <c r="D10" s="176">
        <v>4.1671442859261401E-2</v>
      </c>
      <c r="E10" s="63">
        <v>0.91411051015508993</v>
      </c>
      <c r="F10" s="76" t="s">
        <v>246</v>
      </c>
      <c r="H10" s="61" t="s">
        <v>204</v>
      </c>
      <c r="I10" s="62">
        <v>1.9294711108360001E-2</v>
      </c>
      <c r="J10" s="176">
        <v>7.7122844822705497E-2</v>
      </c>
      <c r="K10" s="63">
        <v>0.7772075661754595</v>
      </c>
      <c r="L10" s="76" t="s">
        <v>245</v>
      </c>
    </row>
    <row r="11" spans="2:12" x14ac:dyDescent="0.25">
      <c r="B11" s="61" t="s">
        <v>70</v>
      </c>
      <c r="C11" s="62">
        <v>0.148788510110102</v>
      </c>
      <c r="D11" s="176">
        <v>3.1012413522659502E-2</v>
      </c>
      <c r="E11" s="63">
        <v>0.94512292367774942</v>
      </c>
      <c r="F11" s="76" t="s">
        <v>246</v>
      </c>
      <c r="H11" s="61" t="s">
        <v>52</v>
      </c>
      <c r="I11" s="62">
        <v>1.31601979907712E-2</v>
      </c>
      <c r="J11" s="176">
        <v>5.2602596731213702E-2</v>
      </c>
      <c r="K11" s="63">
        <v>0.8298101629066732</v>
      </c>
      <c r="L11" s="76" t="s">
        <v>245</v>
      </c>
    </row>
    <row r="12" spans="2:12" x14ac:dyDescent="0.25">
      <c r="B12" s="61" t="s">
        <v>53</v>
      </c>
      <c r="C12" s="62">
        <v>0.101356480289668</v>
      </c>
      <c r="D12" s="176">
        <v>2.1126020266070699E-2</v>
      </c>
      <c r="E12" s="63">
        <v>0.9662489439438201</v>
      </c>
      <c r="F12" s="76" t="s">
        <v>246</v>
      </c>
      <c r="H12" s="61" t="s">
        <v>53</v>
      </c>
      <c r="I12" s="62">
        <v>1.2594923101543001E-2</v>
      </c>
      <c r="J12" s="176">
        <v>5.0343137788330897E-2</v>
      </c>
      <c r="K12" s="63">
        <v>0.88015330069500408</v>
      </c>
      <c r="L12" s="76" t="s">
        <v>246</v>
      </c>
    </row>
    <row r="13" spans="2:12" x14ac:dyDescent="0.25">
      <c r="B13" s="61" t="s">
        <v>52</v>
      </c>
      <c r="C13" s="62">
        <v>5.1095607494933699E-2</v>
      </c>
      <c r="D13" s="176">
        <v>1.0650003200192E-2</v>
      </c>
      <c r="E13" s="63">
        <v>0.97689894714401215</v>
      </c>
      <c r="F13" s="76" t="s">
        <v>246</v>
      </c>
      <c r="H13" s="61" t="s">
        <v>70</v>
      </c>
      <c r="I13" s="62">
        <v>1.01151316099147E-2</v>
      </c>
      <c r="J13" s="176">
        <v>4.0431168994009503E-2</v>
      </c>
      <c r="K13" s="63">
        <v>0.92058446968901353</v>
      </c>
      <c r="L13" s="76" t="s">
        <v>246</v>
      </c>
    </row>
    <row r="14" spans="2:12" x14ac:dyDescent="0.25">
      <c r="B14" s="61" t="s">
        <v>204</v>
      </c>
      <c r="C14" s="62">
        <v>2.9797963888E-2</v>
      </c>
      <c r="D14" s="176">
        <v>6.2108746000890903E-3</v>
      </c>
      <c r="E14" s="63">
        <v>0.98310982174410122</v>
      </c>
      <c r="F14" s="76" t="s">
        <v>246</v>
      </c>
      <c r="H14" s="61" t="s">
        <v>46</v>
      </c>
      <c r="I14" s="62">
        <v>7.3294178873229802E-3</v>
      </c>
      <c r="J14" s="176">
        <v>2.92963991629735E-2</v>
      </c>
      <c r="K14" s="63">
        <v>0.94988086885198708</v>
      </c>
      <c r="L14" s="76" t="s">
        <v>246</v>
      </c>
    </row>
    <row r="15" spans="2:12" x14ac:dyDescent="0.25">
      <c r="B15" s="61" t="s">
        <v>47</v>
      </c>
      <c r="C15" s="62">
        <v>1.56245189139648E-2</v>
      </c>
      <c r="D15" s="176">
        <v>3.2566630400017102E-3</v>
      </c>
      <c r="E15" s="63">
        <v>0.98636648478410294</v>
      </c>
      <c r="F15" s="76" t="s">
        <v>246</v>
      </c>
      <c r="H15" s="61" t="s">
        <v>63</v>
      </c>
      <c r="I15" s="62">
        <v>6.5569787313988197E-3</v>
      </c>
      <c r="J15" s="176">
        <v>2.62088844122857E-2</v>
      </c>
      <c r="K15" s="63">
        <v>0.97608975326427283</v>
      </c>
      <c r="L15" s="76" t="s">
        <v>246</v>
      </c>
    </row>
    <row r="16" spans="2:12" x14ac:dyDescent="0.25">
      <c r="B16" s="61" t="s">
        <v>160</v>
      </c>
      <c r="C16" s="62">
        <v>1.21082E-2</v>
      </c>
      <c r="D16" s="176">
        <v>2.52374665985429E-3</v>
      </c>
      <c r="E16" s="63">
        <v>0.98889023144395727</v>
      </c>
      <c r="F16" s="76" t="s">
        <v>246</v>
      </c>
      <c r="H16" s="61" t="s">
        <v>75</v>
      </c>
      <c r="I16" s="62">
        <v>1.52667191055044E-3</v>
      </c>
      <c r="J16" s="176">
        <v>6.1022567371610001E-3</v>
      </c>
      <c r="K16" s="63">
        <v>0.98219201000143386</v>
      </c>
      <c r="L16" s="76" t="s">
        <v>246</v>
      </c>
    </row>
    <row r="17" spans="2:12" x14ac:dyDescent="0.25">
      <c r="B17" s="61" t="s">
        <v>50</v>
      </c>
      <c r="C17" s="62">
        <v>1.1770519510953901E-2</v>
      </c>
      <c r="D17" s="176">
        <v>2.4533629524223E-3</v>
      </c>
      <c r="E17" s="63">
        <v>0.99134359439637953</v>
      </c>
      <c r="F17" s="76" t="s">
        <v>246</v>
      </c>
      <c r="H17" s="61" t="s">
        <v>160</v>
      </c>
      <c r="I17" s="62">
        <v>9.3139999999999998E-4</v>
      </c>
      <c r="J17" s="176">
        <v>3.7228967702317402E-3</v>
      </c>
      <c r="K17" s="63">
        <v>0.9859149067716656</v>
      </c>
      <c r="L17" s="76" t="s">
        <v>246</v>
      </c>
    </row>
    <row r="18" spans="2:12" x14ac:dyDescent="0.25">
      <c r="B18" s="61" t="s">
        <v>74</v>
      </c>
      <c r="C18" s="62">
        <v>1.17542227227516E-2</v>
      </c>
      <c r="D18" s="176">
        <v>2.44996616637714E-3</v>
      </c>
      <c r="E18" s="63">
        <v>0.99379356056275669</v>
      </c>
      <c r="F18" s="76" t="s">
        <v>246</v>
      </c>
      <c r="H18" s="61" t="s">
        <v>47</v>
      </c>
      <c r="I18" s="62">
        <v>8.8464316890600003E-4</v>
      </c>
      <c r="J18" s="176">
        <v>3.53600514958956E-3</v>
      </c>
      <c r="K18" s="63">
        <v>0.98945091192125512</v>
      </c>
      <c r="L18" s="76" t="s">
        <v>246</v>
      </c>
    </row>
    <row r="19" spans="2:12" x14ac:dyDescent="0.25">
      <c r="B19" s="61" t="s">
        <v>67</v>
      </c>
      <c r="C19" s="62">
        <v>1.1231934293707901E-2</v>
      </c>
      <c r="D19" s="176">
        <v>2.3411040994902699E-3</v>
      </c>
      <c r="E19" s="63">
        <v>0.99613466466224698</v>
      </c>
      <c r="F19" s="76" t="s">
        <v>246</v>
      </c>
      <c r="H19" s="61" t="s">
        <v>67</v>
      </c>
      <c r="I19" s="62">
        <v>8.6399494566983496E-4</v>
      </c>
      <c r="J19" s="176">
        <v>3.45347218459392E-3</v>
      </c>
      <c r="K19" s="63">
        <v>0.99290438410584902</v>
      </c>
      <c r="L19" s="76" t="s">
        <v>246</v>
      </c>
    </row>
    <row r="20" spans="2:12" x14ac:dyDescent="0.25">
      <c r="B20" s="61" t="s">
        <v>46</v>
      </c>
      <c r="C20" s="62">
        <v>5.6629954520392399E-3</v>
      </c>
      <c r="D20" s="176">
        <v>1.1803542935245599E-3</v>
      </c>
      <c r="E20" s="63">
        <v>0.99731501895577157</v>
      </c>
      <c r="F20" s="76" t="s">
        <v>246</v>
      </c>
      <c r="H20" s="61" t="s">
        <v>65</v>
      </c>
      <c r="I20" s="62">
        <v>3.8486202874049E-4</v>
      </c>
      <c r="J20" s="176">
        <v>1.5383311185127801E-3</v>
      </c>
      <c r="K20" s="63">
        <v>0.99444271522436178</v>
      </c>
      <c r="L20" s="76" t="s">
        <v>246</v>
      </c>
    </row>
    <row r="21" spans="2:12" x14ac:dyDescent="0.25">
      <c r="B21" s="61" t="s">
        <v>49</v>
      </c>
      <c r="C21" s="62">
        <v>5.6237242246434099E-3</v>
      </c>
      <c r="D21" s="176">
        <v>1.17216887959279E-3</v>
      </c>
      <c r="E21" s="63">
        <v>0.99848718783536439</v>
      </c>
      <c r="F21" s="76" t="s">
        <v>246</v>
      </c>
      <c r="H21" s="61" t="s">
        <v>76</v>
      </c>
      <c r="I21" s="62">
        <v>2.2745465764343101E-4</v>
      </c>
      <c r="J21" s="176">
        <v>9.0915848219335802E-4</v>
      </c>
      <c r="K21" s="63">
        <v>0.99535187370655509</v>
      </c>
      <c r="L21" s="76" t="s">
        <v>246</v>
      </c>
    </row>
    <row r="22" spans="2:12" x14ac:dyDescent="0.25">
      <c r="B22" s="61" t="s">
        <v>76</v>
      </c>
      <c r="C22" s="62">
        <v>2.9569105493645999E-3</v>
      </c>
      <c r="D22" s="176">
        <v>6.1631729922257696E-4</v>
      </c>
      <c r="E22" s="63">
        <v>0.99910350513458701</v>
      </c>
      <c r="F22" s="76" t="s">
        <v>246</v>
      </c>
      <c r="H22" s="61" t="s">
        <v>50</v>
      </c>
      <c r="I22" s="62">
        <v>2.2518233095499999E-4</v>
      </c>
      <c r="J22" s="176">
        <v>9.0007577048059303E-4</v>
      </c>
      <c r="K22" s="63">
        <v>0.99625194947703566</v>
      </c>
      <c r="L22" s="76" t="s">
        <v>246</v>
      </c>
    </row>
    <row r="23" spans="2:12" x14ac:dyDescent="0.25">
      <c r="B23" s="61" t="s">
        <v>58</v>
      </c>
      <c r="C23" s="62">
        <v>1.7623850905850601E-3</v>
      </c>
      <c r="D23" s="176">
        <v>3.6733895093746802E-4</v>
      </c>
      <c r="E23" s="63">
        <v>0.99947084408552445</v>
      </c>
      <c r="F23" s="76" t="s">
        <v>246</v>
      </c>
      <c r="H23" s="61" t="s">
        <v>74</v>
      </c>
      <c r="I23" s="62">
        <v>2.20391676051592E-4</v>
      </c>
      <c r="J23" s="176">
        <v>8.8092705492638299E-4</v>
      </c>
      <c r="K23" s="63">
        <v>0.99713287653196203</v>
      </c>
      <c r="L23" s="76" t="s">
        <v>246</v>
      </c>
    </row>
    <row r="24" spans="2:12" x14ac:dyDescent="0.25">
      <c r="B24" s="61" t="s">
        <v>51</v>
      </c>
      <c r="C24" s="62">
        <v>5.1007620091470896E-4</v>
      </c>
      <c r="D24" s="176">
        <v>1.0631663734738899E-4</v>
      </c>
      <c r="E24" s="63">
        <v>0.99957716072287184</v>
      </c>
      <c r="F24" s="76" t="s">
        <v>246</v>
      </c>
      <c r="H24" s="61" t="s">
        <v>58</v>
      </c>
      <c r="I24" s="62">
        <v>2.0432450836428901E-4</v>
      </c>
      <c r="J24" s="176">
        <v>8.1670501639317201E-4</v>
      </c>
      <c r="K24" s="63">
        <v>0.99794958154835522</v>
      </c>
      <c r="L24" s="76" t="s">
        <v>246</v>
      </c>
    </row>
    <row r="25" spans="2:12" x14ac:dyDescent="0.25">
      <c r="B25" s="61" t="s">
        <v>60</v>
      </c>
      <c r="C25" s="62">
        <v>4.6251993314755098E-4</v>
      </c>
      <c r="D25" s="176">
        <v>9.6404348821225194E-5</v>
      </c>
      <c r="E25" s="63">
        <v>0.99967356507169303</v>
      </c>
      <c r="F25" s="76" t="s">
        <v>246</v>
      </c>
      <c r="H25" s="61" t="s">
        <v>49</v>
      </c>
      <c r="I25" s="62">
        <v>1.01117333165597E-4</v>
      </c>
      <c r="J25" s="176">
        <v>4.0417585683556902E-4</v>
      </c>
      <c r="K25" s="63">
        <v>0.99835375740519083</v>
      </c>
      <c r="L25" s="76" t="s">
        <v>246</v>
      </c>
    </row>
    <row r="26" spans="2:12" x14ac:dyDescent="0.25">
      <c r="B26" s="61" t="s">
        <v>56</v>
      </c>
      <c r="C26" s="62">
        <v>4.1222022521213402E-4</v>
      </c>
      <c r="D26" s="176">
        <v>8.5920237236212206E-5</v>
      </c>
      <c r="E26" s="63">
        <v>0.99975948530892922</v>
      </c>
      <c r="F26" s="76" t="s">
        <v>246</v>
      </c>
      <c r="H26" s="61" t="s">
        <v>104</v>
      </c>
      <c r="I26" s="62">
        <v>1E-4</v>
      </c>
      <c r="J26" s="176">
        <v>3.9970976704227398E-4</v>
      </c>
      <c r="K26" s="63">
        <v>0.99875346717223312</v>
      </c>
      <c r="L26" s="76" t="s">
        <v>246</v>
      </c>
    </row>
    <row r="27" spans="2:12" x14ac:dyDescent="0.25">
      <c r="B27" s="61" t="s">
        <v>111</v>
      </c>
      <c r="C27" s="62">
        <v>2.9999999999999997E-4</v>
      </c>
      <c r="D27" s="176">
        <v>6.2529855631413903E-5</v>
      </c>
      <c r="E27" s="63">
        <v>0.9998220151645606</v>
      </c>
      <c r="F27" s="76" t="s">
        <v>246</v>
      </c>
      <c r="H27" s="61" t="s">
        <v>111</v>
      </c>
      <c r="I27" s="62">
        <v>1E-4</v>
      </c>
      <c r="J27" s="176">
        <v>3.9970976704227398E-4</v>
      </c>
      <c r="K27" s="63">
        <v>0.99915317693927541</v>
      </c>
      <c r="L27" s="76" t="s">
        <v>246</v>
      </c>
    </row>
    <row r="28" spans="2:12" x14ac:dyDescent="0.25">
      <c r="B28" s="61" t="s">
        <v>121</v>
      </c>
      <c r="C28" s="62">
        <v>2.6533189487843502E-4</v>
      </c>
      <c r="D28" s="176">
        <v>5.5303883603860099E-5</v>
      </c>
      <c r="E28" s="63">
        <v>0.99987731904816446</v>
      </c>
      <c r="F28" s="76" t="s">
        <v>246</v>
      </c>
      <c r="H28" s="61" t="s">
        <v>61</v>
      </c>
      <c r="I28" s="62">
        <v>6.0182178884151403E-5</v>
      </c>
      <c r="J28" s="176">
        <v>2.40554047018806E-4</v>
      </c>
      <c r="K28" s="63">
        <v>0.99939373098629425</v>
      </c>
      <c r="L28" s="76" t="s">
        <v>246</v>
      </c>
    </row>
    <row r="29" spans="2:12" x14ac:dyDescent="0.25">
      <c r="B29" s="61" t="s">
        <v>59</v>
      </c>
      <c r="C29" s="62">
        <v>2.6484228961343197E-4</v>
      </c>
      <c r="D29" s="176">
        <v>5.5201833782070102E-5</v>
      </c>
      <c r="E29" s="63">
        <v>0.99993252088194651</v>
      </c>
      <c r="F29" s="76" t="s">
        <v>246</v>
      </c>
      <c r="H29" s="61" t="s">
        <v>60</v>
      </c>
      <c r="I29" s="62">
        <v>4.6416251026283003E-5</v>
      </c>
      <c r="J29" s="176">
        <v>1.8553028884691299E-4</v>
      </c>
      <c r="K29" s="63">
        <v>0.99957926127514118</v>
      </c>
      <c r="L29" s="76" t="s">
        <v>246</v>
      </c>
    </row>
    <row r="30" spans="2:12" x14ac:dyDescent="0.25">
      <c r="B30" s="61" t="s">
        <v>164</v>
      </c>
      <c r="C30" s="62">
        <v>2.1156134999999999E-4</v>
      </c>
      <c r="D30" s="176">
        <v>4.40963355756234E-5</v>
      </c>
      <c r="E30" s="63">
        <v>0.99997661721752218</v>
      </c>
      <c r="F30" s="76" t="s">
        <v>246</v>
      </c>
      <c r="H30" s="61" t="s">
        <v>164</v>
      </c>
      <c r="I30" s="62">
        <v>3.5436350000000002E-5</v>
      </c>
      <c r="J30" s="176">
        <v>1.4164255203328501E-4</v>
      </c>
      <c r="K30" s="63">
        <v>0.99972090382717449</v>
      </c>
      <c r="L30" s="76" t="s">
        <v>246</v>
      </c>
    </row>
    <row r="31" spans="2:12" x14ac:dyDescent="0.25">
      <c r="B31" s="61" t="s">
        <v>104</v>
      </c>
      <c r="C31" s="62">
        <v>1E-4</v>
      </c>
      <c r="D31" s="176">
        <v>2.0843285210471299E-5</v>
      </c>
      <c r="E31" s="63">
        <v>0.99999746050273264</v>
      </c>
      <c r="F31" s="76" t="s">
        <v>246</v>
      </c>
      <c r="H31" s="61" t="s">
        <v>56</v>
      </c>
      <c r="I31" s="62">
        <v>3.0916516890909998E-5</v>
      </c>
      <c r="J31" s="176">
        <v>1.2357633764224199E-4</v>
      </c>
      <c r="K31" s="63">
        <v>0.99984448016481675</v>
      </c>
      <c r="L31" s="76" t="s">
        <v>246</v>
      </c>
    </row>
    <row r="32" spans="2:12" x14ac:dyDescent="0.25">
      <c r="B32" s="61" t="s">
        <v>61</v>
      </c>
      <c r="C32" s="62">
        <v>7.8736657521449807E-6</v>
      </c>
      <c r="D32" s="176">
        <v>1.6411306092387801E-6</v>
      </c>
      <c r="E32" s="63">
        <v>0.99999910163334182</v>
      </c>
      <c r="F32" s="76"/>
      <c r="H32" s="61" t="s">
        <v>59</v>
      </c>
      <c r="I32" s="62">
        <v>2.6608153099771701E-5</v>
      </c>
      <c r="J32" s="176">
        <v>1.06355386769349E-4</v>
      </c>
      <c r="K32" s="63">
        <v>0.99995083555158615</v>
      </c>
      <c r="L32" s="76" t="s">
        <v>246</v>
      </c>
    </row>
    <row r="33" spans="2:12" x14ac:dyDescent="0.25">
      <c r="B33" s="61" t="s">
        <v>68</v>
      </c>
      <c r="C33" s="62">
        <v>3.8495530647061497E-6</v>
      </c>
      <c r="D33" s="176">
        <v>8.0237332460514103E-7</v>
      </c>
      <c r="E33" s="63">
        <v>0.99999990400666638</v>
      </c>
      <c r="F33" s="76"/>
      <c r="H33" s="61" t="s">
        <v>51</v>
      </c>
      <c r="I33" s="62">
        <v>9.7016666014149403E-6</v>
      </c>
      <c r="J33" s="176">
        <v>3.8778508971733697E-5</v>
      </c>
      <c r="K33" s="63">
        <v>0.99998961406055786</v>
      </c>
      <c r="L33" s="76" t="s">
        <v>246</v>
      </c>
    </row>
    <row r="34" spans="2:12" ht="15.75" thickBot="1" x14ac:dyDescent="0.3">
      <c r="B34" s="66" t="s">
        <v>48</v>
      </c>
      <c r="C34" s="67">
        <v>4.6054799999999998E-7</v>
      </c>
      <c r="D34" s="177">
        <v>9.5993333171121403E-8</v>
      </c>
      <c r="E34" s="68">
        <v>0.99999999999999956</v>
      </c>
      <c r="F34" s="77"/>
      <c r="H34" s="61" t="s">
        <v>57</v>
      </c>
      <c r="I34" s="62">
        <v>1.9190968148519898E-6</v>
      </c>
      <c r="J34" s="176">
        <v>7.6708174079605892E-6</v>
      </c>
      <c r="K34" s="63">
        <v>0.9999972848779658</v>
      </c>
      <c r="L34" s="76"/>
    </row>
    <row r="35" spans="2:12" x14ac:dyDescent="0.25">
      <c r="B35" s="88"/>
      <c r="C35" s="89"/>
      <c r="D35" s="63"/>
      <c r="E35" s="63"/>
      <c r="F35" s="74"/>
      <c r="H35" s="61" t="s">
        <v>68</v>
      </c>
      <c r="I35" s="62">
        <v>6.4159217745102495E-7</v>
      </c>
      <c r="J35" s="176">
        <v>2.5645065978509402E-6</v>
      </c>
      <c r="K35" s="63">
        <v>0.99999984938456365</v>
      </c>
      <c r="L35" s="76"/>
    </row>
    <row r="36" spans="2:12" ht="15.75" thickBot="1" x14ac:dyDescent="0.3">
      <c r="B36" s="88"/>
      <c r="C36" s="90"/>
      <c r="D36" s="63"/>
      <c r="E36" s="63"/>
      <c r="F36" s="74"/>
      <c r="H36" s="66" t="s">
        <v>48</v>
      </c>
      <c r="I36" s="67">
        <v>3.7681200000000003E-8</v>
      </c>
      <c r="J36" s="177">
        <v>1.50615436738733E-7</v>
      </c>
      <c r="K36" s="68">
        <v>1.0000000000000004</v>
      </c>
      <c r="L36" s="77"/>
    </row>
  </sheetData>
  <phoneticPr fontId="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10A9A2-B821-44C2-A23F-6FC80C4F1584}"/>
</file>

<file path=customXml/itemProps2.xml><?xml version="1.0" encoding="utf-8"?>
<ds:datastoreItem xmlns:ds="http://schemas.openxmlformats.org/officeDocument/2006/customXml" ds:itemID="{30C7A909-359E-429A-8575-D5B298DCD75C}"/>
</file>

<file path=customXml/itemProps3.xml><?xml version="1.0" encoding="utf-8"?>
<ds:datastoreItem xmlns:ds="http://schemas.openxmlformats.org/officeDocument/2006/customXml" ds:itemID="{82F8E24C-FA55-49B6-92A6-0B0EF7891A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Calculation sheet_level</vt:lpstr>
      <vt:lpstr>Calculation sheet_trend</vt:lpstr>
      <vt:lpstr>A.2 Table 1.NOx</vt:lpstr>
      <vt:lpstr>A.2 Table 2.SO2</vt:lpstr>
      <vt:lpstr>A.2 Table 3.NMVOC</vt:lpstr>
      <vt:lpstr>A.2 Table 4.NH3,CO</vt:lpstr>
      <vt:lpstr>A.2 Table 5.TSP,PM10</vt:lpstr>
      <vt:lpstr>A.2 Table 6.PM2.5</vt:lpstr>
      <vt:lpstr>A.2 Table 7.Pb,Cd</vt:lpstr>
      <vt:lpstr>A.2 Table 8.Hg,As</vt:lpstr>
      <vt:lpstr>A.2 Table 9.Cr,Cu</vt:lpstr>
      <vt:lpstr>A.2 Table 10.Ni,Se</vt:lpstr>
      <vt:lpstr>A.2 Table 11.Zn</vt:lpstr>
      <vt:lpstr>A.2 Table 12.Dioxin,PCB,HCB</vt:lpstr>
      <vt:lpstr>A.2 Table 13.B(a)p,B(b)F</vt:lpstr>
      <vt:lpstr>A.2 Table 14.B(k)F,I(123-cd)P</vt:lpstr>
      <vt:lpstr>A.2 Table 15.PAH</vt:lpstr>
      <vt:lpstr>A.2 Table 16. KCA</vt:lpstr>
      <vt:lpstr>Annex A.3 Fuel tourism</vt:lpstr>
      <vt:lpstr>A.3 Fig.A3.1</vt:lpstr>
      <vt:lpstr>A.3 Fig.A3.2</vt:lpstr>
      <vt:lpstr>A.3 Table A3.1</vt:lpstr>
      <vt:lpstr>'A.2 Table 15.PAH'!Print_Area</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 Hyde</dc:creator>
  <cp:lastModifiedBy>Bernard Hyde</cp:lastModifiedBy>
  <cp:lastPrinted>2017-02-22T16:00:00Z</cp:lastPrinted>
  <dcterms:created xsi:type="dcterms:W3CDTF">2008-06-12T11:07:19Z</dcterms:created>
  <dcterms:modified xsi:type="dcterms:W3CDTF">2021-03-05T15:13:05Z</dcterms:modified>
</cp:coreProperties>
</file>