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Z:\Air Emissions\Annual Inventory Compilation\2020data\Outputs\UNECE Reports\IIR 2022\Website annexes\"/>
    </mc:Choice>
  </mc:AlternateContent>
  <xr:revisionPtr revIDLastSave="0" documentId="13_ncr:1_{3F5800B1-7465-440E-8024-E90F116F2B10}" xr6:coauthVersionLast="47" xr6:coauthVersionMax="47" xr10:uidLastSave="{00000000-0000-0000-0000-000000000000}"/>
  <bookViews>
    <workbookView xWindow="28680" yWindow="-120" windowWidth="29040" windowHeight="15840" tabRatio="903" firstSheet="12" activeTab="19" xr2:uid="{00000000-000D-0000-FFFF-FFFF00000000}"/>
  </bookViews>
  <sheets>
    <sheet name="Calculation sheet_level" sheetId="31" state="hidden" r:id="rId1"/>
    <sheet name="Calculation sheet_trend" sheetId="33" state="hidden" r:id="rId2"/>
    <sheet name="A.2 Table 1.NOx" sheetId="2" r:id="rId3"/>
    <sheet name="A.2 Table 2.SO2" sheetId="18" r:id="rId4"/>
    <sheet name="A.2 Table 3.NMVOC" sheetId="17" r:id="rId5"/>
    <sheet name="A.2 Table 4.NH3,CO" sheetId="16" r:id="rId6"/>
    <sheet name="A.2 Table 5.TSP,PM10" sheetId="14" r:id="rId7"/>
    <sheet name="A.2 Table 6.PM2.5" sheetId="12" r:id="rId8"/>
    <sheet name="A.2 Table 7.Pb,Cd" sheetId="11" r:id="rId9"/>
    <sheet name="A.2 Table 8.Hg,As" sheetId="10" r:id="rId10"/>
    <sheet name="A.2 Table 9.Cr,Cu" sheetId="7" r:id="rId11"/>
    <sheet name="A.2 Table 10.Ni,Se" sheetId="5" r:id="rId12"/>
    <sheet name="A.2 Table 11.Zn" sheetId="3" r:id="rId13"/>
    <sheet name="A.2 Table 12.Dioxin,PCB,HCB" sheetId="23" r:id="rId14"/>
    <sheet name="A.2 Table 13.B(a)p,B(b)F" sheetId="25" r:id="rId15"/>
    <sheet name="A.2 Table 14.B(k)F,I(123-cd)P" sheetId="27" r:id="rId16"/>
    <sheet name="A.2 Table 15.PAH" sheetId="29" r:id="rId17"/>
    <sheet name="A.2 Table 16. KCA" sheetId="19" r:id="rId18"/>
    <sheet name="Annex A.3 Fuel tourism" sheetId="42" r:id="rId19"/>
    <sheet name="A.3 Fig.A3.1" sheetId="34" r:id="rId20"/>
    <sheet name="A.3 Fig.A3.2" sheetId="43" r:id="rId21"/>
    <sheet name="A.3 Table A3.1" sheetId="36" r:id="rId22"/>
  </sheets>
  <definedNames>
    <definedName name="_xlnm._FilterDatabase" localSheetId="2" hidden="1">'A.2 Table 1.NOx'!#REF!</definedName>
    <definedName name="_xlnm._FilterDatabase" localSheetId="16" hidden="1">'A.2 Table 15.PAH'!#REF!</definedName>
    <definedName name="_xlnm._FilterDatabase" localSheetId="0" hidden="1">'Calculation sheet_level'!$A$1:$E$129</definedName>
    <definedName name="_xlnm._FilterDatabase" localSheetId="1" hidden="1">'Calculation sheet_trend'!$A$1:$G$129</definedName>
    <definedName name="Activity_Data__From_1990" localSheetId="20">#REF!</definedName>
    <definedName name="Activity_Data__From_1990">#REF!</definedName>
    <definedName name="Annex_III_TableIIIB_GNFR_Codes" localSheetId="20">#REF!</definedName>
    <definedName name="Annex_III_TableIIIB_GNFR_Codes">#REF!</definedName>
    <definedName name="fg" localSheetId="20">#REF!</definedName>
    <definedName name="fg">#REF!</definedName>
    <definedName name="Heavy_Metals__from_1990">#REF!</definedName>
    <definedName name="Main_Pollutants_and_Particulate">#REF!</definedName>
    <definedName name="Persistent_Organic_Pollutants__POPs_From_1990">#REF!</definedName>
    <definedName name="_xlnm.Print_Area" localSheetId="16">'A.2 Table 15.PAH'!$A$1:$F$26</definedName>
    <definedName name="xz" localSheetId="20">#REF!</definedName>
    <definedName name="x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 i="36" l="1"/>
  <c r="AH4" i="36"/>
  <c r="AH5" i="36"/>
  <c r="AH6" i="36"/>
  <c r="AH7" i="36"/>
  <c r="AH8" i="36"/>
  <c r="AH9" i="36"/>
  <c r="AH10" i="36"/>
  <c r="AH11" i="36"/>
  <c r="N44" i="19"/>
  <c r="N42" i="19"/>
  <c r="N40" i="19"/>
  <c r="N38" i="19"/>
  <c r="N36" i="19"/>
  <c r="N34" i="19"/>
  <c r="N32" i="19"/>
  <c r="N30" i="19"/>
  <c r="N28" i="19"/>
  <c r="N26" i="19"/>
  <c r="N24" i="19"/>
  <c r="N22" i="19"/>
  <c r="N20" i="19"/>
  <c r="N18" i="19"/>
  <c r="N16" i="19"/>
  <c r="N14" i="19"/>
  <c r="N12" i="19"/>
  <c r="N10" i="19"/>
  <c r="N8" i="19"/>
  <c r="N6" i="19"/>
  <c r="N4" i="19"/>
  <c r="AG4" i="36" l="1"/>
  <c r="AG5" i="36"/>
  <c r="AG6" i="36"/>
  <c r="AG7" i="36"/>
  <c r="AG8" i="36"/>
  <c r="AG9" i="36"/>
  <c r="AG10" i="36"/>
  <c r="AG11" i="36"/>
  <c r="AG3" i="36"/>
  <c r="D3" i="36" l="1"/>
  <c r="E3" i="36"/>
  <c r="F3" i="36"/>
  <c r="G3" i="36"/>
  <c r="H3" i="36"/>
  <c r="I3" i="36"/>
  <c r="J3" i="36"/>
  <c r="K3" i="36"/>
  <c r="L3" i="36"/>
  <c r="M3" i="36"/>
  <c r="N3" i="36"/>
  <c r="O3" i="36"/>
  <c r="P3" i="36"/>
  <c r="Q3" i="36"/>
  <c r="R3" i="36"/>
  <c r="S3" i="36"/>
  <c r="T3" i="36"/>
  <c r="U3" i="36"/>
  <c r="V3" i="36"/>
  <c r="W3" i="36"/>
  <c r="X3" i="36"/>
  <c r="Y3" i="36"/>
  <c r="Z3" i="36"/>
  <c r="AA3" i="36"/>
  <c r="AB3" i="36"/>
  <c r="AC3" i="36"/>
  <c r="AD3" i="36"/>
  <c r="AE3" i="36"/>
  <c r="AF3" i="36"/>
  <c r="C9" i="36"/>
  <c r="C3" i="36"/>
  <c r="AF8" i="36"/>
  <c r="AE8" i="36"/>
  <c r="AD8" i="36"/>
  <c r="AC8" i="36"/>
  <c r="AB8" i="36"/>
  <c r="AA8" i="36"/>
  <c r="Z8" i="36"/>
  <c r="Y8" i="36"/>
  <c r="X8" i="36"/>
  <c r="W8" i="36"/>
  <c r="V8" i="36"/>
  <c r="U8" i="36"/>
  <c r="T8" i="36"/>
  <c r="S8" i="36"/>
  <c r="R8" i="36"/>
  <c r="Q8" i="36"/>
  <c r="P8" i="36"/>
  <c r="O8" i="36"/>
  <c r="N8" i="36"/>
  <c r="M8" i="36"/>
  <c r="L8" i="36"/>
  <c r="K8" i="36"/>
  <c r="J8" i="36"/>
  <c r="I8" i="36"/>
  <c r="H8" i="36"/>
  <c r="G8" i="36"/>
  <c r="F8" i="36"/>
  <c r="E8" i="36"/>
  <c r="D8" i="36"/>
  <c r="C8" i="36"/>
  <c r="AF5" i="36"/>
  <c r="AB5" i="36"/>
  <c r="X5" i="36"/>
  <c r="T5" i="36"/>
  <c r="P5" i="36"/>
  <c r="L5" i="36"/>
  <c r="H5" i="36"/>
  <c r="D5" i="36"/>
  <c r="AF4" i="36"/>
  <c r="AE4" i="36"/>
  <c r="AD4" i="36"/>
  <c r="AC4" i="36"/>
  <c r="AB4" i="36"/>
  <c r="AA4" i="36"/>
  <c r="Z4" i="36"/>
  <c r="Y4" i="36"/>
  <c r="X4" i="36"/>
  <c r="W4" i="36"/>
  <c r="V4" i="36"/>
  <c r="U4" i="36"/>
  <c r="T4" i="36"/>
  <c r="S4" i="36"/>
  <c r="R4" i="36"/>
  <c r="Q4" i="36"/>
  <c r="P4" i="36"/>
  <c r="O4" i="36"/>
  <c r="N4" i="36"/>
  <c r="M4" i="36"/>
  <c r="L4" i="36"/>
  <c r="K4" i="36"/>
  <c r="J4" i="36"/>
  <c r="I4" i="36"/>
  <c r="H4" i="36"/>
  <c r="G4" i="36"/>
  <c r="F4" i="36"/>
  <c r="E4" i="36"/>
  <c r="D4" i="36"/>
  <c r="C4" i="36"/>
  <c r="F10" i="36" l="1"/>
  <c r="N10" i="36"/>
  <c r="V10" i="36"/>
  <c r="AD10" i="36"/>
  <c r="J10" i="36"/>
  <c r="R10" i="36"/>
  <c r="Z10" i="36"/>
  <c r="E10" i="36"/>
  <c r="I10" i="36"/>
  <c r="M10" i="36"/>
  <c r="Q10" i="36"/>
  <c r="U10" i="36"/>
  <c r="Y10" i="36"/>
  <c r="AC10" i="36"/>
  <c r="C6" i="36"/>
  <c r="G6" i="36"/>
  <c r="K6" i="36"/>
  <c r="O6" i="36"/>
  <c r="S6" i="36"/>
  <c r="W6" i="36"/>
  <c r="AA6" i="36"/>
  <c r="AE6" i="36"/>
  <c r="E6" i="36"/>
  <c r="I6" i="36"/>
  <c r="M6" i="36"/>
  <c r="Q6" i="36"/>
  <c r="U6" i="36"/>
  <c r="Y6" i="36"/>
  <c r="AC6" i="36"/>
  <c r="E5" i="36"/>
  <c r="D10" i="36"/>
  <c r="H10" i="36"/>
  <c r="L10" i="36"/>
  <c r="P10" i="36"/>
  <c r="T10" i="36"/>
  <c r="X10" i="36"/>
  <c r="AB10" i="36"/>
  <c r="AF10" i="36"/>
  <c r="I5" i="36"/>
  <c r="M5" i="36"/>
  <c r="Q5" i="36"/>
  <c r="U5" i="36"/>
  <c r="Y5" i="36"/>
  <c r="AC5" i="36"/>
  <c r="C5" i="36"/>
  <c r="G5" i="36"/>
  <c r="K5" i="36"/>
  <c r="O5" i="36"/>
  <c r="S5" i="36"/>
  <c r="W5" i="36"/>
  <c r="AA5" i="36"/>
  <c r="AE5" i="36"/>
  <c r="E7" i="36"/>
  <c r="I7" i="36"/>
  <c r="M7" i="36"/>
  <c r="Q7" i="36"/>
  <c r="U7" i="36"/>
  <c r="Y7" i="36"/>
  <c r="AC7" i="36"/>
  <c r="C7" i="36"/>
  <c r="G7" i="36"/>
  <c r="K7" i="36"/>
  <c r="O7" i="36"/>
  <c r="S7" i="36"/>
  <c r="W7" i="36"/>
  <c r="AA7" i="36"/>
  <c r="AE7" i="36"/>
  <c r="E9" i="36"/>
  <c r="I9" i="36"/>
  <c r="M9" i="36"/>
  <c r="Q9" i="36"/>
  <c r="U9" i="36"/>
  <c r="Y9" i="36"/>
  <c r="AC9" i="36"/>
  <c r="D9" i="36"/>
  <c r="H9" i="36"/>
  <c r="L9" i="36"/>
  <c r="P9" i="36"/>
  <c r="T9" i="36"/>
  <c r="X9" i="36"/>
  <c r="AB9" i="36"/>
  <c r="AF9" i="36"/>
  <c r="D7" i="36"/>
  <c r="H7" i="36"/>
  <c r="L7" i="36"/>
  <c r="P7" i="36"/>
  <c r="T7" i="36"/>
  <c r="X7" i="36"/>
  <c r="AB7" i="36"/>
  <c r="AF7" i="36"/>
  <c r="F5" i="36"/>
  <c r="J5" i="36"/>
  <c r="N5" i="36"/>
  <c r="R5" i="36"/>
  <c r="V5" i="36"/>
  <c r="Z5" i="36"/>
  <c r="AD5" i="36"/>
  <c r="G10" i="36"/>
  <c r="K10" i="36"/>
  <c r="O10" i="36"/>
  <c r="S10" i="36"/>
  <c r="W10" i="36"/>
  <c r="AA10" i="36"/>
  <c r="AE10" i="36"/>
  <c r="G9" i="36"/>
  <c r="K9" i="36"/>
  <c r="W9" i="36"/>
  <c r="AA9" i="36"/>
  <c r="P6" i="36"/>
  <c r="F7" i="36"/>
  <c r="J7" i="36"/>
  <c r="N7" i="36"/>
  <c r="R7" i="36"/>
  <c r="V7" i="36"/>
  <c r="Z7" i="36"/>
  <c r="AD7" i="36"/>
  <c r="F9" i="36"/>
  <c r="J9" i="36"/>
  <c r="N9" i="36"/>
  <c r="R9" i="36"/>
  <c r="V9" i="36"/>
  <c r="Z9" i="36"/>
  <c r="AD9" i="36"/>
  <c r="Q11" i="36" l="1"/>
  <c r="Y11" i="36"/>
  <c r="W11" i="36"/>
  <c r="G11" i="36"/>
  <c r="AC11" i="36"/>
  <c r="E11" i="36"/>
  <c r="T11" i="36"/>
  <c r="T6" i="36"/>
  <c r="D11" i="36"/>
  <c r="D6" i="36"/>
  <c r="V11" i="36"/>
  <c r="V6" i="36"/>
  <c r="F11" i="36"/>
  <c r="F6" i="36"/>
  <c r="AF11" i="36"/>
  <c r="AF6" i="36"/>
  <c r="P11" i="36"/>
  <c r="I11" i="36"/>
  <c r="R11" i="36"/>
  <c r="R6" i="36"/>
  <c r="AA11" i="36"/>
  <c r="U11" i="36"/>
  <c r="C11" i="36"/>
  <c r="C10" i="36"/>
  <c r="AB11" i="36"/>
  <c r="AB6" i="36"/>
  <c r="L11" i="36"/>
  <c r="L6" i="36"/>
  <c r="AD11" i="36"/>
  <c r="AD6" i="36"/>
  <c r="N11" i="36"/>
  <c r="N6" i="36"/>
  <c r="S11" i="36"/>
  <c r="S9" i="36"/>
  <c r="X11" i="36"/>
  <c r="X6" i="36"/>
  <c r="H11" i="36"/>
  <c r="H6" i="36"/>
  <c r="M11" i="36"/>
  <c r="Z11" i="36"/>
  <c r="Z6" i="36"/>
  <c r="J11" i="36"/>
  <c r="J6" i="36"/>
  <c r="K11" i="36"/>
  <c r="AE11" i="36"/>
  <c r="AE9" i="36"/>
  <c r="O11" i="36"/>
  <c r="O9" i="36"/>
  <c r="D106" i="33" l="1"/>
  <c r="D102" i="33"/>
  <c r="D86" i="33"/>
  <c r="D75" i="33"/>
  <c r="D74" i="33"/>
  <c r="D72" i="33"/>
  <c r="D70" i="33"/>
  <c r="D69" i="33"/>
  <c r="D127" i="33"/>
  <c r="D62" i="33"/>
  <c r="D61" i="33"/>
  <c r="D54" i="33"/>
  <c r="D46" i="33"/>
  <c r="D30" i="33"/>
  <c r="D24" i="33"/>
  <c r="D10" i="33"/>
  <c r="D6" i="33"/>
  <c r="D5" i="33"/>
  <c r="D97" i="33"/>
  <c r="D129" i="33"/>
  <c r="D96" i="33"/>
  <c r="D71" i="33"/>
  <c r="D68" i="33"/>
  <c r="D125" i="33"/>
  <c r="D65" i="33"/>
  <c r="D63" i="33"/>
  <c r="D60" i="33"/>
  <c r="D116" i="33"/>
  <c r="D58" i="33"/>
  <c r="D104" i="33"/>
  <c r="D113" i="33"/>
  <c r="D51" i="33"/>
  <c r="D47" i="33"/>
  <c r="D45" i="33"/>
  <c r="D36" i="33"/>
  <c r="D33" i="33"/>
  <c r="D87" i="33"/>
  <c r="D16" i="33"/>
  <c r="D111" i="33"/>
  <c r="D80" i="33"/>
  <c r="D105" i="33"/>
  <c r="D2" i="33"/>
  <c r="D123" i="33"/>
  <c r="D95" i="33"/>
  <c r="D56" i="33"/>
  <c r="D119" i="33"/>
  <c r="D101" i="33"/>
  <c r="D53" i="33"/>
  <c r="D85" i="33"/>
  <c r="D49" i="33"/>
  <c r="D43" i="33"/>
  <c r="D41" i="33"/>
  <c r="D40" i="33"/>
  <c r="D37" i="33"/>
  <c r="D103" i="33"/>
  <c r="D25" i="33"/>
  <c r="D22" i="33"/>
  <c r="D91" i="33"/>
  <c r="D17" i="33"/>
  <c r="D13" i="33"/>
  <c r="D81" i="33"/>
  <c r="D107" i="33"/>
  <c r="D92" i="33"/>
  <c r="D124" i="33"/>
  <c r="D32" i="33"/>
  <c r="D21" i="33"/>
  <c r="D20" i="33"/>
  <c r="D4" i="33"/>
  <c r="D12" i="33"/>
  <c r="D108" i="33"/>
  <c r="D9" i="33"/>
  <c r="D76" i="33"/>
  <c r="D82" i="33" l="1"/>
  <c r="D15" i="33"/>
  <c r="D39" i="33"/>
  <c r="D59" i="33"/>
  <c r="D66" i="33"/>
  <c r="D90" i="33"/>
  <c r="D114" i="33"/>
  <c r="D110" i="33"/>
  <c r="D122" i="33"/>
  <c r="D67" i="33"/>
  <c r="D64" i="33"/>
  <c r="D57" i="33"/>
  <c r="D73" i="33"/>
  <c r="D42" i="33"/>
  <c r="D100" i="33"/>
  <c r="D98" i="33"/>
  <c r="D48" i="33"/>
  <c r="D52" i="33"/>
  <c r="D112" i="33"/>
  <c r="D120" i="33"/>
  <c r="D115" i="33"/>
  <c r="D55" i="33"/>
  <c r="D14" i="33"/>
  <c r="D18" i="33"/>
  <c r="D27" i="33"/>
  <c r="D34" i="33"/>
  <c r="D38" i="33"/>
  <c r="D44" i="33"/>
  <c r="D50" i="33"/>
  <c r="D126" i="33"/>
  <c r="D83" i="33"/>
  <c r="D77" i="33"/>
  <c r="D7" i="33"/>
  <c r="D8" i="33"/>
  <c r="D11" i="33"/>
  <c r="D28" i="33"/>
  <c r="D19" i="33"/>
  <c r="D128" i="33"/>
  <c r="D23" i="33"/>
  <c r="D26" i="33"/>
  <c r="D29" i="33"/>
  <c r="D31" i="33"/>
  <c r="D35" i="33"/>
  <c r="D84" i="33"/>
  <c r="D78" i="33"/>
  <c r="D121" i="33"/>
  <c r="D88" i="33"/>
  <c r="D93" i="33"/>
  <c r="D117" i="33"/>
  <c r="D99" i="33"/>
  <c r="D79" i="33"/>
  <c r="D109" i="33"/>
  <c r="D118" i="33"/>
  <c r="D89" i="33"/>
  <c r="D3" i="33"/>
  <c r="D94" i="33"/>
  <c r="G3" i="31" l="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H117" i="31"/>
  <c r="G118" i="31"/>
  <c r="G119" i="31"/>
  <c r="G120" i="31"/>
  <c r="G121" i="31"/>
  <c r="H121" i="31"/>
  <c r="G122" i="31"/>
  <c r="G123" i="31"/>
  <c r="G124" i="31"/>
  <c r="G125" i="31"/>
  <c r="H125" i="31"/>
  <c r="G126" i="31"/>
  <c r="G127" i="31"/>
  <c r="G128" i="31"/>
  <c r="G129" i="31"/>
  <c r="H6" i="31"/>
  <c r="H127" i="31" l="1"/>
  <c r="H123" i="31"/>
  <c r="H119" i="31"/>
  <c r="H115" i="31"/>
  <c r="H111" i="31"/>
  <c r="H107" i="31"/>
  <c r="H103" i="31"/>
  <c r="H99" i="31"/>
  <c r="H95" i="31"/>
  <c r="H91" i="31"/>
  <c r="H87" i="31"/>
  <c r="H83" i="31"/>
  <c r="H79" i="31"/>
  <c r="H75" i="31"/>
  <c r="H71" i="31"/>
  <c r="H67" i="31"/>
  <c r="H63" i="31"/>
  <c r="H59" i="31"/>
  <c r="H55" i="31"/>
  <c r="H51" i="31"/>
  <c r="H47" i="31"/>
  <c r="H43" i="31"/>
  <c r="H39" i="31"/>
  <c r="H35" i="31"/>
  <c r="H31" i="31"/>
  <c r="H27" i="31"/>
  <c r="H23" i="31"/>
  <c r="H19" i="31"/>
  <c r="H15" i="31"/>
  <c r="H11" i="31"/>
  <c r="H7" i="31"/>
  <c r="H3" i="31"/>
  <c r="H129" i="31"/>
  <c r="H128" i="31"/>
  <c r="H124" i="31"/>
  <c r="H120" i="31"/>
  <c r="H116" i="31"/>
  <c r="H112" i="31"/>
  <c r="H108" i="31"/>
  <c r="H104" i="31"/>
  <c r="H100" i="31"/>
  <c r="H96" i="31"/>
  <c r="H92" i="31"/>
  <c r="H88" i="31"/>
  <c r="H84" i="31"/>
  <c r="H80" i="31"/>
  <c r="H76" i="31"/>
  <c r="H72" i="31"/>
  <c r="H68" i="31"/>
  <c r="H64" i="31"/>
  <c r="H60" i="31"/>
  <c r="H56" i="31"/>
  <c r="H52" i="31"/>
  <c r="H48" i="31"/>
  <c r="H44" i="31"/>
  <c r="H40" i="31"/>
  <c r="H36" i="31"/>
  <c r="H32" i="31"/>
  <c r="H28" i="31"/>
  <c r="H24" i="31"/>
  <c r="H20" i="31"/>
  <c r="H16" i="31"/>
  <c r="H12" i="31"/>
  <c r="H8" i="31"/>
  <c r="H4" i="31"/>
  <c r="H113" i="31"/>
  <c r="H109" i="31"/>
  <c r="H105" i="31"/>
  <c r="H101" i="31"/>
  <c r="H97" i="31"/>
  <c r="H93" i="31"/>
  <c r="H89" i="31"/>
  <c r="H85" i="31"/>
  <c r="H81" i="31"/>
  <c r="H77" i="31"/>
  <c r="H73" i="31"/>
  <c r="H69" i="31"/>
  <c r="H65" i="31"/>
  <c r="H61" i="31"/>
  <c r="H57" i="31"/>
  <c r="H53" i="31"/>
  <c r="H49" i="31"/>
  <c r="H45" i="31"/>
  <c r="H41" i="31"/>
  <c r="H37" i="31"/>
  <c r="H33" i="31"/>
  <c r="H29" i="31"/>
  <c r="H25" i="31"/>
  <c r="H21" i="31"/>
  <c r="H17" i="31"/>
  <c r="H13" i="31"/>
  <c r="H9" i="31"/>
  <c r="H5" i="31"/>
  <c r="H126" i="31"/>
  <c r="H122" i="31"/>
  <c r="H118" i="31"/>
  <c r="H114" i="31"/>
  <c r="H110" i="31"/>
  <c r="H106" i="31"/>
  <c r="H102" i="31"/>
  <c r="H98" i="31"/>
  <c r="H94" i="31"/>
  <c r="H90" i="31"/>
  <c r="H86" i="31"/>
  <c r="H82" i="31"/>
  <c r="H78" i="31"/>
  <c r="H74" i="31"/>
  <c r="H70" i="31"/>
  <c r="H66" i="31"/>
  <c r="H62" i="31"/>
  <c r="H58" i="31"/>
  <c r="H54" i="31"/>
  <c r="H50" i="31"/>
  <c r="H46" i="31"/>
  <c r="H42" i="31"/>
  <c r="H38" i="31"/>
  <c r="H34" i="31"/>
  <c r="H30" i="31"/>
  <c r="H26" i="31"/>
  <c r="H22" i="31"/>
  <c r="H18" i="31"/>
  <c r="H14" i="31"/>
  <c r="H10" i="31"/>
  <c r="I3" i="33" l="1"/>
  <c r="I4"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87" i="33"/>
  <c r="I88" i="33"/>
  <c r="I89" i="33"/>
  <c r="I90" i="33"/>
  <c r="I91" i="33"/>
  <c r="I92" i="33"/>
  <c r="I93" i="33"/>
  <c r="I94" i="33"/>
  <c r="I95" i="33"/>
  <c r="I96" i="33"/>
  <c r="I97" i="33"/>
  <c r="I98" i="33"/>
  <c r="I99" i="33"/>
  <c r="I100" i="33"/>
  <c r="I101" i="33"/>
  <c r="I102" i="33"/>
  <c r="I103" i="33"/>
  <c r="I104" i="33"/>
  <c r="I105" i="33"/>
  <c r="I106" i="33"/>
  <c r="I107" i="33"/>
  <c r="I108" i="33"/>
  <c r="I109" i="33"/>
  <c r="I110" i="33"/>
  <c r="I111" i="33"/>
  <c r="I112" i="33"/>
  <c r="I113" i="33"/>
  <c r="I114" i="33"/>
  <c r="I115" i="33"/>
  <c r="I116" i="33"/>
  <c r="I117" i="33"/>
  <c r="I118" i="33"/>
  <c r="I119" i="33"/>
  <c r="I120" i="33"/>
  <c r="I121" i="33"/>
  <c r="I122" i="33"/>
  <c r="I123" i="33"/>
  <c r="I124" i="33"/>
  <c r="I125" i="33"/>
  <c r="I126" i="33"/>
  <c r="I127" i="33"/>
  <c r="I128" i="33"/>
  <c r="I129" i="33"/>
  <c r="J5" i="33"/>
  <c r="J124" i="33" l="1"/>
  <c r="J112" i="33"/>
  <c r="J84" i="33"/>
  <c r="J76" i="33"/>
  <c r="J56" i="33"/>
  <c r="J44" i="33"/>
  <c r="J24" i="33"/>
  <c r="J16" i="33"/>
  <c r="J12" i="33"/>
  <c r="J4" i="33"/>
  <c r="J126" i="33"/>
  <c r="J122" i="33"/>
  <c r="J118" i="33"/>
  <c r="J114" i="33"/>
  <c r="J110" i="33"/>
  <c r="J106" i="33"/>
  <c r="J102" i="33"/>
  <c r="J98" i="33"/>
  <c r="J94" i="33"/>
  <c r="J90" i="33"/>
  <c r="J86" i="33"/>
  <c r="J82" i="33"/>
  <c r="J78" i="33"/>
  <c r="J74" i="33"/>
  <c r="J70" i="33"/>
  <c r="J66" i="33"/>
  <c r="J62" i="33"/>
  <c r="J58" i="33"/>
  <c r="J54" i="33"/>
  <c r="J50" i="33"/>
  <c r="J46" i="33"/>
  <c r="J42" i="33"/>
  <c r="J38" i="33"/>
  <c r="J34" i="33"/>
  <c r="J30" i="33"/>
  <c r="J26" i="33"/>
  <c r="J22" i="33"/>
  <c r="J18" i="33"/>
  <c r="J14" i="33"/>
  <c r="J10" i="33"/>
  <c r="J6" i="33"/>
  <c r="J128" i="33"/>
  <c r="J116" i="33"/>
  <c r="J72" i="33"/>
  <c r="J60" i="33"/>
  <c r="J48" i="33"/>
  <c r="J36" i="33"/>
  <c r="J28" i="33"/>
  <c r="J8" i="33"/>
  <c r="J127" i="33"/>
  <c r="J123" i="33"/>
  <c r="J119" i="33"/>
  <c r="J115" i="33"/>
  <c r="J111" i="33"/>
  <c r="J107" i="33"/>
  <c r="J103" i="33"/>
  <c r="J99" i="33"/>
  <c r="J95" i="33"/>
  <c r="J91" i="33"/>
  <c r="J87" i="33"/>
  <c r="J83" i="33"/>
  <c r="J79" i="33"/>
  <c r="J75" i="33"/>
  <c r="J71" i="33"/>
  <c r="J67" i="33"/>
  <c r="J63" i="33"/>
  <c r="J59" i="33"/>
  <c r="J55" i="33"/>
  <c r="J51" i="33"/>
  <c r="J47" i="33"/>
  <c r="J43" i="33"/>
  <c r="J39" i="33"/>
  <c r="J35" i="33"/>
  <c r="J31" i="33"/>
  <c r="J27" i="33"/>
  <c r="J23" i="33"/>
  <c r="J19" i="33"/>
  <c r="J15" i="33"/>
  <c r="J11" i="33"/>
  <c r="J7" i="33"/>
  <c r="J3" i="33"/>
  <c r="J108" i="33"/>
  <c r="J100" i="33"/>
  <c r="J92" i="33"/>
  <c r="J64" i="33"/>
  <c r="J52" i="33"/>
  <c r="J20" i="33"/>
  <c r="J120" i="33"/>
  <c r="J104" i="33"/>
  <c r="J96" i="33"/>
  <c r="J88" i="33"/>
  <c r="J80" i="33"/>
  <c r="J68" i="33"/>
  <c r="J40" i="33"/>
  <c r="J32" i="33"/>
  <c r="J129" i="33"/>
  <c r="J125" i="33"/>
  <c r="J121" i="33"/>
  <c r="J117" i="33"/>
  <c r="J113" i="33"/>
  <c r="J109" i="33"/>
  <c r="J105" i="33"/>
  <c r="J101" i="33"/>
  <c r="J97" i="33"/>
  <c r="J93" i="33"/>
  <c r="J89" i="33"/>
  <c r="J85" i="33"/>
  <c r="J81" i="33"/>
  <c r="J77" i="33"/>
  <c r="J73" i="33"/>
  <c r="J69" i="33"/>
  <c r="J65" i="33"/>
  <c r="J61" i="33"/>
  <c r="J57" i="33"/>
  <c r="J53" i="33"/>
  <c r="J49" i="33"/>
  <c r="J45" i="33"/>
  <c r="J41" i="33"/>
  <c r="J37" i="33"/>
  <c r="J33" i="33"/>
  <c r="J29" i="33"/>
  <c r="J25" i="33"/>
  <c r="J21" i="33"/>
  <c r="J17" i="33"/>
  <c r="J13" i="33"/>
  <c r="J9" i="33"/>
  <c r="I2" i="33" l="1"/>
  <c r="J2" i="33" l="1"/>
  <c r="G2" i="31" l="1"/>
  <c r="H2" i="31" l="1"/>
  <c r="C136" i="31" l="1"/>
  <c r="C140" i="31" l="1"/>
  <c r="C139" i="31"/>
  <c r="C31" i="31" l="1"/>
  <c r="C25" i="31"/>
  <c r="C16" i="31"/>
  <c r="C86" i="31"/>
  <c r="C37" i="31"/>
  <c r="C52" i="31"/>
  <c r="C28" i="31"/>
  <c r="C29" i="31"/>
  <c r="C66" i="31"/>
  <c r="C4" i="31"/>
  <c r="C32" i="31"/>
  <c r="C130" i="31"/>
  <c r="C111" i="31"/>
  <c r="C121" i="31"/>
  <c r="C80" i="31"/>
  <c r="C20" i="31"/>
  <c r="C122" i="31"/>
  <c r="C23" i="31"/>
  <c r="C63" i="31"/>
  <c r="C9" i="31"/>
  <c r="C43" i="31"/>
  <c r="C8" i="31"/>
  <c r="C101" i="31"/>
  <c r="C104" i="31"/>
  <c r="C12" i="31"/>
  <c r="C54" i="31"/>
  <c r="C90" i="31"/>
  <c r="C119" i="31"/>
  <c r="C17" i="31"/>
  <c r="C47" i="31"/>
  <c r="C26" i="31"/>
  <c r="C34" i="31"/>
  <c r="C27" i="31"/>
  <c r="C51" i="31"/>
  <c r="C113" i="31"/>
  <c r="C30" i="31"/>
  <c r="C129" i="31"/>
  <c r="C91" i="31"/>
  <c r="C85" i="31"/>
  <c r="C118" i="31"/>
  <c r="C108" i="31"/>
  <c r="C39" i="31"/>
  <c r="C6" i="31"/>
  <c r="C127" i="31"/>
  <c r="C106" i="31"/>
  <c r="C117" i="31"/>
  <c r="C61" i="31"/>
  <c r="C45" i="31"/>
  <c r="C103" i="31"/>
  <c r="C76" i="31"/>
  <c r="C21" i="31"/>
  <c r="C78" i="31"/>
  <c r="C56" i="31"/>
  <c r="C95" i="31"/>
  <c r="C114" i="31"/>
  <c r="C58" i="31"/>
  <c r="C73" i="31"/>
  <c r="C123" i="31"/>
  <c r="C92" i="31"/>
  <c r="C53" i="31"/>
  <c r="C68" i="31"/>
  <c r="C41" i="31"/>
  <c r="C49" i="31"/>
  <c r="C71" i="31"/>
  <c r="C77" i="31"/>
  <c r="C125" i="31"/>
  <c r="C124" i="31"/>
  <c r="C42" i="31"/>
  <c r="C15" i="31"/>
  <c r="C69" i="31"/>
  <c r="C75" i="31"/>
  <c r="C97" i="31"/>
  <c r="C44" i="31"/>
  <c r="C3" i="31"/>
  <c r="C35" i="31"/>
  <c r="C94" i="31"/>
  <c r="C112" i="31"/>
  <c r="C13" i="31"/>
  <c r="C65" i="31"/>
  <c r="C24" i="31"/>
  <c r="C5" i="31"/>
  <c r="C60" i="31"/>
  <c r="C105" i="31"/>
  <c r="C70" i="31"/>
  <c r="C62" i="31"/>
  <c r="C102" i="31"/>
  <c r="C110" i="31"/>
  <c r="C84" i="31"/>
  <c r="C107" i="31"/>
  <c r="C57" i="31"/>
  <c r="C55" i="31"/>
  <c r="C48" i="31"/>
  <c r="C11" i="31"/>
  <c r="C7" i="31"/>
  <c r="C33" i="31"/>
  <c r="C109" i="31"/>
  <c r="C64" i="31"/>
  <c r="C38" i="31"/>
  <c r="C87" i="31"/>
  <c r="C115" i="31"/>
  <c r="C116" i="31"/>
  <c r="C128" i="31"/>
  <c r="C50" i="31" l="1"/>
  <c r="C10" i="31"/>
  <c r="C100" i="31"/>
  <c r="C82" i="31"/>
  <c r="C40" i="31"/>
  <c r="C74" i="31"/>
  <c r="C89" i="31"/>
  <c r="C98" i="31"/>
  <c r="C88" i="31"/>
  <c r="C46" i="31"/>
  <c r="C81" i="31"/>
  <c r="C67" i="31"/>
  <c r="C120" i="31"/>
  <c r="C2" i="31"/>
  <c r="C22" i="31"/>
  <c r="C93" i="31"/>
  <c r="C19" i="31"/>
  <c r="C36" i="31"/>
  <c r="C59" i="31"/>
  <c r="C14" i="31"/>
  <c r="C18" i="31"/>
  <c r="C99" i="31"/>
  <c r="C79" i="31"/>
  <c r="C126" i="31"/>
  <c r="C72" i="31"/>
  <c r="C83" i="31"/>
  <c r="E101" i="33" l="1"/>
  <c r="E121" i="33"/>
  <c r="E41" i="33"/>
  <c r="E79" i="33"/>
  <c r="E24" i="33"/>
  <c r="E55" i="33"/>
  <c r="E17" i="33"/>
  <c r="E82" i="33"/>
  <c r="E33" i="33"/>
  <c r="E116" i="33"/>
  <c r="E125" i="33"/>
  <c r="E44" i="33"/>
  <c r="E28" i="33"/>
  <c r="E86" i="33"/>
  <c r="E57" i="33"/>
  <c r="E27" i="33"/>
  <c r="E76" i="33"/>
  <c r="E16" i="33"/>
  <c r="E104" i="33"/>
  <c r="E14" i="33"/>
  <c r="E6" i="33"/>
  <c r="E70" i="33"/>
  <c r="E43" i="33"/>
  <c r="E122" i="33"/>
  <c r="E66" i="33"/>
  <c r="E47" i="33"/>
  <c r="E56" i="33"/>
  <c r="E118" i="33"/>
  <c r="E94" i="33"/>
  <c r="E4" i="33"/>
  <c r="E51" i="33"/>
  <c r="E127" i="33"/>
  <c r="E53" i="33"/>
  <c r="E114" i="33"/>
  <c r="E45" i="33"/>
  <c r="E34" i="33"/>
  <c r="E7" i="33"/>
  <c r="E112" i="33"/>
  <c r="E29" i="33"/>
  <c r="E102" i="33"/>
  <c r="E124" i="33"/>
  <c r="E25" i="33"/>
  <c r="E9" i="33"/>
  <c r="E49" i="33"/>
  <c r="E99" i="33"/>
  <c r="E69" i="33"/>
  <c r="E40" i="33"/>
  <c r="E30" i="33"/>
  <c r="E3" i="33"/>
  <c r="E21" i="33"/>
  <c r="E72" i="33"/>
  <c r="E58" i="33"/>
  <c r="E78" i="33"/>
  <c r="E67" i="33"/>
  <c r="E103" i="33"/>
  <c r="E65" i="33"/>
  <c r="E93" i="33"/>
  <c r="E46" i="33"/>
  <c r="E107" i="33"/>
  <c r="E52" i="33"/>
  <c r="E84" i="33"/>
  <c r="E73" i="33"/>
  <c r="E85" i="33"/>
  <c r="E83" i="33"/>
  <c r="E106" i="33"/>
  <c r="E2" i="33"/>
  <c r="E19" i="33"/>
  <c r="E126" i="33"/>
  <c r="E74" i="33"/>
  <c r="E15" i="33"/>
  <c r="E63" i="33"/>
  <c r="E36" i="33"/>
  <c r="E68" i="33"/>
  <c r="E117" i="33"/>
  <c r="E110" i="33"/>
  <c r="E98" i="33"/>
  <c r="E50" i="33"/>
  <c r="E80" i="33"/>
  <c r="E5" i="33"/>
  <c r="E128" i="33"/>
  <c r="E120" i="33"/>
  <c r="E31" i="33"/>
  <c r="E35" i="33"/>
  <c r="E87" i="33"/>
  <c r="E90" i="33"/>
  <c r="E97" i="33"/>
  <c r="E123" i="33"/>
  <c r="E105" i="33"/>
  <c r="E119" i="33"/>
  <c r="E13" i="33"/>
  <c r="E11" i="33"/>
  <c r="E96" i="33"/>
  <c r="E108" i="33"/>
  <c r="E22" i="33"/>
  <c r="E20" i="33"/>
  <c r="E26" i="33"/>
  <c r="E89" i="33"/>
  <c r="E18" i="33"/>
  <c r="E129" i="33"/>
  <c r="E77" i="33"/>
  <c r="E95" i="33"/>
  <c r="E109" i="33"/>
  <c r="E111" i="33"/>
  <c r="E81" i="33"/>
  <c r="E23" i="33"/>
  <c r="E59" i="33"/>
  <c r="E12" i="33"/>
  <c r="E48" i="33"/>
  <c r="E42" i="33"/>
  <c r="E32" i="33"/>
  <c r="E37" i="33"/>
  <c r="E64" i="33"/>
  <c r="E54" i="33"/>
  <c r="E71" i="33"/>
  <c r="E88" i="33"/>
  <c r="E8" i="33"/>
  <c r="E75" i="33"/>
  <c r="E39" i="33"/>
  <c r="E100" i="33"/>
  <c r="E60" i="33"/>
  <c r="E10" i="33"/>
  <c r="E62" i="33"/>
  <c r="E115" i="33"/>
  <c r="E61" i="33"/>
  <c r="E113" i="33"/>
  <c r="E91" i="33"/>
  <c r="E92" i="33"/>
  <c r="E38" i="33"/>
  <c r="D97" i="31" l="1"/>
  <c r="E97" i="31" s="1"/>
  <c r="D98" i="31" l="1"/>
  <c r="E98" i="31" l="1"/>
  <c r="D99" i="31" l="1"/>
  <c r="E99" i="31" s="1"/>
  <c r="D100" i="31" l="1"/>
  <c r="E100" i="31" l="1"/>
  <c r="D101" i="31" l="1"/>
  <c r="E101" i="31" l="1"/>
  <c r="D2" i="31" l="1"/>
  <c r="E2" i="31" l="1"/>
  <c r="D3" i="31"/>
  <c r="E3" i="31" l="1"/>
  <c r="D4" i="31"/>
  <c r="E4" i="31" l="1"/>
  <c r="D5" i="31"/>
  <c r="D6" i="31" s="1"/>
  <c r="E6" i="31" l="1"/>
  <c r="D7" i="31"/>
  <c r="E5" i="31"/>
  <c r="E7" i="31" l="1"/>
  <c r="D8" i="31"/>
  <c r="E8" i="31" l="1"/>
  <c r="D9" i="31"/>
  <c r="D10" i="31" s="1"/>
  <c r="E10" i="31" l="1"/>
  <c r="D11" i="31"/>
  <c r="E11" i="31" s="1"/>
  <c r="E9" i="31"/>
  <c r="D12" i="31" l="1"/>
  <c r="E12" i="31" l="1"/>
  <c r="D13" i="31" l="1"/>
  <c r="E13" i="31" l="1"/>
  <c r="D102" i="31" l="1"/>
  <c r="E102" i="31" s="1"/>
  <c r="D14" i="31" l="1"/>
  <c r="E14" i="31" s="1"/>
  <c r="D103" i="31" l="1"/>
  <c r="E103" i="31" l="1"/>
  <c r="D15" i="31" l="1"/>
  <c r="E15" i="31" s="1"/>
  <c r="D16" i="31" l="1"/>
  <c r="E16" i="31" l="1"/>
  <c r="D17" i="31"/>
  <c r="E17" i="31" s="1"/>
  <c r="D104" i="31"/>
  <c r="D18" i="31" l="1"/>
  <c r="E18" i="31" s="1"/>
  <c r="D105" i="31"/>
  <c r="D106" i="31" s="1"/>
  <c r="E104" i="31"/>
  <c r="E106" i="31" l="1"/>
  <c r="D107" i="31"/>
  <c r="E107" i="31" s="1"/>
  <c r="E105" i="31"/>
  <c r="D19" i="31"/>
  <c r="D20" i="31" l="1"/>
  <c r="E20" i="31" s="1"/>
  <c r="D108" i="31"/>
  <c r="E108" i="31" s="1"/>
  <c r="E19" i="31"/>
  <c r="D109" i="31" l="1"/>
  <c r="D110" i="31" s="1"/>
  <c r="D21" i="31"/>
  <c r="D22" i="31" l="1"/>
  <c r="D23" i="31" s="1"/>
  <c r="E21" i="31"/>
  <c r="E110" i="31"/>
  <c r="D111" i="31"/>
  <c r="E109" i="31"/>
  <c r="D112" i="31" l="1"/>
  <c r="E112" i="31" s="1"/>
  <c r="E111" i="31"/>
  <c r="E22" i="31"/>
  <c r="E23" i="31"/>
  <c r="D24" i="31"/>
  <c r="E24" i="31" l="1"/>
  <c r="D25" i="31"/>
  <c r="D113" i="31"/>
  <c r="D114" i="31" s="1"/>
  <c r="E113" i="31" l="1"/>
  <c r="D26" i="31"/>
  <c r="D27" i="31" s="1"/>
  <c r="E114" i="31"/>
  <c r="D115" i="31"/>
  <c r="E25" i="31"/>
  <c r="E115" i="31" l="1"/>
  <c r="D116" i="31"/>
  <c r="E116" i="31" s="1"/>
  <c r="E26" i="31"/>
  <c r="E27" i="31"/>
  <c r="D28" i="31"/>
  <c r="D29" i="31" l="1"/>
  <c r="E29" i="31" s="1"/>
  <c r="D117" i="31"/>
  <c r="D118" i="31" s="1"/>
  <c r="E28" i="31"/>
  <c r="E117" i="31" l="1"/>
  <c r="E118" i="31"/>
  <c r="D119" i="31"/>
  <c r="D30" i="31"/>
  <c r="D31" i="31" s="1"/>
  <c r="E30" i="31" l="1"/>
  <c r="E119" i="31"/>
  <c r="D120" i="31"/>
  <c r="D121" i="31" s="1"/>
  <c r="E31" i="31"/>
  <c r="D32" i="31"/>
  <c r="E32" i="31" s="1"/>
  <c r="E120" i="31" l="1"/>
  <c r="D33" i="31"/>
  <c r="E33" i="31" s="1"/>
  <c r="E121" i="31"/>
  <c r="D122" i="31"/>
  <c r="E122" i="31" l="1"/>
  <c r="D123" i="31"/>
  <c r="D124" i="31" s="1"/>
  <c r="D34" i="31"/>
  <c r="E34" i="31" s="1"/>
  <c r="E123" i="31" l="1"/>
  <c r="E124" i="31"/>
  <c r="D125" i="31"/>
  <c r="D126" i="31" s="1"/>
  <c r="D35" i="31"/>
  <c r="D36" i="31" s="1"/>
  <c r="E36" i="31" l="1"/>
  <c r="D37" i="31"/>
  <c r="E37" i="31" s="1"/>
  <c r="E35" i="31"/>
  <c r="E125" i="31"/>
  <c r="E126" i="31"/>
  <c r="D127" i="31"/>
  <c r="D128" i="31" s="1"/>
  <c r="E127" i="31" l="1"/>
  <c r="E128" i="31"/>
  <c r="D129" i="31"/>
  <c r="D38" i="31"/>
  <c r="E38" i="31" s="1"/>
  <c r="E129" i="31" l="1"/>
  <c r="D130" i="31"/>
  <c r="E130" i="31" s="1"/>
  <c r="D39" i="31"/>
  <c r="D40" i="31" s="1"/>
  <c r="E39" i="31" l="1"/>
  <c r="E40" i="31"/>
  <c r="D41" i="31"/>
  <c r="E41" i="31" l="1"/>
  <c r="D42" i="31"/>
  <c r="E42" i="31" l="1"/>
  <c r="D43" i="31"/>
  <c r="E43" i="31" l="1"/>
  <c r="D44" i="31"/>
  <c r="E44" i="31" l="1"/>
  <c r="D45" i="31"/>
  <c r="E45" i="31" s="1"/>
  <c r="D46" i="31" l="1"/>
  <c r="D47" i="31" s="1"/>
  <c r="E46" i="31" l="1"/>
  <c r="E47" i="31"/>
  <c r="D48" i="31"/>
  <c r="E48" i="31" l="1"/>
  <c r="D49" i="31"/>
  <c r="E49" i="31" l="1"/>
  <c r="D50" i="31"/>
  <c r="E50" i="31" l="1"/>
  <c r="D51" i="31"/>
  <c r="D52" i="31" l="1"/>
  <c r="E52" i="31" s="1"/>
  <c r="E51" i="31"/>
  <c r="D53" i="31" l="1"/>
  <c r="D54" i="31" s="1"/>
  <c r="E53" i="31" l="1"/>
  <c r="E54" i="31"/>
  <c r="D55" i="31"/>
  <c r="E55" i="31" l="1"/>
  <c r="D56" i="31"/>
  <c r="E56" i="31" l="1"/>
  <c r="D57" i="31"/>
  <c r="D58" i="31" s="1"/>
  <c r="E57" i="31" l="1"/>
  <c r="E58" i="31"/>
  <c r="D59" i="31"/>
  <c r="E59" i="31" s="1"/>
  <c r="D60" i="31" l="1"/>
  <c r="D61" i="31" s="1"/>
  <c r="E60" i="31" l="1"/>
  <c r="E61" i="31"/>
  <c r="D62" i="31"/>
  <c r="E62" i="31" l="1"/>
  <c r="D63" i="31"/>
  <c r="E63" i="31" l="1"/>
  <c r="D64" i="31"/>
  <c r="E64" i="31" l="1"/>
  <c r="D65" i="31"/>
  <c r="E65" i="31" l="1"/>
  <c r="D66" i="31"/>
  <c r="E66" i="31" l="1"/>
  <c r="D67" i="31"/>
  <c r="D68" i="31" l="1"/>
  <c r="E68" i="31" s="1"/>
  <c r="E67" i="31"/>
  <c r="D69" i="31" l="1"/>
  <c r="E69" i="31" s="1"/>
  <c r="D70" i="31" l="1"/>
  <c r="D71" i="31" s="1"/>
  <c r="E70" i="31" l="1"/>
  <c r="E71" i="31"/>
  <c r="D72" i="31"/>
  <c r="E72" i="31" l="1"/>
  <c r="D73" i="31"/>
  <c r="E73" i="31" s="1"/>
  <c r="D74" i="31" l="1"/>
  <c r="D75" i="31" s="1"/>
  <c r="E74" i="31" l="1"/>
  <c r="E75" i="31"/>
  <c r="D76" i="31"/>
  <c r="E76" i="31" s="1"/>
  <c r="D77" i="31" l="1"/>
  <c r="D78" i="31" s="1"/>
  <c r="E77" i="31" l="1"/>
  <c r="E78" i="31"/>
  <c r="D79" i="31"/>
  <c r="E79" i="31" s="1"/>
  <c r="D80" i="31" l="1"/>
  <c r="E80" i="31" l="1"/>
  <c r="D81" i="31"/>
  <c r="E81" i="31" l="1"/>
  <c r="D82" i="31"/>
  <c r="E82" i="31" l="1"/>
  <c r="D83" i="31"/>
  <c r="E83" i="31" l="1"/>
  <c r="D84" i="31"/>
  <c r="E84" i="31" s="1"/>
  <c r="D85" i="31" l="1"/>
  <c r="E85" i="31" s="1"/>
  <c r="D86" i="31" l="1"/>
  <c r="D87" i="31" s="1"/>
  <c r="E86" i="31" l="1"/>
  <c r="E87" i="31"/>
  <c r="D88" i="31"/>
  <c r="E88" i="31" l="1"/>
  <c r="D89" i="31"/>
  <c r="E89" i="31" s="1"/>
  <c r="D90" i="31" l="1"/>
  <c r="E90" i="31" s="1"/>
  <c r="D91" i="31" l="1"/>
  <c r="D92" i="31" s="1"/>
  <c r="E91" i="31" l="1"/>
  <c r="E92" i="31"/>
  <c r="D93" i="31"/>
  <c r="E93" i="31" s="1"/>
  <c r="D94" i="31" l="1"/>
  <c r="D95" i="31" s="1"/>
  <c r="E95" i="31" s="1"/>
  <c r="E94" i="31" l="1"/>
  <c r="F2" i="33" l="1"/>
  <c r="G2" i="33" s="1"/>
  <c r="F3" i="33" l="1"/>
  <c r="G3" i="33" s="1"/>
  <c r="F4" i="33" l="1"/>
  <c r="G4" i="33" s="1"/>
  <c r="F5" i="33" l="1"/>
  <c r="G5" i="33" l="1"/>
  <c r="F6" i="33" l="1"/>
  <c r="G6" i="33" l="1"/>
  <c r="F7" i="33" l="1"/>
  <c r="G7" i="33" s="1"/>
  <c r="F8" i="33" l="1"/>
  <c r="G8" i="33" s="1"/>
  <c r="F9" i="33" l="1"/>
  <c r="G9" i="33" s="1"/>
  <c r="F10" i="33" l="1"/>
  <c r="G10" i="33" s="1"/>
  <c r="F11" i="33" l="1"/>
  <c r="F12" i="33" l="1"/>
  <c r="G11" i="33"/>
  <c r="F13" i="33" l="1"/>
  <c r="G12" i="33"/>
  <c r="F14" i="33" l="1"/>
  <c r="G14" i="33" s="1"/>
  <c r="G13" i="33"/>
  <c r="F15" i="33" l="1"/>
  <c r="G15" i="33" s="1"/>
  <c r="F16" i="33" l="1"/>
  <c r="G16" i="33" s="1"/>
  <c r="F17" i="33" l="1"/>
  <c r="F18" i="33" s="1"/>
  <c r="G18" i="33" l="1"/>
  <c r="F19" i="33"/>
  <c r="G17" i="33"/>
  <c r="F20" i="33" l="1"/>
  <c r="G19" i="33"/>
  <c r="G20" i="33" l="1"/>
  <c r="F21" i="33" l="1"/>
  <c r="G21" i="33" l="1"/>
  <c r="F22" i="33"/>
  <c r="G22" i="33" s="1"/>
  <c r="F23" i="33" l="1"/>
  <c r="F24" i="33" l="1"/>
  <c r="G24" i="33" s="1"/>
  <c r="G23" i="33"/>
  <c r="F25" i="33" l="1"/>
  <c r="F26" i="33" l="1"/>
  <c r="G25" i="33"/>
  <c r="F27" i="33" l="1"/>
  <c r="G26" i="33"/>
  <c r="G27" i="33" l="1"/>
  <c r="F28" i="33" l="1"/>
  <c r="F29" i="33" l="1"/>
  <c r="G29" i="33" s="1"/>
  <c r="G28" i="33"/>
  <c r="F30" i="33" l="1"/>
  <c r="G30" i="33" s="1"/>
  <c r="F31" i="33" l="1"/>
  <c r="G31" i="33" s="1"/>
  <c r="F32" i="33" l="1"/>
  <c r="F33" i="33" l="1"/>
  <c r="G33" i="33" s="1"/>
  <c r="G32" i="33"/>
  <c r="F34" i="33" l="1"/>
  <c r="F35" i="33" l="1"/>
  <c r="G35" i="33" s="1"/>
  <c r="G34" i="33"/>
  <c r="F36" i="33" l="1"/>
  <c r="G36" i="33" l="1"/>
  <c r="F37" i="33"/>
  <c r="G37" i="33" l="1"/>
  <c r="F38" i="33"/>
  <c r="G38" i="33" l="1"/>
  <c r="F39" i="33"/>
  <c r="G39" i="33" l="1"/>
  <c r="F40" i="33" l="1"/>
  <c r="F41" i="33" s="1"/>
  <c r="G40" i="33" l="1"/>
  <c r="G41" i="33"/>
  <c r="F42" i="33"/>
  <c r="G42" i="33" l="1"/>
  <c r="F43" i="33"/>
  <c r="F44" i="33" s="1"/>
  <c r="G43" i="33" l="1"/>
  <c r="G44" i="33"/>
  <c r="F45" i="33"/>
  <c r="G45" i="33" s="1"/>
  <c r="F46" i="33" l="1"/>
  <c r="F47" i="33" l="1"/>
  <c r="G47" i="33" s="1"/>
  <c r="G46" i="33"/>
  <c r="F48" i="33" l="1"/>
  <c r="F49" i="33" l="1"/>
  <c r="G48" i="33"/>
  <c r="F50" i="33" l="1"/>
  <c r="G50" i="33" s="1"/>
  <c r="G49" i="33"/>
  <c r="F51" i="33" l="1"/>
  <c r="G51" i="33" s="1"/>
  <c r="F52" i="33" l="1"/>
  <c r="G52" i="33" l="1"/>
  <c r="F53" i="33" l="1"/>
  <c r="G53" i="33" l="1"/>
  <c r="F54" i="33" l="1"/>
  <c r="G54" i="33" s="1"/>
  <c r="F55" i="33" l="1"/>
  <c r="F56" i="33" l="1"/>
  <c r="G56" i="33" s="1"/>
  <c r="G55" i="33"/>
  <c r="F57" i="33" l="1"/>
  <c r="G57" i="33" s="1"/>
  <c r="F58" i="33" l="1"/>
  <c r="F59" i="33" l="1"/>
  <c r="G58" i="33"/>
  <c r="G59" i="33" l="1"/>
  <c r="F60" i="33" l="1"/>
  <c r="G60" i="33" s="1"/>
  <c r="F61" i="33" l="1"/>
  <c r="G61" i="33" s="1"/>
  <c r="F62" i="33" l="1"/>
  <c r="G62" i="33" s="1"/>
  <c r="F63" i="33" l="1"/>
  <c r="G63" i="33" s="1"/>
  <c r="F64" i="33" l="1"/>
  <c r="F65" i="33" l="1"/>
  <c r="G64" i="33"/>
  <c r="F66" i="33" l="1"/>
  <c r="G65" i="33"/>
  <c r="G66" i="33" l="1"/>
  <c r="F67" i="33" l="1"/>
  <c r="F68" i="33" l="1"/>
  <c r="G68" i="33" s="1"/>
  <c r="G67" i="33"/>
  <c r="F69" i="33" l="1"/>
  <c r="G69" i="33" l="1"/>
  <c r="F70" i="33" l="1"/>
  <c r="F71" i="33" l="1"/>
  <c r="G70" i="33"/>
  <c r="F72" i="33" l="1"/>
  <c r="G72" i="33" s="1"/>
  <c r="G71" i="33"/>
  <c r="F73" i="33" l="1"/>
  <c r="G73" i="33" s="1"/>
  <c r="F74" i="33" l="1"/>
  <c r="G74" i="33" l="1"/>
  <c r="F75" i="33" l="1"/>
  <c r="F76" i="33" s="1"/>
  <c r="G76" i="33" l="1"/>
  <c r="F77" i="33"/>
  <c r="G75" i="33"/>
  <c r="G77" i="33" l="1"/>
  <c r="F78" i="33"/>
  <c r="G78" i="33" s="1"/>
  <c r="F79" i="33" l="1"/>
  <c r="G79" i="33" s="1"/>
  <c r="F80" i="33" l="1"/>
  <c r="F81" i="33" s="1"/>
  <c r="G80" i="33" l="1"/>
  <c r="G81" i="33"/>
  <c r="F82" i="33"/>
  <c r="G82" i="33" l="1"/>
  <c r="F83" i="33"/>
  <c r="G83" i="33" s="1"/>
  <c r="F84" i="33" l="1"/>
  <c r="F85" i="33" s="1"/>
  <c r="G84" i="33" l="1"/>
  <c r="G85" i="33"/>
  <c r="F86" i="33"/>
  <c r="G86" i="33" l="1"/>
  <c r="F87" i="33"/>
  <c r="G87" i="33" s="1"/>
  <c r="F88" i="33" l="1"/>
  <c r="F89" i="33" s="1"/>
  <c r="G88" i="33" l="1"/>
  <c r="G89" i="33"/>
  <c r="F90" i="33"/>
  <c r="F91" i="33" s="1"/>
  <c r="G90" i="33" l="1"/>
  <c r="G91" i="33"/>
  <c r="F92" i="33"/>
  <c r="G92" i="33" l="1"/>
  <c r="F93" i="33"/>
  <c r="G93" i="33" l="1"/>
  <c r="F94" i="33"/>
  <c r="F95" i="33" s="1"/>
  <c r="G94" i="33" l="1"/>
  <c r="G95" i="33"/>
  <c r="F96" i="33"/>
  <c r="G96" i="33" l="1"/>
  <c r="F97" i="33"/>
  <c r="F98" i="33" s="1"/>
  <c r="G97" i="33" l="1"/>
  <c r="G98" i="33"/>
  <c r="F99" i="33"/>
  <c r="G99" i="33" l="1"/>
  <c r="F100" i="33"/>
  <c r="F101" i="33" s="1"/>
  <c r="G100" i="33" l="1"/>
  <c r="G101" i="33"/>
  <c r="F102" i="33"/>
  <c r="G102" i="33" s="1"/>
  <c r="F103" i="33" l="1"/>
  <c r="F104" i="33" s="1"/>
  <c r="G103" i="33" l="1"/>
  <c r="G104" i="33"/>
  <c r="F105" i="33"/>
  <c r="F106" i="33" s="1"/>
  <c r="G105" i="33" l="1"/>
  <c r="G106" i="33"/>
  <c r="F107" i="33"/>
  <c r="G107" i="33" l="1"/>
  <c r="F108" i="33"/>
  <c r="G108" i="33" l="1"/>
  <c r="F109" i="33"/>
  <c r="G109" i="33" l="1"/>
  <c r="F110" i="33"/>
  <c r="F111" i="33" s="1"/>
  <c r="G110" i="33" l="1"/>
  <c r="G111" i="33"/>
  <c r="F112" i="33"/>
  <c r="G112" i="33" s="1"/>
  <c r="F113" i="33" l="1"/>
  <c r="F114" i="33" s="1"/>
  <c r="G113" i="33" l="1"/>
  <c r="G114" i="33"/>
  <c r="F115" i="33"/>
  <c r="G115" i="33" s="1"/>
  <c r="F116" i="33" l="1"/>
  <c r="F117" i="33" s="1"/>
  <c r="G116" i="33" l="1"/>
  <c r="G117" i="33"/>
  <c r="F118" i="33"/>
  <c r="G118" i="33" l="1"/>
  <c r="F119" i="33"/>
  <c r="G119" i="33" s="1"/>
  <c r="F120" i="33" l="1"/>
  <c r="G120" i="33" s="1"/>
  <c r="F121" i="33" l="1"/>
  <c r="F122" i="33" s="1"/>
  <c r="G121" i="33" l="1"/>
  <c r="G122" i="33"/>
  <c r="F123" i="33"/>
  <c r="G123" i="33" s="1"/>
  <c r="F124" i="33" l="1"/>
  <c r="F125" i="33" s="1"/>
  <c r="G124" i="33" l="1"/>
  <c r="G125" i="33"/>
  <c r="F126" i="33"/>
  <c r="F127" i="33" s="1"/>
  <c r="G127" i="33" l="1"/>
  <c r="F128" i="33"/>
  <c r="G126" i="33"/>
  <c r="G128" i="33" l="1"/>
  <c r="F129" i="33"/>
  <c r="G12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Emma Salisbury</author>
  </authors>
  <commentList>
    <comment ref="D1" authorId="0" shapeId="0" xr:uid="{00000000-0006-0000-0200-000001000000}">
      <text>
        <r>
          <rPr>
            <b/>
            <sz val="8"/>
            <color indexed="81"/>
            <rFont val="Tahoma"/>
            <family val="2"/>
          </rPr>
          <t>Emma Salisbury:</t>
        </r>
        <r>
          <rPr>
            <sz val="8"/>
            <color indexed="81"/>
            <rFont val="Tahoma"/>
            <family val="2"/>
          </rPr>
          <t xml:space="preserve">
Sort this column by 'Z to A'</t>
        </r>
      </text>
    </comment>
  </commentList>
</comments>
</file>

<file path=xl/sharedStrings.xml><?xml version="1.0" encoding="utf-8"?>
<sst xmlns="http://schemas.openxmlformats.org/spreadsheetml/2006/main" count="3274" uniqueCount="256">
  <si>
    <t>NFR</t>
  </si>
  <si>
    <t>% Contribution Level</t>
  </si>
  <si>
    <t>% Cumulative</t>
  </si>
  <si>
    <t>Key Category</t>
  </si>
  <si>
    <t>National Total</t>
  </si>
  <si>
    <t>Total (%)</t>
  </si>
  <si>
    <t>NMVOC</t>
  </si>
  <si>
    <t>CO</t>
  </si>
  <si>
    <t>TSP</t>
  </si>
  <si>
    <t>Pb</t>
  </si>
  <si>
    <t>Hg</t>
  </si>
  <si>
    <t>Cd</t>
  </si>
  <si>
    <t>As</t>
  </si>
  <si>
    <t>Cr</t>
  </si>
  <si>
    <t>Cu</t>
  </si>
  <si>
    <t>Ni</t>
  </si>
  <si>
    <t>Se</t>
  </si>
  <si>
    <t>Zn</t>
  </si>
  <si>
    <t>HCB</t>
  </si>
  <si>
    <t>1 Energy</t>
  </si>
  <si>
    <t>PCB (kg)</t>
  </si>
  <si>
    <t>Pollutant</t>
  </si>
  <si>
    <t>HCB (kg)</t>
  </si>
  <si>
    <t>Dioxin      (g l-TEQ)</t>
  </si>
  <si>
    <t>Key Categories</t>
  </si>
  <si>
    <t>PCBs</t>
  </si>
  <si>
    <t>PAHs</t>
  </si>
  <si>
    <t>PCDD/F</t>
  </si>
  <si>
    <t>Trend (magnitude)</t>
  </si>
  <si>
    <t>Trend %</t>
  </si>
  <si>
    <t>Threshold</t>
  </si>
  <si>
    <t>Linked to all pollutant sheets</t>
  </si>
  <si>
    <t>Level Assessment</t>
  </si>
  <si>
    <t>Trend Assessment</t>
  </si>
  <si>
    <t>IIR graph</t>
  </si>
  <si>
    <t>Public Electricity and Heat Production</t>
  </si>
  <si>
    <t>Residential &amp; Commercial/Institutional</t>
  </si>
  <si>
    <t>Manufacturing Industries and Construction</t>
  </si>
  <si>
    <t>Agriculture/Forestry/Fishing</t>
  </si>
  <si>
    <t xml:space="preserve">Transport </t>
  </si>
  <si>
    <t>Other NFR sectors</t>
  </si>
  <si>
    <t>Total</t>
  </si>
  <si>
    <t>Sofia Protocol target</t>
  </si>
  <si>
    <t>Category</t>
  </si>
  <si>
    <t>6A</t>
  </si>
  <si>
    <t>1A1a</t>
  </si>
  <si>
    <t>1A1b</t>
  </si>
  <si>
    <t>1A1c</t>
  </si>
  <si>
    <t>1A2a</t>
  </si>
  <si>
    <t>1A2b</t>
  </si>
  <si>
    <t>1A2c</t>
  </si>
  <si>
    <t>1A2d</t>
  </si>
  <si>
    <t>1A2e</t>
  </si>
  <si>
    <t>1A2f</t>
  </si>
  <si>
    <t xml:space="preserve">1A2gvii </t>
  </si>
  <si>
    <t>1A2gviii</t>
  </si>
  <si>
    <t>1A3ai(i)</t>
  </si>
  <si>
    <t>1A3aii(i)</t>
  </si>
  <si>
    <t>1A3bi</t>
  </si>
  <si>
    <t>1A3bii</t>
  </si>
  <si>
    <t>1A3biii</t>
  </si>
  <si>
    <t>1A3biv</t>
  </si>
  <si>
    <t>1A3bv</t>
  </si>
  <si>
    <t>1A3bvi</t>
  </si>
  <si>
    <t>1A3bvii</t>
  </si>
  <si>
    <t>1A3c</t>
  </si>
  <si>
    <t>1A3di(ii)</t>
  </si>
  <si>
    <t>1A3dii</t>
  </si>
  <si>
    <t>1A3ei</t>
  </si>
  <si>
    <t>1A3eii</t>
  </si>
  <si>
    <t>1A4ai</t>
  </si>
  <si>
    <t>1A4aii</t>
  </si>
  <si>
    <t>1A4bi</t>
  </si>
  <si>
    <t>1A4bii</t>
  </si>
  <si>
    <t>1A4ci</t>
  </si>
  <si>
    <t>1A4cii</t>
  </si>
  <si>
    <t>1A4ciii</t>
  </si>
  <si>
    <t>1A5a</t>
  </si>
  <si>
    <t>1A5b</t>
  </si>
  <si>
    <t>1B1a</t>
  </si>
  <si>
    <t>1B1b</t>
  </si>
  <si>
    <t>1B1c</t>
  </si>
  <si>
    <t>1B2ai</t>
  </si>
  <si>
    <t>1B2aiv</t>
  </si>
  <si>
    <t>1B2av</t>
  </si>
  <si>
    <t>1B2b</t>
  </si>
  <si>
    <t>1B2c</t>
  </si>
  <si>
    <t>1B2d</t>
  </si>
  <si>
    <t>2A1</t>
  </si>
  <si>
    <t>2A2</t>
  </si>
  <si>
    <t>2A3</t>
  </si>
  <si>
    <t>2A5a</t>
  </si>
  <si>
    <t>2A5b</t>
  </si>
  <si>
    <t>2A5c</t>
  </si>
  <si>
    <t>2A6</t>
  </si>
  <si>
    <t>2B1</t>
  </si>
  <si>
    <t>2B2</t>
  </si>
  <si>
    <t>2B3</t>
  </si>
  <si>
    <t>2B5</t>
  </si>
  <si>
    <t>2B6</t>
  </si>
  <si>
    <t>2B7</t>
  </si>
  <si>
    <t>2B10a</t>
  </si>
  <si>
    <t>2B10b</t>
  </si>
  <si>
    <t>2C1</t>
  </si>
  <si>
    <t>2C2</t>
  </si>
  <si>
    <t>2C3</t>
  </si>
  <si>
    <t>2C4</t>
  </si>
  <si>
    <t>2C5</t>
  </si>
  <si>
    <t>2C6</t>
  </si>
  <si>
    <t>2C7a</t>
  </si>
  <si>
    <t>2C7b</t>
  </si>
  <si>
    <t>2C7c</t>
  </si>
  <si>
    <t>2C7d</t>
  </si>
  <si>
    <t>2D3a</t>
  </si>
  <si>
    <t>2D3b</t>
  </si>
  <si>
    <t>2D3c</t>
  </si>
  <si>
    <t>2D3d</t>
  </si>
  <si>
    <t>2D3e</t>
  </si>
  <si>
    <t>2D3f</t>
  </si>
  <si>
    <t>2D3g</t>
  </si>
  <si>
    <t>2D3h</t>
  </si>
  <si>
    <t>2D3i</t>
  </si>
  <si>
    <t xml:space="preserve">2G </t>
  </si>
  <si>
    <t>2H1</t>
  </si>
  <si>
    <t>2H2</t>
  </si>
  <si>
    <t xml:space="preserve">2H3 </t>
  </si>
  <si>
    <t>2I</t>
  </si>
  <si>
    <t>2J</t>
  </si>
  <si>
    <t>2K</t>
  </si>
  <si>
    <t>2L</t>
  </si>
  <si>
    <t>3B1a</t>
  </si>
  <si>
    <t>3B1b</t>
  </si>
  <si>
    <t>3B2</t>
  </si>
  <si>
    <t>3B3</t>
  </si>
  <si>
    <t>3B4a</t>
  </si>
  <si>
    <t>3B4d</t>
  </si>
  <si>
    <t>3B4e</t>
  </si>
  <si>
    <t>3B4f</t>
  </si>
  <si>
    <t>3B4gi</t>
  </si>
  <si>
    <t>3B4gii</t>
  </si>
  <si>
    <t>3B4giii</t>
  </si>
  <si>
    <t>3B4giv</t>
  </si>
  <si>
    <t>3B4h</t>
  </si>
  <si>
    <t>3Da1</t>
  </si>
  <si>
    <t>3Da2a</t>
  </si>
  <si>
    <t>3Da2b</t>
  </si>
  <si>
    <t>3Da2c</t>
  </si>
  <si>
    <t>3Da3</t>
  </si>
  <si>
    <t>3Da4</t>
  </si>
  <si>
    <t>3Db</t>
  </si>
  <si>
    <t>3Dc</t>
  </si>
  <si>
    <t>3Dd</t>
  </si>
  <si>
    <t>3De</t>
  </si>
  <si>
    <t>3Df</t>
  </si>
  <si>
    <t>3F</t>
  </si>
  <si>
    <t>3I</t>
  </si>
  <si>
    <t>5A</t>
  </si>
  <si>
    <t>5B1</t>
  </si>
  <si>
    <t>5B2</t>
  </si>
  <si>
    <t>5C1a</t>
  </si>
  <si>
    <t>5C1bi</t>
  </si>
  <si>
    <t>5C1bii</t>
  </si>
  <si>
    <t>5C1biii</t>
  </si>
  <si>
    <t>5C1biv</t>
  </si>
  <si>
    <t>5C1bv</t>
  </si>
  <si>
    <t>5C1bvi</t>
  </si>
  <si>
    <t>5C2</t>
  </si>
  <si>
    <t>5D1</t>
  </si>
  <si>
    <t>5D2</t>
  </si>
  <si>
    <t>5D3</t>
  </si>
  <si>
    <t>5E</t>
  </si>
  <si>
    <t>NATIONAL TOTAL</t>
  </si>
  <si>
    <t>2 IPPU</t>
  </si>
  <si>
    <t>3 Agriculture</t>
  </si>
  <si>
    <t>5 Waste</t>
  </si>
  <si>
    <t>NA</t>
  </si>
  <si>
    <t>NOx (kt)</t>
  </si>
  <si>
    <t>NOx, 1990 (kt)</t>
  </si>
  <si>
    <t>SO2 (kt)</t>
  </si>
  <si>
    <t>SO2, 1990 (kt)</t>
  </si>
  <si>
    <t>NMVOC (kt)</t>
  </si>
  <si>
    <t>NMVOC, 1990 (kt)</t>
  </si>
  <si>
    <t>NH3 (kt)</t>
  </si>
  <si>
    <t>CO (kt)</t>
  </si>
  <si>
    <t>NH3, 1990 (kt)</t>
  </si>
  <si>
    <t>TSP (kt)</t>
  </si>
  <si>
    <t>PM10 (kt)</t>
  </si>
  <si>
    <t>PM2.5 (kt)</t>
  </si>
  <si>
    <t>PM2.5  1990 (kt)</t>
  </si>
  <si>
    <t>Pb (t)</t>
  </si>
  <si>
    <t>Cd (t)</t>
  </si>
  <si>
    <t>Hg (t)</t>
  </si>
  <si>
    <t>As (t)</t>
  </si>
  <si>
    <t>Cr (t)</t>
  </si>
  <si>
    <t>Cu (t)</t>
  </si>
  <si>
    <t>Ni (t)</t>
  </si>
  <si>
    <t>Se (t)</t>
  </si>
  <si>
    <t>Zn (t)</t>
  </si>
  <si>
    <t>B(a)P (t)</t>
  </si>
  <si>
    <t>B(b)F (t)</t>
  </si>
  <si>
    <t>B(k)F (t)</t>
  </si>
  <si>
    <t>I(123-cd)P (t)</t>
  </si>
  <si>
    <t>Total PAH (t)</t>
  </si>
  <si>
    <t xml:space="preserve">Agriculture </t>
  </si>
  <si>
    <t>2G</t>
  </si>
  <si>
    <t>1A2gvii</t>
  </si>
  <si>
    <t>NO</t>
  </si>
  <si>
    <t>Annex A.2 Table 1: Key Category Analysis for Nitrogen Oxides</t>
  </si>
  <si>
    <t>Annex A.2 Table 2: Key Category Analysis for Sulphur Dioxide</t>
  </si>
  <si>
    <t>Annex A.2 Table 3: Key Category Analysis for Non-Methane Volatile Organic Compounds</t>
  </si>
  <si>
    <t>Annex A.2 Table 4: Key Category Analysis for Ammonia and Carbon Monoxide</t>
  </si>
  <si>
    <t>Annex A.2 Table 7: Key Category Analysis for Lead and Cadmium</t>
  </si>
  <si>
    <t>Annex A.2 Table 8: Key Category Analysis for Mercury and Arsenic</t>
  </si>
  <si>
    <t>Annex A.2 Table 9: Key Category Analysis for Chromium and Copper</t>
  </si>
  <si>
    <t>Annex A.2 Table 10: Key Category Analysis for Nickel and Selenium</t>
  </si>
  <si>
    <t>Annex A.2 Table 11: Key Category Analysis for Zinc</t>
  </si>
  <si>
    <t>Annex A.2 Table 12: Key Category Analysis for Dioxins and Furans, Polychlorinated Biphenyls and Hexachlorobenxene</t>
  </si>
  <si>
    <t>Annex A.2 Table 13: Key Category Analysis for Benzo[a]pyrene and Benzo[b]fluoranthene</t>
  </si>
  <si>
    <t>Annex A.2 Table 14: Key Category Analysis for Benzo[k]fluoranthene and Indeno[1,2,3-cd]pyrene</t>
  </si>
  <si>
    <t>Annex A.2 Table 15: Key Category Analysis for Polycyclic Aromatic Hydrocarbons</t>
  </si>
  <si>
    <t>Annex A.3</t>
  </si>
  <si>
    <t>Fuel Tourism in Road Transport and Nitrogen Oxides Emissions Based on Fuels Used</t>
  </si>
  <si>
    <t>Introduction</t>
  </si>
  <si>
    <t xml:space="preserve">The approach to estimating fuel tourism is based on log-linear OLS regression of fuel consumption in the ROI against some relevant indicator variables, including the relative price of road transport fuels between the ROI and the UK. For both petrol and diesel, after running the regression, the relative prices are re-set to zero and a new estimate for consumption is derived. Fuel tourism is then estimated as the difference between these two variables for consumption. For diesel the following variables are used.  </t>
  </si>
  <si>
    <t>The cross price elasticity of demand for diesel between the UK and ROI is calculated as being 0.66 in this case, reflecting the greater carrying capacity of many diesel vehicles and the fact that a sizable proportion of diesel vehicles are used in a commercial rather than a domestic context. For petrol the equation is somewhat simpler (compared to the diesel estimate and includes</t>
  </si>
  <si>
    <t xml:space="preserve">• Relative Price </t>
  </si>
  <si>
    <t>• Number of HGVs</t>
  </si>
  <si>
    <t>• Dummy Variable for Year (to allow for efficiency gains over time)</t>
  </si>
  <si>
    <t>• Relative Price</t>
  </si>
  <si>
    <t>• Number of Passenger Cars</t>
  </si>
  <si>
    <t>• Dummy Variable for time set at zero for all years to 2008 and increasing sequentially thereafter</t>
  </si>
  <si>
    <r>
      <t>This latter variable accounts for the change to the method of applying car taxation during 2008 in ROI, where engine size was replaced by CO</t>
    </r>
    <r>
      <rPr>
        <vertAlign val="subscript"/>
        <sz val="11"/>
        <rFont val="Calibri"/>
        <family val="2"/>
        <scheme val="minor"/>
      </rPr>
      <t>2</t>
    </r>
    <r>
      <rPr>
        <sz val="11"/>
        <rFont val="Calibri"/>
        <family val="2"/>
        <scheme val="minor"/>
      </rPr>
      <t xml:space="preserve"> emissions which in turn led to a sizable switch away from petrol and towards diesel cars. The cross price elasticity in terms of petrol is smaller, at 0.21, reflecting the lower volumes of commercial traffic which use petrol as a fuel of choice</t>
    </r>
  </si>
  <si>
    <r>
      <t>Annex A.2 Table 6: Key Category Analysis for Particulate matter &lt;2.5</t>
    </r>
    <r>
      <rPr>
        <b/>
        <sz val="11"/>
        <color theme="1"/>
        <rFont val="Calibri"/>
        <family val="2"/>
        <scheme val="minor"/>
      </rPr>
      <t>µ</t>
    </r>
    <r>
      <rPr>
        <b/>
        <i/>
        <sz val="11"/>
        <color theme="1"/>
        <rFont val="Calibri"/>
        <family val="2"/>
        <scheme val="minor"/>
      </rPr>
      <t>m in Diameter (PM</t>
    </r>
    <r>
      <rPr>
        <b/>
        <i/>
        <vertAlign val="subscript"/>
        <sz val="11"/>
        <color theme="1"/>
        <rFont val="Calibri"/>
        <family val="2"/>
        <scheme val="minor"/>
      </rPr>
      <t>2.5</t>
    </r>
    <r>
      <rPr>
        <b/>
        <i/>
        <sz val="11"/>
        <color theme="1"/>
        <rFont val="Calibri"/>
        <family val="2"/>
        <scheme val="minor"/>
      </rPr>
      <t>)</t>
    </r>
  </si>
  <si>
    <r>
      <t>Annex A.2 Table 5: Key Category Analysis for Total Suspended Particulates (TSP) and Particulate matter &lt;10</t>
    </r>
    <r>
      <rPr>
        <b/>
        <sz val="11"/>
        <color theme="1"/>
        <rFont val="Calibri"/>
        <family val="2"/>
        <scheme val="minor"/>
      </rPr>
      <t>µ</t>
    </r>
    <r>
      <rPr>
        <b/>
        <i/>
        <sz val="11"/>
        <color theme="1"/>
        <rFont val="Calibri"/>
        <family val="2"/>
        <scheme val="minor"/>
      </rPr>
      <t>m in Diameter (PM</t>
    </r>
    <r>
      <rPr>
        <b/>
        <i/>
        <vertAlign val="subscript"/>
        <sz val="11"/>
        <color theme="1"/>
        <rFont val="Calibri"/>
        <family val="2"/>
        <scheme val="minor"/>
      </rPr>
      <t>10</t>
    </r>
    <r>
      <rPr>
        <b/>
        <i/>
        <sz val="11"/>
        <color theme="1"/>
        <rFont val="Calibri"/>
        <family val="2"/>
        <scheme val="minor"/>
      </rPr>
      <t>)</t>
    </r>
  </si>
  <si>
    <r>
      <t>NO</t>
    </r>
    <r>
      <rPr>
        <b/>
        <vertAlign val="subscript"/>
        <sz val="11"/>
        <rFont val="Calibri"/>
        <family val="2"/>
        <scheme val="minor"/>
      </rPr>
      <t>x</t>
    </r>
  </si>
  <si>
    <r>
      <t>SO</t>
    </r>
    <r>
      <rPr>
        <b/>
        <vertAlign val="subscript"/>
        <sz val="11"/>
        <rFont val="Calibri"/>
        <family val="2"/>
        <scheme val="minor"/>
      </rPr>
      <t>x</t>
    </r>
  </si>
  <si>
    <r>
      <t>NH</t>
    </r>
    <r>
      <rPr>
        <b/>
        <vertAlign val="subscript"/>
        <sz val="11"/>
        <rFont val="Calibri"/>
        <family val="2"/>
        <scheme val="minor"/>
      </rPr>
      <t>3</t>
    </r>
  </si>
  <si>
    <r>
      <t>PM</t>
    </r>
    <r>
      <rPr>
        <b/>
        <vertAlign val="subscript"/>
        <sz val="11"/>
        <rFont val="Calibri"/>
        <family val="2"/>
        <scheme val="minor"/>
      </rPr>
      <t>10</t>
    </r>
  </si>
  <si>
    <r>
      <t>PM</t>
    </r>
    <r>
      <rPr>
        <b/>
        <vertAlign val="subscript"/>
        <sz val="11"/>
        <rFont val="Calibri"/>
        <family val="2"/>
        <scheme val="minor"/>
      </rPr>
      <t>2.5</t>
    </r>
  </si>
  <si>
    <t>IE</t>
  </si>
  <si>
    <t>NE</t>
  </si>
  <si>
    <t>x</t>
  </si>
  <si>
    <t/>
  </si>
  <si>
    <t>NOx, 2020 (kt)</t>
  </si>
  <si>
    <t>SO2, 2020 (kt)</t>
  </si>
  <si>
    <t>NMVOC, 2020 (kt)</t>
  </si>
  <si>
    <t>NH3, 2020 (kt)</t>
  </si>
  <si>
    <t>PM2.5 2020 (kt)</t>
  </si>
  <si>
    <t>Annex A.2 Table 16: Key Category analysis of Ireland's Air Pollutant Inventory 2020</t>
  </si>
  <si>
    <t>Table A3.1. Emissions of Nitrogen Oxides in 1987 and 1990−2020 Based on Fuels Used in Ireland</t>
  </si>
  <si>
    <t>Figure A3.2. Emissions of Nitrogen Oxides in 1987 and 1990−2020 Based on Fuels Used in Ireland</t>
  </si>
  <si>
    <r>
      <t>The approach outlined above has been used to estimate fuel tourism in Ireland in 1987 and for the period 1990−2020, and Figure A3.1 shows the results of the analysis. Figure A3.1 indicates that the level of fuel tourism is substantial, particularly in the case of diesel for the years 1998−2007. These results are used to produce adjusted annual emission estimates for all substances except POPs in Ireland’s 2022 submission under CLRTAP, i.e. estimates of emissions based on fuels used in the country. The adjusted emissions are most relevant for Ireland in the case of nitrogen oxides (NO</t>
    </r>
    <r>
      <rPr>
        <vertAlign val="subscript"/>
        <sz val="11"/>
        <rFont val="Calibri"/>
        <family val="2"/>
        <scheme val="minor"/>
      </rPr>
      <t>X</t>
    </r>
    <r>
      <rPr>
        <sz val="11"/>
        <rFont val="Calibri"/>
        <family val="2"/>
        <scheme val="minor"/>
      </rPr>
      <t>) as assessment in relation to obligations under the Sofia Protocol on NO</t>
    </r>
    <r>
      <rPr>
        <vertAlign val="subscript"/>
        <sz val="11"/>
        <rFont val="Calibri"/>
        <family val="2"/>
        <scheme val="minor"/>
      </rPr>
      <t>X</t>
    </r>
    <r>
      <rPr>
        <sz val="11"/>
        <rFont val="Calibri"/>
        <family val="2"/>
        <scheme val="minor"/>
      </rPr>
      <t xml:space="preserve"> emissions is undertaken with respect to emissions estimated on the basis of fuels used in Ireland. The adjusted NO</t>
    </r>
    <r>
      <rPr>
        <vertAlign val="subscript"/>
        <sz val="11"/>
        <rFont val="Calibri"/>
        <family val="2"/>
        <scheme val="minor"/>
      </rPr>
      <t>X</t>
    </r>
    <r>
      <rPr>
        <sz val="11"/>
        <rFont val="Calibri"/>
        <family val="2"/>
        <scheme val="minor"/>
      </rPr>
      <t xml:space="preserve"> emissions are given in Table A3.1 and are shown in Figure A3.2, which also shows Irelands target NO</t>
    </r>
    <r>
      <rPr>
        <vertAlign val="subscript"/>
        <sz val="11"/>
        <rFont val="Calibri"/>
        <family val="2"/>
        <scheme val="minor"/>
      </rPr>
      <t>X</t>
    </r>
    <r>
      <rPr>
        <sz val="11"/>
        <rFont val="Calibri"/>
        <family val="2"/>
        <scheme val="minor"/>
      </rPr>
      <t xml:space="preserve"> level under the Sofia Protocol.</t>
    </r>
  </si>
  <si>
    <t>Fuel tourism is the term given to the retail purchase of petrol or diesel in one country that is subsequently used in another country. Because of the significant price differentials between the Republic of Ireland (ROI) and the United Kingdom (primarily due to higher UK Excise Tax) and the proximity of population centres in Northern Ireland, the impact of fuel tourism has been significant in the Republic of Ireland for many years. In regards to the calculation and reporting of transboundary emissions to air that arise from road transport, the reporting protocols under the Convention on Long-Range Transboundary Air Pollution (CLRTAP) and the EU National Emission Ceilings Directive provide that a Party can make adjustments to its emission estimates to account for this phenomenon. The following sections outline how the extent of fuel tourism is quantified in Ireland and provides the results for the years 1990−2020.</t>
  </si>
  <si>
    <t xml:space="preserve">In the 2022 submission fuel tourism figures were provided by the Department of Communications, Climate Action and Environment (DCCAE). Petrol fuel tourism was estimated at -2.0 per cent of petrol sales in the ROI in 2020. </t>
  </si>
  <si>
    <t xml:space="preserve">The customer base for diesel is broader than for petrol and it is the primary fuel consumed by the commercial sector, particularly for road freight. In recent years, diesel has also begun to attain a larger share of the private car fuel trade, particularly in light of the bias of vehicle taxation systems towards diesel cars, which generally consume less fuel in relative terms than petrol cars. The regression method used estimated diesel fuel tourism at -3.6 per cent of diesel sales in the Republic of Ireland in 2020.  </t>
  </si>
  <si>
    <t>Fuel Tourism 1990−2020 Time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</si>
</sst>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
    <numFmt numFmtId="165" formatCode="0.00000"/>
    <numFmt numFmtId="166" formatCode="0.00000000000"/>
    <numFmt numFmtId="167" formatCode="0.0000"/>
    <numFmt numFmtId="168" formatCode="#,##0.0000"/>
    <numFmt numFmtId="169" formatCode="0.0000000000000000000000000"/>
    <numFmt numFmtId="170" formatCode="0.00000000000000000000000000000000000"/>
    <numFmt numFmtId="171" formatCode="_-* #,##0.0000_-;\-* #,##0.0000_-;_-* &quot;-&quot;????_-;_-@_-"/>
    <numFmt numFmtId="172" formatCode="0.0000E+0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color indexed="81"/>
      <name val="Tahoma"/>
      <family val="2"/>
    </font>
    <font>
      <b/>
      <sz val="8"/>
      <color indexed="81"/>
      <name val="Tahoma"/>
      <family val="2"/>
    </font>
    <font>
      <sz val="9"/>
      <name val="Arial"/>
      <family val="2"/>
    </font>
    <font>
      <b/>
      <sz val="9"/>
      <name val="Arial"/>
      <family val="2"/>
    </font>
    <font>
      <i/>
      <sz val="9"/>
      <color rgb="FFFF0000"/>
      <name val="Arial"/>
      <family val="2"/>
    </font>
    <font>
      <sz val="9"/>
      <name val="Times New Roman"/>
      <family val="1"/>
    </font>
    <font>
      <b/>
      <sz val="9"/>
      <name val="Times New Roman"/>
      <family val="1"/>
    </font>
    <font>
      <sz val="9"/>
      <color indexed="8"/>
      <name val="Times New Roman"/>
      <family val="1"/>
    </font>
    <font>
      <sz val="12"/>
      <color indexed="8"/>
      <name val="Times New Roman"/>
      <family val="1"/>
    </font>
    <font>
      <sz val="11"/>
      <color indexed="8"/>
      <name val="Arial"/>
      <family val="2"/>
    </font>
    <font>
      <sz val="10"/>
      <name val="Arial Cyr"/>
      <charset val="204"/>
    </font>
    <font>
      <b/>
      <sz val="12"/>
      <name val="Times New Roman"/>
      <family val="1"/>
    </font>
    <font>
      <b/>
      <sz val="12"/>
      <color indexed="8"/>
      <name val="Times New Roman"/>
      <family val="1"/>
    </font>
    <font>
      <sz val="8"/>
      <name val="Helvetica"/>
      <family val="2"/>
    </font>
    <font>
      <u/>
      <sz val="10"/>
      <color indexed="12"/>
      <name val="Times New Roman"/>
      <family val="1"/>
    </font>
    <font>
      <sz val="11"/>
      <color theme="1"/>
      <name val="Calibri"/>
      <family val="2"/>
      <scheme val="minor"/>
    </font>
    <font>
      <b/>
      <i/>
      <sz val="9"/>
      <color theme="1"/>
      <name val="Arial"/>
      <family val="2"/>
    </font>
    <font>
      <sz val="11"/>
      <name val="Calibri"/>
      <family val="2"/>
      <scheme val="minor"/>
    </font>
    <font>
      <b/>
      <sz val="11"/>
      <name val="Calibri"/>
      <family val="2"/>
      <scheme val="minor"/>
    </font>
    <font>
      <b/>
      <i/>
      <sz val="11"/>
      <name val="Calibri"/>
      <family val="2"/>
      <scheme val="minor"/>
    </font>
    <font>
      <vertAlign val="subscript"/>
      <sz val="11"/>
      <name val="Calibri"/>
      <family val="2"/>
      <scheme val="minor"/>
    </font>
    <font>
      <sz val="11"/>
      <color rgb="FF008080"/>
      <name val="Calibri"/>
      <family val="2"/>
      <scheme val="minor"/>
    </font>
    <font>
      <b/>
      <i/>
      <sz val="11"/>
      <color rgb="FF008080"/>
      <name val="Calibri"/>
      <family val="2"/>
      <scheme val="minor"/>
    </font>
    <font>
      <sz val="11"/>
      <color rgb="FFFF0000"/>
      <name val="Calibri"/>
      <family val="2"/>
      <scheme val="minor"/>
    </font>
    <font>
      <b/>
      <sz val="11"/>
      <color theme="1"/>
      <name val="Calibri"/>
      <family val="2"/>
      <scheme val="minor"/>
    </font>
    <font>
      <i/>
      <sz val="11"/>
      <name val="Calibri"/>
      <family val="2"/>
      <scheme val="minor"/>
    </font>
    <font>
      <b/>
      <sz val="11"/>
      <color theme="4"/>
      <name val="Calibri"/>
      <family val="2"/>
      <scheme val="minor"/>
    </font>
    <font>
      <i/>
      <sz val="11"/>
      <color rgb="FFFF0000"/>
      <name val="Calibri"/>
      <family val="2"/>
      <scheme val="minor"/>
    </font>
    <font>
      <b/>
      <i/>
      <sz val="11"/>
      <color theme="1"/>
      <name val="Calibri"/>
      <family val="2"/>
      <scheme val="minor"/>
    </font>
    <font>
      <b/>
      <i/>
      <vertAlign val="subscript"/>
      <sz val="11"/>
      <color theme="1"/>
      <name val="Calibri"/>
      <family val="2"/>
      <scheme val="minor"/>
    </font>
    <font>
      <b/>
      <sz val="11"/>
      <color rgb="FF0070C0"/>
      <name val="Calibri"/>
      <family val="2"/>
      <scheme val="minor"/>
    </font>
    <font>
      <b/>
      <sz val="11"/>
      <color rgb="FF000000"/>
      <name val="Calibri"/>
      <family val="2"/>
      <scheme val="minor"/>
    </font>
    <font>
      <b/>
      <vertAlign val="subscript"/>
      <sz val="11"/>
      <name val="Calibri"/>
      <family val="2"/>
      <scheme val="minor"/>
    </font>
    <font>
      <sz val="11"/>
      <color rgb="FF000000"/>
      <name val="Calibri"/>
      <family val="2"/>
      <scheme val="minor"/>
    </font>
    <font>
      <i/>
      <sz val="10"/>
      <color rgb="FFFF0000"/>
      <name val="Arial"/>
      <family val="2"/>
    </font>
  </fonts>
  <fills count="18">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00FFFF"/>
        <bgColor indexed="64"/>
      </patternFill>
    </fill>
    <fill>
      <patternFill patternType="solid">
        <fgColor rgb="FFFF99FF"/>
        <bgColor indexed="64"/>
      </patternFill>
    </fill>
    <fill>
      <patternFill patternType="solid">
        <fgColor theme="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rgb="FFCEEAB0"/>
        <bgColor indexed="64"/>
      </patternFill>
    </fill>
    <fill>
      <patternFill patternType="solid">
        <fgColor theme="0"/>
        <bgColor indexed="64"/>
      </patternFill>
    </fill>
    <fill>
      <patternFill patternType="solid">
        <fgColor theme="9"/>
        <bgColor indexed="64"/>
      </patternFill>
    </fill>
    <fill>
      <patternFill patternType="solid">
        <fgColor theme="7" tint="0.39997558519241921"/>
        <bgColor indexed="64"/>
      </patternFill>
    </fill>
    <fill>
      <patternFill patternType="solid">
        <fgColor indexed="23"/>
        <bgColor indexed="64"/>
      </patternFill>
    </fill>
  </fills>
  <borders count="25">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3">
    <xf numFmtId="0" fontId="0" fillId="0" borderId="0"/>
    <xf numFmtId="9" fontId="3" fillId="0" borderId="0" applyFont="0" applyFill="0" applyBorder="0" applyAlignment="0" applyProtection="0"/>
    <xf numFmtId="0" fontId="3" fillId="0" borderId="0"/>
    <xf numFmtId="49" fontId="10" fillId="0" borderId="15" applyNumberFormat="0" applyFont="0" applyFill="0" applyBorder="0" applyProtection="0">
      <alignment horizontal="left" vertical="center" indent="2"/>
    </xf>
    <xf numFmtId="49" fontId="10" fillId="0" borderId="16" applyNumberFormat="0" applyFont="0" applyFill="0" applyBorder="0" applyProtection="0">
      <alignment horizontal="left" vertical="center" indent="5"/>
    </xf>
    <xf numFmtId="0" fontId="11" fillId="7" borderId="0" applyBorder="0" applyAlignment="0"/>
    <xf numFmtId="0" fontId="10" fillId="7" borderId="0" applyBorder="0">
      <alignment horizontal="right" vertical="center"/>
    </xf>
    <xf numFmtId="4" fontId="10" fillId="8" borderId="0" applyBorder="0">
      <alignment horizontal="right" vertical="center"/>
    </xf>
    <xf numFmtId="4" fontId="10" fillId="8" borderId="0" applyBorder="0">
      <alignment horizontal="right" vertical="center"/>
    </xf>
    <xf numFmtId="0" fontId="12" fillId="8" borderId="15">
      <alignment horizontal="right" vertical="center"/>
    </xf>
    <xf numFmtId="0" fontId="13" fillId="8" borderId="15">
      <alignment horizontal="right" vertical="center"/>
    </xf>
    <xf numFmtId="0" fontId="12" fillId="9" borderId="15">
      <alignment horizontal="right" vertical="center"/>
    </xf>
    <xf numFmtId="0" fontId="12" fillId="9" borderId="15">
      <alignment horizontal="right" vertical="center"/>
    </xf>
    <xf numFmtId="0" fontId="12" fillId="9" borderId="17">
      <alignment horizontal="right" vertical="center"/>
    </xf>
    <xf numFmtId="0" fontId="12" fillId="9" borderId="16">
      <alignment horizontal="right" vertical="center"/>
    </xf>
    <xf numFmtId="0" fontId="12" fillId="9" borderId="18">
      <alignment horizontal="right" vertical="center"/>
    </xf>
    <xf numFmtId="4" fontId="11" fillId="0" borderId="19" applyFill="0" applyBorder="0" applyProtection="0">
      <alignment horizontal="right" vertical="center"/>
    </xf>
    <xf numFmtId="0" fontId="12" fillId="0" borderId="0" applyNumberFormat="0">
      <alignment horizontal="right"/>
    </xf>
    <xf numFmtId="0" fontId="10" fillId="9" borderId="20">
      <alignment horizontal="left" vertical="center" wrapText="1" indent="2"/>
    </xf>
    <xf numFmtId="0" fontId="10" fillId="0" borderId="20">
      <alignment horizontal="left" vertical="center" wrapText="1" indent="2"/>
    </xf>
    <xf numFmtId="0" fontId="10" fillId="8" borderId="16">
      <alignment horizontal="left" vertical="center"/>
    </xf>
    <xf numFmtId="0" fontId="12" fillId="0" borderId="21">
      <alignment horizontal="left" vertical="top" wrapText="1"/>
    </xf>
    <xf numFmtId="0" fontId="14" fillId="3" borderId="22">
      <alignment horizontal="center" vertical="center" wrapText="1"/>
    </xf>
    <xf numFmtId="0" fontId="3" fillId="0" borderId="23"/>
    <xf numFmtId="0" fontId="15" fillId="0" borderId="9"/>
    <xf numFmtId="0" fontId="16" fillId="0" borderId="0" applyNumberFormat="0" applyFill="0" applyBorder="0" applyAlignment="0" applyProtection="0"/>
    <xf numFmtId="4" fontId="10" fillId="0" borderId="0" applyBorder="0">
      <alignment horizontal="right" vertical="center"/>
    </xf>
    <xf numFmtId="0" fontId="10" fillId="0" borderId="15">
      <alignment horizontal="right" vertical="center"/>
    </xf>
    <xf numFmtId="1" fontId="17" fillId="8" borderId="0" applyBorder="0">
      <alignment horizontal="right" vertical="center"/>
    </xf>
    <xf numFmtId="4" fontId="10" fillId="0" borderId="15" applyFill="0" applyBorder="0" applyProtection="0">
      <alignment horizontal="right" vertical="center"/>
    </xf>
    <xf numFmtId="49" fontId="11" fillId="0" borderId="15" applyNumberFormat="0" applyFill="0" applyBorder="0" applyProtection="0">
      <alignment horizontal="left" vertical="center"/>
    </xf>
    <xf numFmtId="0" fontId="10" fillId="0" borderId="15" applyNumberFormat="0" applyFill="0" applyAlignment="0" applyProtection="0"/>
    <xf numFmtId="0" fontId="18" fillId="10" borderId="0" applyNumberFormat="0" applyFont="0" applyBorder="0" applyAlignment="0" applyProtection="0"/>
    <xf numFmtId="168" fontId="10" fillId="11" borderId="15" applyNumberFormat="0" applyFont="0" applyBorder="0" applyAlignment="0" applyProtection="0">
      <alignment horizontal="right" vertical="center"/>
    </xf>
    <xf numFmtId="0" fontId="10" fillId="12" borderId="15"/>
    <xf numFmtId="0" fontId="3" fillId="0" borderId="0"/>
    <xf numFmtId="0" fontId="19" fillId="0" borderId="0" applyNumberFormat="0" applyFill="0" applyBorder="0" applyAlignment="0" applyProtection="0"/>
    <xf numFmtId="0" fontId="1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17" borderId="15"/>
    <xf numFmtId="0" fontId="3" fillId="12" borderId="0" applyNumberFormat="0" applyFont="0" applyBorder="0" applyAlignment="0" applyProtection="0"/>
    <xf numFmtId="4" fontId="3" fillId="0" borderId="0"/>
    <xf numFmtId="0" fontId="3" fillId="0" borderId="0"/>
    <xf numFmtId="0" fontId="3" fillId="0" borderId="0"/>
    <xf numFmtId="0" fontId="20" fillId="0" borderId="0"/>
    <xf numFmtId="0" fontId="2" fillId="0" borderId="0"/>
    <xf numFmtId="0" fontId="1" fillId="0" borderId="0"/>
    <xf numFmtId="0" fontId="1" fillId="0" borderId="0"/>
  </cellStyleXfs>
  <cellXfs count="183">
    <xf numFmtId="0" fontId="0" fillId="0" borderId="0" xfId="0"/>
    <xf numFmtId="0" fontId="8" fillId="0" borderId="0" xfId="0" applyFont="1" applyBorder="1" applyAlignment="1">
      <alignment horizontal="center"/>
    </xf>
    <xf numFmtId="10" fontId="7" fillId="0" borderId="0" xfId="1" applyNumberFormat="1" applyFont="1" applyBorder="1"/>
    <xf numFmtId="0" fontId="7" fillId="0" borderId="0" xfId="0" applyFont="1" applyBorder="1"/>
    <xf numFmtId="0" fontId="9" fillId="0" borderId="0" xfId="0" applyFont="1" applyBorder="1" applyAlignment="1">
      <alignment wrapText="1"/>
    </xf>
    <xf numFmtId="0" fontId="7" fillId="0" borderId="0" xfId="0" applyFont="1" applyBorder="1" applyAlignment="1">
      <alignment horizontal="center" wrapText="1"/>
    </xf>
    <xf numFmtId="10" fontId="7" fillId="0" borderId="0" xfId="0" applyNumberFormat="1" applyFont="1" applyBorder="1"/>
    <xf numFmtId="10" fontId="4" fillId="0" borderId="0" xfId="1" applyNumberFormat="1" applyFont="1" applyFill="1" applyBorder="1"/>
    <xf numFmtId="49" fontId="22" fillId="0" borderId="0" xfId="0" applyNumberFormat="1" applyFont="1" applyFill="1"/>
    <xf numFmtId="167" fontId="22" fillId="0" borderId="0" xfId="0" applyNumberFormat="1" applyFont="1" applyFill="1" applyAlignment="1">
      <alignment horizontal="right"/>
    </xf>
    <xf numFmtId="0" fontId="21" fillId="0" borderId="0" xfId="0" applyFont="1"/>
    <xf numFmtId="0" fontId="24" fillId="0" borderId="0" xfId="0" applyFont="1" applyFill="1"/>
    <xf numFmtId="0" fontId="23" fillId="0" borderId="0" xfId="0" applyFont="1" applyAlignment="1">
      <alignment horizontal="center" vertical="center"/>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0" xfId="0" applyFont="1" applyAlignment="1">
      <alignment vertical="center"/>
    </xf>
    <xf numFmtId="0" fontId="26" fillId="0" borderId="0" xfId="0" applyFont="1" applyAlignment="1">
      <alignment horizontal="center" vertical="center"/>
    </xf>
    <xf numFmtId="0" fontId="22" fillId="0" borderId="0" xfId="0" applyFont="1" applyAlignment="1"/>
    <xf numFmtId="0" fontId="22" fillId="0" borderId="0" xfId="0" applyFont="1"/>
    <xf numFmtId="0" fontId="22" fillId="0" borderId="0" xfId="0" applyFont="1" applyAlignment="1">
      <alignment horizontal="center" vertical="center"/>
    </xf>
    <xf numFmtId="0" fontId="27" fillId="0" borderId="0" xfId="0" applyFont="1" applyAlignment="1">
      <alignment vertical="center"/>
    </xf>
    <xf numFmtId="0" fontId="24" fillId="0" borderId="0" xfId="0" applyFont="1" applyAlignment="1">
      <alignment horizontal="left" vertical="center"/>
    </xf>
    <xf numFmtId="0" fontId="24" fillId="0" borderId="0" xfId="2" applyFont="1" applyFill="1" applyBorder="1"/>
    <xf numFmtId="0" fontId="22" fillId="0" borderId="0" xfId="2" applyFont="1" applyFill="1" applyBorder="1"/>
    <xf numFmtId="0" fontId="30" fillId="0" borderId="0" xfId="2" applyFont="1" applyFill="1" applyBorder="1"/>
    <xf numFmtId="0" fontId="23" fillId="0" borderId="0" xfId="2" applyFont="1" applyFill="1" applyBorder="1" applyAlignment="1">
      <alignment horizontal="center"/>
    </xf>
    <xf numFmtId="0" fontId="23" fillId="0" borderId="0" xfId="2" applyFont="1" applyFill="1" applyBorder="1"/>
    <xf numFmtId="0" fontId="31" fillId="0" borderId="0" xfId="2" applyFont="1" applyFill="1" applyBorder="1" applyAlignment="1">
      <alignment horizontal="right"/>
    </xf>
    <xf numFmtId="43" fontId="32" fillId="0" borderId="0" xfId="41" applyFont="1" applyFill="1" applyBorder="1"/>
    <xf numFmtId="164" fontId="22" fillId="0" borderId="0" xfId="2" applyNumberFormat="1" applyFont="1" applyFill="1" applyBorder="1" applyAlignment="1">
      <alignment horizontal="right"/>
    </xf>
    <xf numFmtId="164" fontId="23" fillId="0" borderId="0" xfId="2" applyNumberFormat="1" applyFont="1" applyFill="1" applyBorder="1" applyAlignment="1">
      <alignment horizontal="right"/>
    </xf>
    <xf numFmtId="49" fontId="23" fillId="0" borderId="0" xfId="0" applyNumberFormat="1" applyFont="1"/>
    <xf numFmtId="1" fontId="23" fillId="0" borderId="0" xfId="0" applyNumberFormat="1" applyFont="1" applyAlignment="1">
      <alignment horizontal="center"/>
    </xf>
    <xf numFmtId="0" fontId="23" fillId="0" borderId="3" xfId="0" applyFont="1" applyBorder="1" applyAlignment="1">
      <alignment horizontal="center" wrapText="1"/>
    </xf>
    <xf numFmtId="0" fontId="23" fillId="0" borderId="8" xfId="0" applyFont="1" applyBorder="1" applyAlignment="1">
      <alignment horizontal="center"/>
    </xf>
    <xf numFmtId="0" fontId="23" fillId="0" borderId="0" xfId="0" applyFont="1" applyBorder="1" applyAlignment="1">
      <alignment horizontal="center"/>
    </xf>
    <xf numFmtId="0" fontId="22" fillId="0" borderId="15" xfId="0" applyFont="1" applyFill="1" applyBorder="1"/>
    <xf numFmtId="0" fontId="22" fillId="0" borderId="5" xfId="0" applyFont="1" applyBorder="1" applyAlignment="1">
      <alignment horizontal="center" vertical="center"/>
    </xf>
    <xf numFmtId="0" fontId="22" fillId="4" borderId="7" xfId="0" applyFont="1" applyFill="1" applyBorder="1" applyAlignment="1">
      <alignment horizontal="center" vertical="center"/>
    </xf>
    <xf numFmtId="0" fontId="28" fillId="0" borderId="0" xfId="0" applyFont="1" applyAlignment="1">
      <alignment vertical="center"/>
    </xf>
    <xf numFmtId="165" fontId="22" fillId="0" borderId="0" xfId="0" applyNumberFormat="1" applyFont="1"/>
    <xf numFmtId="10" fontId="22" fillId="0" borderId="0" xfId="1" applyNumberFormat="1" applyFont="1"/>
    <xf numFmtId="10" fontId="22" fillId="4" borderId="0" xfId="1" applyNumberFormat="1" applyFont="1" applyFill="1"/>
    <xf numFmtId="0" fontId="22" fillId="0" borderId="0" xfId="0" applyFont="1" applyAlignment="1">
      <alignment horizontal="center"/>
    </xf>
    <xf numFmtId="0" fontId="22" fillId="5" borderId="0" xfId="0" applyFont="1" applyFill="1"/>
    <xf numFmtId="166" fontId="22" fillId="0" borderId="0" xfId="0" applyNumberFormat="1" applyFont="1" applyFill="1" applyBorder="1"/>
    <xf numFmtId="167" fontId="22" fillId="0" borderId="0" xfId="0" applyNumberFormat="1" applyFont="1" applyFill="1"/>
    <xf numFmtId="49" fontId="22" fillId="0" borderId="0" xfId="0" applyNumberFormat="1" applyFont="1"/>
    <xf numFmtId="169" fontId="22" fillId="0" borderId="0" xfId="0" applyNumberFormat="1" applyFont="1"/>
    <xf numFmtId="170" fontId="22" fillId="0" borderId="0" xfId="0" applyNumberFormat="1" applyFont="1"/>
    <xf numFmtId="0" fontId="33" fillId="0" borderId="0" xfId="0" applyFont="1"/>
    <xf numFmtId="0" fontId="22" fillId="0" borderId="0" xfId="0" applyFont="1" applyBorder="1"/>
    <xf numFmtId="0" fontId="22" fillId="0" borderId="0" xfId="0" applyFont="1" applyBorder="1" applyAlignment="1">
      <alignment horizont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2" fillId="13" borderId="12" xfId="0" applyNumberFormat="1" applyFont="1" applyFill="1" applyBorder="1"/>
    <xf numFmtId="167" fontId="22" fillId="13" borderId="10" xfId="0" applyNumberFormat="1" applyFont="1" applyFill="1" applyBorder="1"/>
    <xf numFmtId="10" fontId="22" fillId="0" borderId="10" xfId="1" applyNumberFormat="1" applyFont="1" applyFill="1" applyBorder="1"/>
    <xf numFmtId="0" fontId="22" fillId="0" borderId="11" xfId="0" applyFont="1" applyBorder="1" applyAlignment="1">
      <alignment horizontal="center"/>
    </xf>
    <xf numFmtId="0" fontId="22" fillId="0" borderId="0" xfId="0" applyFont="1" applyFill="1" applyBorder="1"/>
    <xf numFmtId="49" fontId="22" fillId="13" borderId="13" xfId="0" applyNumberFormat="1" applyFont="1" applyFill="1" applyBorder="1"/>
    <xf numFmtId="167" fontId="22" fillId="13" borderId="0" xfId="0" applyNumberFormat="1" applyFont="1" applyFill="1" applyBorder="1"/>
    <xf numFmtId="10" fontId="22" fillId="0" borderId="0" xfId="1" applyNumberFormat="1" applyFont="1" applyFill="1" applyBorder="1"/>
    <xf numFmtId="0" fontId="22" fillId="0" borderId="1" xfId="0" applyFont="1" applyBorder="1" applyAlignment="1">
      <alignment horizontal="center"/>
    </xf>
    <xf numFmtId="171" fontId="22" fillId="0" borderId="0" xfId="0" applyNumberFormat="1" applyFont="1" applyBorder="1"/>
    <xf numFmtId="49" fontId="22" fillId="13" borderId="14" xfId="0" applyNumberFormat="1" applyFont="1" applyFill="1" applyBorder="1"/>
    <xf numFmtId="167" fontId="22" fillId="13" borderId="9" xfId="0" applyNumberFormat="1" applyFont="1" applyFill="1" applyBorder="1"/>
    <xf numFmtId="10" fontId="22" fillId="0" borderId="9" xfId="1" applyNumberFormat="1" applyFont="1" applyFill="1" applyBorder="1"/>
    <xf numFmtId="0" fontId="22" fillId="0" borderId="2" xfId="0" applyFont="1" applyBorder="1" applyAlignment="1">
      <alignment horizontal="center"/>
    </xf>
    <xf numFmtId="10" fontId="22" fillId="0" borderId="0" xfId="1" applyNumberFormat="1" applyFont="1" applyBorder="1"/>
    <xf numFmtId="0" fontId="22" fillId="0" borderId="0" xfId="0" applyFont="1" applyBorder="1" applyAlignment="1">
      <alignment horizontal="center"/>
    </xf>
    <xf numFmtId="0" fontId="22" fillId="0" borderId="0" xfId="0" applyFont="1" applyAlignment="1">
      <alignment horizontal="left"/>
    </xf>
    <xf numFmtId="10" fontId="22" fillId="0" borderId="10" xfId="1" applyNumberFormat="1" applyFont="1" applyBorder="1"/>
    <xf numFmtId="0" fontId="22" fillId="0" borderId="0" xfId="0" applyFont="1" applyFill="1" applyBorder="1" applyAlignment="1">
      <alignment horizontal="center"/>
    </xf>
    <xf numFmtId="0" fontId="22" fillId="0" borderId="11" xfId="0" applyFont="1" applyFill="1" applyBorder="1" applyAlignment="1">
      <alignment horizontal="center"/>
    </xf>
    <xf numFmtId="0" fontId="22" fillId="0" borderId="1" xfId="0" applyFont="1" applyFill="1" applyBorder="1" applyAlignment="1">
      <alignment horizontal="center"/>
    </xf>
    <xf numFmtId="0" fontId="22" fillId="0" borderId="2" xfId="0" applyFont="1" applyFill="1" applyBorder="1" applyAlignment="1">
      <alignment horizontal="center"/>
    </xf>
    <xf numFmtId="0" fontId="32" fillId="0" borderId="0" xfId="0" applyFont="1" applyBorder="1"/>
    <xf numFmtId="0" fontId="22" fillId="0" borderId="0" xfId="0" applyFont="1" applyAlignment="1">
      <alignment horizontal="center" wrapText="1"/>
    </xf>
    <xf numFmtId="0" fontId="23" fillId="0" borderId="0" xfId="0" applyFont="1" applyAlignment="1">
      <alignment horizontal="center"/>
    </xf>
    <xf numFmtId="0" fontId="22" fillId="0" borderId="0" xfId="0" applyFont="1" applyFill="1"/>
    <xf numFmtId="0" fontId="23" fillId="0" borderId="0" xfId="0" applyFont="1" applyFill="1"/>
    <xf numFmtId="0" fontId="23" fillId="0" borderId="0" xfId="0" applyFont="1"/>
    <xf numFmtId="2" fontId="32" fillId="0" borderId="0" xfId="0" applyNumberFormat="1" applyFont="1" applyBorder="1" applyAlignment="1">
      <alignment wrapText="1"/>
    </xf>
    <xf numFmtId="0" fontId="32" fillId="0" borderId="0" xfId="0" applyFont="1" applyBorder="1" applyAlignment="1">
      <alignment wrapText="1"/>
    </xf>
    <xf numFmtId="0" fontId="23" fillId="0" borderId="12" xfId="0" applyFont="1" applyFill="1" applyBorder="1" applyAlignment="1">
      <alignment horizontal="center" vertical="center"/>
    </xf>
    <xf numFmtId="164" fontId="23" fillId="0" borderId="10" xfId="0" applyNumberFormat="1" applyFont="1" applyFill="1" applyBorder="1" applyAlignment="1">
      <alignment horizontal="center" vertical="center" wrapText="1"/>
    </xf>
    <xf numFmtId="49" fontId="22" fillId="0" borderId="0" xfId="0" applyNumberFormat="1" applyFont="1" applyFill="1" applyBorder="1"/>
    <xf numFmtId="167" fontId="28" fillId="0" borderId="0" xfId="0" applyNumberFormat="1" applyFont="1" applyFill="1" applyBorder="1"/>
    <xf numFmtId="172" fontId="22" fillId="0" borderId="0" xfId="0" applyNumberFormat="1" applyFont="1" applyFill="1" applyBorder="1"/>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165" fontId="22" fillId="0" borderId="0" xfId="0" applyNumberFormat="1" applyFont="1" applyBorder="1"/>
    <xf numFmtId="167" fontId="22" fillId="13" borderId="13" xfId="0" applyNumberFormat="1" applyFont="1" applyFill="1" applyBorder="1"/>
    <xf numFmtId="165" fontId="22" fillId="0" borderId="9" xfId="0" applyNumberFormat="1" applyFont="1" applyBorder="1"/>
    <xf numFmtId="10" fontId="22" fillId="0" borderId="9" xfId="1" applyNumberFormat="1" applyFont="1" applyBorder="1"/>
    <xf numFmtId="0" fontId="28" fillId="0" borderId="0" xfId="0" applyFont="1"/>
    <xf numFmtId="0" fontId="23" fillId="0" borderId="0" xfId="0" applyFont="1" applyAlignment="1">
      <alignment horizontal="center" wrapText="1"/>
    </xf>
    <xf numFmtId="49" fontId="22" fillId="0" borderId="12" xfId="0" applyNumberFormat="1" applyFont="1" applyFill="1" applyBorder="1"/>
    <xf numFmtId="167" fontId="22" fillId="0" borderId="10" xfId="0" applyNumberFormat="1" applyFont="1" applyFill="1" applyBorder="1"/>
    <xf numFmtId="165" fontId="22" fillId="13" borderId="0" xfId="0" applyNumberFormat="1" applyFont="1" applyFill="1" applyBorder="1"/>
    <xf numFmtId="165" fontId="22" fillId="13" borderId="9" xfId="0" applyNumberFormat="1" applyFont="1" applyFill="1" applyBorder="1"/>
    <xf numFmtId="0" fontId="22" fillId="0" borderId="0" xfId="0" applyFont="1" applyBorder="1" applyAlignment="1">
      <alignment horizontal="left"/>
    </xf>
    <xf numFmtId="0" fontId="23" fillId="0" borderId="0" xfId="0" applyFont="1" applyBorder="1"/>
    <xf numFmtId="0" fontId="22" fillId="0" borderId="0" xfId="0" applyFont="1" applyFill="1" applyAlignment="1">
      <alignment horizontal="center"/>
    </xf>
    <xf numFmtId="0" fontId="28"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Fill="1" applyBorder="1" applyAlignment="1">
      <alignment horizontal="center"/>
    </xf>
    <xf numFmtId="0" fontId="22" fillId="0" borderId="0" xfId="0" applyFont="1" applyFill="1" applyBorder="1" applyAlignment="1">
      <alignment horizontal="left"/>
    </xf>
    <xf numFmtId="0" fontId="32" fillId="0" borderId="0" xfId="0" applyFont="1"/>
    <xf numFmtId="0" fontId="28" fillId="0" borderId="0" xfId="0" applyFont="1" applyAlignment="1">
      <alignment horizontal="center" vertical="center"/>
    </xf>
    <xf numFmtId="164" fontId="22" fillId="13" borderId="0" xfId="0" applyNumberFormat="1" applyFont="1" applyFill="1" applyBorder="1"/>
    <xf numFmtId="164" fontId="22" fillId="13" borderId="9" xfId="0" applyNumberFormat="1" applyFont="1" applyFill="1" applyBorder="1"/>
    <xf numFmtId="0" fontId="22" fillId="0" borderId="0" xfId="0" applyFont="1" applyAlignment="1">
      <alignment wrapText="1"/>
    </xf>
    <xf numFmtId="0" fontId="32" fillId="0" borderId="0" xfId="0" applyFont="1" applyAlignment="1">
      <alignment wrapText="1"/>
    </xf>
    <xf numFmtId="0" fontId="32" fillId="0" borderId="0" xfId="0" applyFont="1" applyAlignment="1"/>
    <xf numFmtId="0" fontId="22" fillId="0" borderId="4" xfId="0" applyFont="1" applyFill="1" applyBorder="1"/>
    <xf numFmtId="0" fontId="22" fillId="0" borderId="0" xfId="1" applyNumberFormat="1" applyFont="1" applyFill="1"/>
    <xf numFmtId="0" fontId="35" fillId="0" borderId="0" xfId="0" applyFont="1"/>
    <xf numFmtId="10" fontId="22" fillId="0" borderId="0" xfId="0" applyNumberFormat="1" applyFont="1"/>
    <xf numFmtId="0" fontId="22" fillId="0" borderId="0" xfId="0" applyFont="1" applyBorder="1" applyAlignment="1">
      <alignment vertical="center"/>
    </xf>
    <xf numFmtId="0" fontId="28" fillId="0" borderId="0" xfId="0" applyFont="1" applyBorder="1"/>
    <xf numFmtId="0" fontId="22" fillId="0" borderId="0" xfId="0" quotePrefix="1" applyFont="1" applyFill="1"/>
    <xf numFmtId="0" fontId="28" fillId="0" borderId="0" xfId="0" applyFont="1" applyFill="1" applyBorder="1"/>
    <xf numFmtId="0" fontId="36" fillId="0" borderId="0" xfId="0" applyFont="1" applyFill="1" applyBorder="1" applyAlignment="1">
      <alignment horizontal="center" vertical="center" wrapText="1"/>
    </xf>
    <xf numFmtId="0" fontId="23" fillId="0" borderId="24" xfId="0" applyFont="1" applyFill="1" applyBorder="1" applyAlignment="1">
      <alignment horizontal="center" vertical="center"/>
    </xf>
    <xf numFmtId="0" fontId="38" fillId="0" borderId="0" xfId="0" applyFont="1" applyFill="1" applyBorder="1" applyAlignment="1">
      <alignment horizontal="center" vertical="center" wrapText="1"/>
    </xf>
    <xf numFmtId="10" fontId="38" fillId="0" borderId="0"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0" fontId="22" fillId="0" borderId="19" xfId="0" applyFont="1" applyFill="1" applyBorder="1" applyAlignment="1">
      <alignment horizontal="center" vertical="center"/>
    </xf>
    <xf numFmtId="10" fontId="22" fillId="0" borderId="0" xfId="0" applyNumberFormat="1" applyFont="1" applyFill="1" applyBorder="1"/>
    <xf numFmtId="10" fontId="28" fillId="0" borderId="0" xfId="0" applyNumberFormat="1" applyFont="1" applyFill="1" applyBorder="1"/>
    <xf numFmtId="0" fontId="22" fillId="0" borderId="15" xfId="0" applyFont="1" applyFill="1" applyBorder="1" applyAlignment="1">
      <alignment horizontal="center" vertical="center"/>
    </xf>
    <xf numFmtId="0" fontId="38" fillId="14" borderId="0" xfId="0" applyFont="1" applyFill="1" applyBorder="1" applyAlignment="1">
      <alignment horizontal="center" vertical="center" wrapText="1"/>
    </xf>
    <xf numFmtId="0" fontId="36" fillId="14" borderId="0" xfId="0" applyFont="1" applyFill="1" applyBorder="1" applyAlignment="1">
      <alignment horizontal="center" vertical="center" wrapText="1"/>
    </xf>
    <xf numFmtId="10" fontId="22" fillId="0" borderId="0" xfId="0" applyNumberFormat="1" applyFont="1" applyBorder="1"/>
    <xf numFmtId="0" fontId="22" fillId="0" borderId="0" xfId="2" applyFont="1"/>
    <xf numFmtId="0" fontId="22" fillId="0" borderId="0" xfId="2" applyFont="1" applyAlignment="1">
      <alignment wrapText="1"/>
    </xf>
    <xf numFmtId="164" fontId="22" fillId="0" borderId="0" xfId="2" applyNumberFormat="1" applyFont="1" applyFill="1"/>
    <xf numFmtId="164" fontId="22" fillId="0" borderId="0" xfId="2" applyNumberFormat="1" applyFont="1"/>
    <xf numFmtId="0" fontId="22" fillId="0" borderId="0" xfId="2" quotePrefix="1" applyFont="1"/>
    <xf numFmtId="0" fontId="23" fillId="0" borderId="0" xfId="2" applyFont="1" applyAlignment="1">
      <alignment wrapText="1"/>
    </xf>
    <xf numFmtId="0" fontId="23" fillId="0" borderId="0" xfId="2" applyFont="1" applyAlignment="1">
      <alignment horizontal="center"/>
    </xf>
    <xf numFmtId="43" fontId="32" fillId="0" borderId="0" xfId="41" applyFont="1" applyFill="1"/>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2" fillId="0" borderId="10" xfId="0" applyFont="1" applyBorder="1"/>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5" xfId="0" applyFont="1" applyFill="1" applyBorder="1" applyAlignment="1">
      <alignment horizontal="center" vertical="center"/>
    </xf>
    <xf numFmtId="10" fontId="4" fillId="0" borderId="0" xfId="1" applyNumberFormat="1" applyFont="1" applyBorder="1"/>
    <xf numFmtId="10" fontId="23" fillId="0" borderId="10" xfId="0" applyNumberFormat="1" applyFont="1" applyFill="1" applyBorder="1" applyAlignment="1">
      <alignment horizontal="center" vertical="center" wrapText="1"/>
    </xf>
    <xf numFmtId="10" fontId="23" fillId="0" borderId="6" xfId="0" applyNumberFormat="1" applyFont="1" applyFill="1" applyBorder="1" applyAlignment="1">
      <alignment horizontal="center" vertical="center" wrapText="1"/>
    </xf>
    <xf numFmtId="10" fontId="22" fillId="13" borderId="0" xfId="0" applyNumberFormat="1" applyFont="1" applyFill="1" applyBorder="1"/>
    <xf numFmtId="10" fontId="22" fillId="13" borderId="9" xfId="0" applyNumberFormat="1" applyFont="1" applyFill="1" applyBorder="1"/>
    <xf numFmtId="10" fontId="22" fillId="0" borderId="10" xfId="0" applyNumberFormat="1" applyFont="1" applyFill="1" applyBorder="1"/>
    <xf numFmtId="0" fontId="7" fillId="0" borderId="0" xfId="0" applyFont="1" applyFill="1" applyBorder="1" applyAlignment="1">
      <alignment vertical="center"/>
    </xf>
    <xf numFmtId="0" fontId="39" fillId="0" borderId="0" xfId="0" applyFont="1"/>
    <xf numFmtId="0" fontId="4" fillId="0" borderId="0" xfId="0" applyFont="1" applyBorder="1" applyAlignment="1">
      <alignment horizontal="center"/>
    </xf>
    <xf numFmtId="0" fontId="7" fillId="0" borderId="0" xfId="0" applyFont="1" applyBorder="1" applyAlignment="1">
      <alignment vertical="center"/>
    </xf>
    <xf numFmtId="0" fontId="23" fillId="0" borderId="0" xfId="2" applyFont="1"/>
    <xf numFmtId="0" fontId="7" fillId="0" borderId="24" xfId="0" applyFont="1" applyBorder="1" applyAlignment="1">
      <alignment horizontal="center" vertical="center"/>
    </xf>
    <xf numFmtId="10" fontId="7" fillId="0" borderId="24" xfId="0" applyNumberFormat="1" applyFont="1" applyBorder="1" applyAlignment="1">
      <alignment horizontal="center" vertical="center"/>
    </xf>
    <xf numFmtId="10" fontId="7" fillId="0" borderId="19" xfId="0" applyNumberFormat="1" applyFont="1" applyBorder="1" applyAlignment="1">
      <alignment horizontal="center" vertical="center"/>
    </xf>
    <xf numFmtId="0" fontId="7" fillId="0" borderId="19" xfId="0" applyFont="1" applyBorder="1" applyAlignment="1">
      <alignment horizontal="center" vertical="center"/>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14" borderId="0"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2" borderId="15" xfId="0" applyFont="1" applyFill="1" applyBorder="1" applyAlignment="1">
      <alignment horizontal="center" vertical="center"/>
    </xf>
    <xf numFmtId="0" fontId="22" fillId="0" borderId="15" xfId="0" applyFont="1" applyBorder="1" applyAlignment="1">
      <alignment horizontal="center" vertical="center"/>
    </xf>
    <xf numFmtId="0" fontId="23" fillId="15" borderId="15" xfId="0" applyFont="1" applyFill="1" applyBorder="1" applyAlignment="1">
      <alignment horizontal="center" vertical="center" wrapText="1"/>
    </xf>
    <xf numFmtId="0" fontId="23" fillId="6" borderId="15" xfId="0" applyFont="1" applyFill="1" applyBorder="1" applyAlignment="1">
      <alignment horizontal="center" vertical="center"/>
    </xf>
    <xf numFmtId="0" fontId="23" fillId="16" borderId="15" xfId="0" applyFont="1" applyFill="1" applyBorder="1" applyAlignment="1">
      <alignment horizontal="center" vertical="center"/>
    </xf>
  </cellXfs>
  <cellStyles count="53">
    <cellStyle name="2x indented GHG Textfiels" xfId="3" xr:uid="{00000000-0005-0000-0000-000000000000}"/>
    <cellStyle name="5x indented GHG Textfiels" xfId="4" xr:uid="{00000000-0005-0000-0000-000001000000}"/>
    <cellStyle name="5x indented GHG Textfiels 2" xfId="43" xr:uid="{00000000-0005-0000-0000-000002000000}"/>
    <cellStyle name="AggblueBoldCels" xfId="5" xr:uid="{00000000-0005-0000-0000-000003000000}"/>
    <cellStyle name="AggblueCels" xfId="6" xr:uid="{00000000-0005-0000-0000-000004000000}"/>
    <cellStyle name="AggBoldCells" xfId="7" xr:uid="{00000000-0005-0000-0000-000005000000}"/>
    <cellStyle name="AggCels" xfId="8" xr:uid="{00000000-0005-0000-0000-000006000000}"/>
    <cellStyle name="AggGreen" xfId="9" xr:uid="{00000000-0005-0000-0000-000007000000}"/>
    <cellStyle name="AggGreen12" xfId="10" xr:uid="{00000000-0005-0000-0000-000008000000}"/>
    <cellStyle name="AggOrange" xfId="11" xr:uid="{00000000-0005-0000-0000-000009000000}"/>
    <cellStyle name="AggOrange9" xfId="12" xr:uid="{00000000-0005-0000-0000-00000A000000}"/>
    <cellStyle name="AggOrangeLB_2x" xfId="13" xr:uid="{00000000-0005-0000-0000-00000B000000}"/>
    <cellStyle name="AggOrangeLBorder" xfId="14" xr:uid="{00000000-0005-0000-0000-00000C000000}"/>
    <cellStyle name="AggOrangeRBorder" xfId="15" xr:uid="{00000000-0005-0000-0000-00000D000000}"/>
    <cellStyle name="Bold GHG Numbers (0.00)" xfId="16" xr:uid="{00000000-0005-0000-0000-00000E000000}"/>
    <cellStyle name="Comma 2" xfId="41" xr:uid="{00000000-0005-0000-0000-00000F000000}"/>
    <cellStyle name="Comma 3" xfId="39" xr:uid="{00000000-0005-0000-0000-000010000000}"/>
    <cellStyle name="Constants" xfId="17" xr:uid="{00000000-0005-0000-0000-000011000000}"/>
    <cellStyle name="CustomCellsOrange" xfId="18" xr:uid="{00000000-0005-0000-0000-000012000000}"/>
    <cellStyle name="CustomizationCells" xfId="19" xr:uid="{00000000-0005-0000-0000-000013000000}"/>
    <cellStyle name="CustomizationGreenCells" xfId="20" xr:uid="{00000000-0005-0000-0000-000014000000}"/>
    <cellStyle name="DocBox_EmptyRow" xfId="21" xr:uid="{00000000-0005-0000-0000-000015000000}"/>
    <cellStyle name="EEMS Header" xfId="22" xr:uid="{00000000-0005-0000-0000-000016000000}"/>
    <cellStyle name="EEMS row" xfId="23" xr:uid="{00000000-0005-0000-0000-000017000000}"/>
    <cellStyle name="Empty_B_border" xfId="24" xr:uid="{00000000-0005-0000-0000-000018000000}"/>
    <cellStyle name="Headline" xfId="25" xr:uid="{00000000-0005-0000-0000-000019000000}"/>
    <cellStyle name="InputCells" xfId="26" xr:uid="{00000000-0005-0000-0000-00001A000000}"/>
    <cellStyle name="InputCells12" xfId="27" xr:uid="{00000000-0005-0000-0000-00001B000000}"/>
    <cellStyle name="IntCells" xfId="28" xr:uid="{00000000-0005-0000-0000-00001C000000}"/>
    <cellStyle name="KP_thin_border_dark_grey" xfId="44" xr:uid="{00000000-0005-0000-0000-00001D000000}"/>
    <cellStyle name="Normal" xfId="0" builtinId="0"/>
    <cellStyle name="Normal 2" xfId="2" xr:uid="{00000000-0005-0000-0000-00001F000000}"/>
    <cellStyle name="Normal 3" xfId="50" xr:uid="{721FB511-4098-4025-9484-9628FEB0F471}"/>
    <cellStyle name="Normal 3 2" xfId="52" xr:uid="{69CCFC75-2AB1-428A-875A-82C348C1D850}"/>
    <cellStyle name="Normal 4" xfId="51" xr:uid="{66CB0B41-F0AC-4E71-9DFF-66A321DCACC1}"/>
    <cellStyle name="Normal GHG Numbers (0.00)" xfId="29" xr:uid="{00000000-0005-0000-0000-000020000000}"/>
    <cellStyle name="Normal GHG Textfiels Bold" xfId="30" xr:uid="{00000000-0005-0000-0000-000021000000}"/>
    <cellStyle name="Normal GHG whole table" xfId="31" xr:uid="{00000000-0005-0000-0000-000022000000}"/>
    <cellStyle name="Normal GHG-Shade" xfId="32" xr:uid="{00000000-0005-0000-0000-000023000000}"/>
    <cellStyle name="Normal GHG-Shade 2" xfId="45" xr:uid="{00000000-0005-0000-0000-000024000000}"/>
    <cellStyle name="Normál_Munka1" xfId="46" xr:uid="{00000000-0005-0000-0000-000025000000}"/>
    <cellStyle name="Pattern" xfId="33" xr:uid="{00000000-0005-0000-0000-000026000000}"/>
    <cellStyle name="Percent" xfId="1" builtinId="5"/>
    <cellStyle name="Percent 2" xfId="40" xr:uid="{00000000-0005-0000-0000-000028000000}"/>
    <cellStyle name="Shade" xfId="34" xr:uid="{00000000-0005-0000-0000-000029000000}"/>
    <cellStyle name="Standard 2" xfId="42" xr:uid="{00000000-0005-0000-0000-00002A000000}"/>
    <cellStyle name="Standard 2 2" xfId="47" xr:uid="{00000000-0005-0000-0000-00002B000000}"/>
    <cellStyle name="Standard 3" xfId="38" xr:uid="{00000000-0005-0000-0000-00002C000000}"/>
    <cellStyle name="Standard 3 2" xfId="48" xr:uid="{00000000-0005-0000-0000-00002D000000}"/>
    <cellStyle name="Standard 6" xfId="49" xr:uid="{00000000-0005-0000-0000-00002E000000}"/>
    <cellStyle name="Tabref" xfId="35" xr:uid="{00000000-0005-0000-0000-00002F000000}"/>
    <cellStyle name="Гиперссылка" xfId="36" xr:uid="{00000000-0005-0000-0000-000030000000}"/>
    <cellStyle name="Обычный_2++" xfId="37" xr:uid="{00000000-0005-0000-0000-000031000000}"/>
  </cellStyles>
  <dxfs count="14">
    <dxf>
      <fill>
        <patternFill>
          <bgColor rgb="FFFFFF99"/>
        </patternFill>
      </fill>
    </dxf>
    <dxf>
      <fill>
        <patternFill>
          <bgColor theme="9"/>
        </patternFill>
      </fill>
    </dxf>
    <dxf>
      <fill>
        <patternFill>
          <bgColor theme="6"/>
        </patternFill>
      </fill>
    </dxf>
    <dxf>
      <fill>
        <patternFill>
          <bgColor theme="7" tint="0.39994506668294322"/>
        </patternFill>
      </fill>
    </dxf>
    <dxf>
      <fill>
        <patternFill>
          <bgColor rgb="FFFFFF99"/>
        </patternFill>
      </fill>
    </dxf>
    <dxf>
      <fill>
        <patternFill>
          <bgColor theme="9"/>
        </patternFill>
      </fill>
    </dxf>
    <dxf>
      <fill>
        <patternFill>
          <bgColor theme="6"/>
        </patternFill>
      </fill>
    </dxf>
    <dxf>
      <fill>
        <patternFill>
          <bgColor theme="7"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00FF00"/>
      <color rgb="FFFFFF99"/>
      <color rgb="FF00FFFF"/>
      <color rgb="FFCEEAB0"/>
      <color rgb="FFCC99FF"/>
      <color rgb="FFCC66FF"/>
      <color rgb="FFFF66FF"/>
      <color rgb="FFFF99FF"/>
      <color rgb="FF99CC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Fuel Tourism in Ireland 1990-2020</a:t>
            </a:r>
          </a:p>
        </c:rich>
      </c:tx>
      <c:layout>
        <c:manualLayout>
          <c:xMode val="edge"/>
          <c:yMode val="edge"/>
          <c:x val="0.38696020321761526"/>
          <c:y val="3.1413612565445233E-2"/>
        </c:manualLayout>
      </c:layout>
      <c:overlay val="0"/>
    </c:title>
    <c:autoTitleDeleted val="0"/>
    <c:plotArea>
      <c:layout>
        <c:manualLayout>
          <c:layoutTarget val="inner"/>
          <c:xMode val="edge"/>
          <c:yMode val="edge"/>
          <c:x val="6.3505503810330224E-2"/>
          <c:y val="0.15706826359551918"/>
          <c:w val="0.89754445385266657"/>
          <c:h val="0.67015792467421265"/>
        </c:manualLayout>
      </c:layout>
      <c:barChart>
        <c:barDir val="col"/>
        <c:grouping val="clustered"/>
        <c:varyColors val="0"/>
        <c:ser>
          <c:idx val="0"/>
          <c:order val="0"/>
          <c:tx>
            <c:v>Petrol</c:v>
          </c:tx>
          <c:invertIfNegative val="0"/>
          <c:dLbls>
            <c:numFmt formatCode="0.00%" sourceLinked="0"/>
            <c:spPr>
              <a:noFill/>
              <a:ln>
                <a:noFill/>
              </a:ln>
              <a:effectLst/>
            </c:spPr>
            <c:txPr>
              <a:bodyPr/>
              <a:lstStyle/>
              <a:p>
                <a:pPr>
                  <a:defRPr b="1">
                    <a:solidFill>
                      <a:schemeClr val="accent1">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Lit>
          </c:cat>
          <c:val>
            <c:numLit>
              <c:formatCode>General</c:formatCode>
              <c:ptCount val="32"/>
              <c:pt idx="0">
                <c:v>-9.5000000000000001E-2</c:v>
              </c:pt>
              <c:pt idx="1">
                <c:v>-8.0037515804382869E-2</c:v>
              </c:pt>
              <c:pt idx="2">
                <c:v>-6.0742727527594818E-2</c:v>
              </c:pt>
              <c:pt idx="3">
                <c:v>-5.3998541335438494E-2</c:v>
              </c:pt>
              <c:pt idx="4">
                <c:v>-4.5381594873002133E-2</c:v>
              </c:pt>
              <c:pt idx="5">
                <c:v>-1.3751511482638798E-2</c:v>
              </c:pt>
              <c:pt idx="6">
                <c:v>-1.204053208818834E-2</c:v>
              </c:pt>
              <c:pt idx="7">
                <c:v>-1.8245247203428627E-2</c:v>
              </c:pt>
              <c:pt idx="8">
                <c:v>2.5641398367686714E-2</c:v>
              </c:pt>
              <c:pt idx="9">
                <c:v>6.6553143715658528E-2</c:v>
              </c:pt>
              <c:pt idx="10">
                <c:v>7.7494665008527086E-2</c:v>
              </c:pt>
              <c:pt idx="11">
                <c:v>0.10160856823966803</c:v>
              </c:pt>
              <c:pt idx="12">
                <c:v>8.1458550484257944E-2</c:v>
              </c:pt>
              <c:pt idx="13">
                <c:v>7.7794292432275258E-2</c:v>
              </c:pt>
              <c:pt idx="14">
                <c:v>6.4605220249229878E-2</c:v>
              </c:pt>
              <c:pt idx="15">
                <c:v>5.6400737645720143E-2</c:v>
              </c:pt>
              <c:pt idx="16">
                <c:v>5.1268284178701724E-2</c:v>
              </c:pt>
              <c:pt idx="17">
                <c:v>5.0219290155371861E-2</c:v>
              </c:pt>
              <c:pt idx="18">
                <c:v>5.7239615452117323E-2</c:v>
              </c:pt>
              <c:pt idx="19">
                <c:v>2.5413044313291423E-2</c:v>
              </c:pt>
              <c:pt idx="20">
                <c:v>2.7452996278380238E-3</c:v>
              </c:pt>
              <c:pt idx="21">
                <c:v>1.2390721793236465E-2</c:v>
              </c:pt>
              <c:pt idx="22">
                <c:v>1.0063374476777097E-2</c:v>
              </c:pt>
              <c:pt idx="23">
                <c:v>5.5243640273793171E-3</c:v>
              </c:pt>
              <c:pt idx="24">
                <c:v>3.8987240742830104E-3</c:v>
              </c:pt>
              <c:pt idx="25">
                <c:v>9.9379677690892964E-3</c:v>
              </c:pt>
              <c:pt idx="26">
                <c:v>3.1000699083830206E-2</c:v>
              </c:pt>
              <c:pt idx="27">
                <c:v>9.9379677690892964E-3</c:v>
              </c:pt>
              <c:pt idx="28">
                <c:v>-4.6238313543446423E-3</c:v>
              </c:pt>
              <c:pt idx="29">
                <c:v>-4.1087823306348494E-3</c:v>
              </c:pt>
              <c:pt idx="30">
                <c:v>3.9649555917502591E-3</c:v>
              </c:pt>
              <c:pt idx="31">
                <c:v>-2.0425832484822992E-2</c:v>
              </c:pt>
            </c:numLit>
          </c:val>
          <c:extLst>
            <c:ext xmlns:c16="http://schemas.microsoft.com/office/drawing/2014/chart" uri="{C3380CC4-5D6E-409C-BE32-E72D297353CC}">
              <c16:uniqueId val="{00000000-6EBC-46DF-AE03-6F41EEB5570C}"/>
            </c:ext>
          </c:extLst>
        </c:ser>
        <c:ser>
          <c:idx val="1"/>
          <c:order val="1"/>
          <c:tx>
            <c:v>Diesel</c:v>
          </c:tx>
          <c:invertIfNegative val="0"/>
          <c:dLbls>
            <c:numFmt formatCode="0.00%" sourceLinked="0"/>
            <c:spPr>
              <a:noFill/>
              <a:ln>
                <a:noFill/>
              </a:ln>
              <a:effectLst/>
            </c:spPr>
            <c:txPr>
              <a:bodyPr/>
              <a:lstStyle/>
              <a:p>
                <a:pPr>
                  <a:defRPr b="1">
                    <a:solidFill>
                      <a:srgbClr val="C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Lit>
          </c:cat>
          <c:val>
            <c:numLit>
              <c:formatCode>General</c:formatCode>
              <c:ptCount val="32"/>
              <c:pt idx="0">
                <c:v>-0.2</c:v>
              </c:pt>
              <c:pt idx="1">
                <c:v>-0.17036508115886823</c:v>
              </c:pt>
              <c:pt idx="2">
                <c:v>-0.10452616285289756</c:v>
              </c:pt>
              <c:pt idx="3">
                <c:v>-6.3728662705476655E-2</c:v>
              </c:pt>
              <c:pt idx="4">
                <c:v>-6.730928948110064E-2</c:v>
              </c:pt>
              <c:pt idx="5">
                <c:v>1.768773700235827E-3</c:v>
              </c:pt>
              <c:pt idx="6">
                <c:v>1.2346394378988502E-2</c:v>
              </c:pt>
              <c:pt idx="7">
                <c:v>-1.2448189007124202E-2</c:v>
              </c:pt>
              <c:pt idx="8">
                <c:v>9.3687662053211801E-2</c:v>
              </c:pt>
              <c:pt idx="9">
                <c:v>0.1884391839755841</c:v>
              </c:pt>
              <c:pt idx="10">
                <c:v>0.23687149863651183</c:v>
              </c:pt>
              <c:pt idx="11">
                <c:v>0.27942273737312928</c:v>
              </c:pt>
              <c:pt idx="12">
                <c:v>0.2454738079527064</c:v>
              </c:pt>
              <c:pt idx="13">
                <c:v>0.27031572500729928</c:v>
              </c:pt>
              <c:pt idx="14">
                <c:v>0.22206665210338872</c:v>
              </c:pt>
              <c:pt idx="15">
                <c:v>0.1894686780943324</c:v>
              </c:pt>
              <c:pt idx="16">
                <c:v>0.14202859391481129</c:v>
              </c:pt>
              <c:pt idx="17">
                <c:v>0.14166520276419978</c:v>
              </c:pt>
              <c:pt idx="18">
                <c:v>0.17097194139940161</c:v>
              </c:pt>
              <c:pt idx="19">
                <c:v>9.3305840146979013E-2</c:v>
              </c:pt>
              <c:pt idx="20">
                <c:v>9.2387008798828593E-2</c:v>
              </c:pt>
              <c:pt idx="21">
                <c:v>9.3214997433237953E-2</c:v>
              </c:pt>
              <c:pt idx="22">
                <c:v>8.9164488351382062E-2</c:v>
              </c:pt>
              <c:pt idx="23">
                <c:v>7.0318563480978119E-2</c:v>
              </c:pt>
              <c:pt idx="24">
                <c:v>7.7661581367238677E-2</c:v>
              </c:pt>
              <c:pt idx="25">
                <c:v>8.5361305423053313E-2</c:v>
              </c:pt>
              <c:pt idx="26">
                <c:v>0.15224563767359403</c:v>
              </c:pt>
              <c:pt idx="27">
                <c:v>9.92804715619751E-2</c:v>
              </c:pt>
              <c:pt idx="28">
                <c:v>6.0581103341102387E-2</c:v>
              </c:pt>
              <c:pt idx="29">
                <c:v>5.5797481272940229E-2</c:v>
              </c:pt>
              <c:pt idx="30">
                <c:v>8.0520371796309817E-2</c:v>
              </c:pt>
              <c:pt idx="31">
                <c:v>3.5513877559006611E-2</c:v>
              </c:pt>
            </c:numLit>
          </c:val>
          <c:extLst>
            <c:ext xmlns:c16="http://schemas.microsoft.com/office/drawing/2014/chart" uri="{C3380CC4-5D6E-409C-BE32-E72D297353CC}">
              <c16:uniqueId val="{00000001-6EBC-46DF-AE03-6F41EEB5570C}"/>
            </c:ext>
          </c:extLst>
        </c:ser>
        <c:dLbls>
          <c:showLegendKey val="0"/>
          <c:showVal val="0"/>
          <c:showCatName val="0"/>
          <c:showSerName val="0"/>
          <c:showPercent val="0"/>
          <c:showBubbleSize val="0"/>
        </c:dLbls>
        <c:gapWidth val="150"/>
        <c:axId val="186789248"/>
        <c:axId val="186795136"/>
      </c:barChart>
      <c:catAx>
        <c:axId val="186789248"/>
        <c:scaling>
          <c:orientation val="minMax"/>
        </c:scaling>
        <c:delete val="0"/>
        <c:axPos val="b"/>
        <c:numFmt formatCode="General" sourceLinked="1"/>
        <c:majorTickMark val="out"/>
        <c:minorTickMark val="none"/>
        <c:tickLblPos val="low"/>
        <c:txPr>
          <a:bodyPr rot="0" vert="horz"/>
          <a:lstStyle/>
          <a:p>
            <a:pPr>
              <a:defRPr b="1"/>
            </a:pPr>
            <a:endParaRPr lang="en-US"/>
          </a:p>
        </c:txPr>
        <c:crossAx val="186795136"/>
        <c:crosses val="autoZero"/>
        <c:auto val="1"/>
        <c:lblAlgn val="ctr"/>
        <c:lblOffset val="100"/>
        <c:tickLblSkip val="1"/>
        <c:tickMarkSkip val="1"/>
        <c:noMultiLvlLbl val="0"/>
      </c:catAx>
      <c:valAx>
        <c:axId val="186795136"/>
        <c:scaling>
          <c:orientation val="minMax"/>
        </c:scaling>
        <c:delete val="0"/>
        <c:axPos val="l"/>
        <c:majorGridlines/>
        <c:title>
          <c:tx>
            <c:rich>
              <a:bodyPr/>
              <a:lstStyle/>
              <a:p>
                <a:pPr>
                  <a:defRPr/>
                </a:pPr>
                <a:r>
                  <a:rPr lang="en-GB"/>
                  <a:t>per cent</a:t>
                </a:r>
              </a:p>
            </c:rich>
          </c:tx>
          <c:layout>
            <c:manualLayout>
              <c:xMode val="edge"/>
              <c:yMode val="edge"/>
              <c:x val="4.2337002540220421E-3"/>
              <c:y val="0.40837751302029768"/>
            </c:manualLayout>
          </c:layout>
          <c:overlay val="0"/>
        </c:title>
        <c:numFmt formatCode="0.0%" sourceLinked="0"/>
        <c:majorTickMark val="out"/>
        <c:minorTickMark val="none"/>
        <c:tickLblPos val="nextTo"/>
        <c:txPr>
          <a:bodyPr rot="0" vert="horz"/>
          <a:lstStyle/>
          <a:p>
            <a:pPr>
              <a:defRPr/>
            </a:pPr>
            <a:endParaRPr lang="en-US"/>
          </a:p>
        </c:txPr>
        <c:crossAx val="186789248"/>
        <c:crosses val="autoZero"/>
        <c:crossBetween val="between"/>
      </c:valAx>
      <c:spPr>
        <a:noFill/>
        <a:ln>
          <a:solidFill>
            <a:schemeClr val="tx1"/>
          </a:solidFill>
        </a:ln>
      </c:spPr>
    </c:plotArea>
    <c:legend>
      <c:legendPos val="b"/>
      <c:layout>
        <c:manualLayout>
          <c:xMode val="edge"/>
          <c:yMode val="edge"/>
          <c:x val="0.35478408128704719"/>
          <c:y val="0.91623146583116688"/>
          <c:w val="0.33869602032176138"/>
          <c:h val="5.7591623036649567E-2"/>
        </c:manualLayout>
      </c:layout>
      <c:overlay val="0"/>
    </c:legend>
    <c:plotVisOnly val="1"/>
    <c:dispBlanksAs val="gap"/>
    <c:showDLblsOverMax val="0"/>
  </c:chart>
  <c:spPr>
    <a:noFill/>
    <a:ln>
      <a:noFill/>
    </a:ln>
  </c:spPr>
  <c:txPr>
    <a:bodyPr/>
    <a:lstStyle/>
    <a:p>
      <a:pPr>
        <a:defRPr sz="1200"/>
      </a:pPr>
      <a:endParaRPr lang="en-US"/>
    </a:p>
  </c:txPr>
  <c:printSettings>
    <c:headerFooter alignWithMargins="0"/>
    <c:pageMargins b="1" l="0.75000000000000222" r="0.750000000000002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233254129005519E-2"/>
          <c:y val="6.9868995633187839E-2"/>
          <c:w val="0.92108867713515497"/>
          <c:h val="0.74829386012406607"/>
        </c:manualLayout>
      </c:layout>
      <c:barChart>
        <c:barDir val="col"/>
        <c:grouping val="stacked"/>
        <c:varyColors val="0"/>
        <c:ser>
          <c:idx val="0"/>
          <c:order val="0"/>
          <c:tx>
            <c:strRef>
              <c:f>'A.3 Fig.A3.2'!$D$3</c:f>
              <c:strCache>
                <c:ptCount val="1"/>
                <c:pt idx="0">
                  <c:v>Public Electricity and Heat Production</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Fig.A3.2'!$G$3:$AL$3</c:f>
              <c:numCache>
                <c:formatCode>0.000</c:formatCode>
                <c:ptCount val="32"/>
                <c:pt idx="0">
                  <c:v>40.142000000000003</c:v>
                </c:pt>
                <c:pt idx="1">
                  <c:v>46.374000000000002</c:v>
                </c:pt>
                <c:pt idx="2">
                  <c:v>46.188000000000002</c:v>
                </c:pt>
                <c:pt idx="3">
                  <c:v>53.064999999999998</c:v>
                </c:pt>
                <c:pt idx="4">
                  <c:v>46.944000000000003</c:v>
                </c:pt>
                <c:pt idx="5">
                  <c:v>45.1</c:v>
                </c:pt>
                <c:pt idx="6">
                  <c:v>41.390999999999998</c:v>
                </c:pt>
                <c:pt idx="7">
                  <c:v>41.86407198904368</c:v>
                </c:pt>
                <c:pt idx="8">
                  <c:v>40.192419351450397</c:v>
                </c:pt>
                <c:pt idx="9">
                  <c:v>39.384215967131034</c:v>
                </c:pt>
                <c:pt idx="10">
                  <c:v>38.768690530542884</c:v>
                </c:pt>
                <c:pt idx="11">
                  <c:v>39.719915102986882</c:v>
                </c:pt>
                <c:pt idx="12">
                  <c:v>41.145427812248805</c:v>
                </c:pt>
                <c:pt idx="13">
                  <c:v>37.621453266901277</c:v>
                </c:pt>
                <c:pt idx="14">
                  <c:v>33.812131250761119</c:v>
                </c:pt>
                <c:pt idx="15">
                  <c:v>32.332900719629599</c:v>
                </c:pt>
                <c:pt idx="16">
                  <c:v>32.384444731674478</c:v>
                </c:pt>
                <c:pt idx="17">
                  <c:v>29.873750586223437</c:v>
                </c:pt>
                <c:pt idx="18">
                  <c:v>27.673372056795841</c:v>
                </c:pt>
                <c:pt idx="19">
                  <c:v>22.482200621326168</c:v>
                </c:pt>
                <c:pt idx="20">
                  <c:v>13.782700595516685</c:v>
                </c:pt>
                <c:pt idx="21">
                  <c:v>11.922622680969427</c:v>
                </c:pt>
                <c:pt idx="22">
                  <c:v>8.3703291658573065</c:v>
                </c:pt>
                <c:pt idx="23">
                  <c:v>10.525805018180002</c:v>
                </c:pt>
                <c:pt idx="24">
                  <c:v>9.0884051543483082</c:v>
                </c:pt>
                <c:pt idx="25">
                  <c:v>7.8104382166061708</c:v>
                </c:pt>
                <c:pt idx="26">
                  <c:v>9.8194393328618332</c:v>
                </c:pt>
                <c:pt idx="27">
                  <c:v>8.3070376159746306</c:v>
                </c:pt>
                <c:pt idx="28">
                  <c:v>8.1190498312768575</c:v>
                </c:pt>
                <c:pt idx="29">
                  <c:v>6.7376102471207284</c:v>
                </c:pt>
                <c:pt idx="30">
                  <c:v>5.9872286752604245</c:v>
                </c:pt>
                <c:pt idx="31">
                  <c:v>5.5855477738194557</c:v>
                </c:pt>
              </c:numCache>
            </c:numRef>
          </c:val>
          <c:extLst>
            <c:ext xmlns:c16="http://schemas.microsoft.com/office/drawing/2014/chart" uri="{C3380CC4-5D6E-409C-BE32-E72D297353CC}">
              <c16:uniqueId val="{00000000-1791-4129-B6F5-97A34648BD36}"/>
            </c:ext>
          </c:extLst>
        </c:ser>
        <c:ser>
          <c:idx val="1"/>
          <c:order val="1"/>
          <c:tx>
            <c:strRef>
              <c:f>'A.3 Fig.A3.2'!$D$4</c:f>
              <c:strCache>
                <c:ptCount val="1"/>
                <c:pt idx="0">
                  <c:v>Residential &amp; Commercial/Institutional</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Fig.A3.2'!$G$4:$AL$4</c:f>
              <c:numCache>
                <c:formatCode>0.000</c:formatCode>
                <c:ptCount val="32"/>
                <c:pt idx="0">
                  <c:v>7.2379999999999995</c:v>
                </c:pt>
                <c:pt idx="1">
                  <c:v>7.7274593498442492</c:v>
                </c:pt>
                <c:pt idx="2">
                  <c:v>7.8787874014272568</c:v>
                </c:pt>
                <c:pt idx="3">
                  <c:v>7.2708853950811285</c:v>
                </c:pt>
                <c:pt idx="4">
                  <c:v>7.303014349920641</c:v>
                </c:pt>
                <c:pt idx="5">
                  <c:v>7.5729935150538799</c:v>
                </c:pt>
                <c:pt idx="6">
                  <c:v>7.4392989712588076</c:v>
                </c:pt>
                <c:pt idx="7">
                  <c:v>7.6248345645177729</c:v>
                </c:pt>
                <c:pt idx="8">
                  <c:v>7.4993868888890791</c:v>
                </c:pt>
                <c:pt idx="9">
                  <c:v>7.8884931083467524</c:v>
                </c:pt>
                <c:pt idx="10">
                  <c:v>8.0212099918583828</c:v>
                </c:pt>
                <c:pt idx="11">
                  <c:v>8.1919492710222563</c:v>
                </c:pt>
                <c:pt idx="12">
                  <c:v>8.4930926811247751</c:v>
                </c:pt>
                <c:pt idx="13">
                  <c:v>8.4467692789417512</c:v>
                </c:pt>
                <c:pt idx="14">
                  <c:v>8.8397559677377089</c:v>
                </c:pt>
                <c:pt idx="15">
                  <c:v>8.9015148657060408</c:v>
                </c:pt>
                <c:pt idx="16">
                  <c:v>9.3468018021011883</c:v>
                </c:pt>
                <c:pt idx="17">
                  <c:v>9.2334606907945336</c:v>
                </c:pt>
                <c:pt idx="18">
                  <c:v>9.1142395765574893</c:v>
                </c:pt>
                <c:pt idx="19">
                  <c:v>9.9203038544504576</c:v>
                </c:pt>
                <c:pt idx="20">
                  <c:v>9.3445910024557861</c:v>
                </c:pt>
                <c:pt idx="21">
                  <c:v>9.7196281155875326</c:v>
                </c:pt>
                <c:pt idx="22">
                  <c:v>8.5725701328233672</c:v>
                </c:pt>
                <c:pt idx="23">
                  <c:v>8.2347241975301699</c:v>
                </c:pt>
                <c:pt idx="24">
                  <c:v>8.1788228833508612</c:v>
                </c:pt>
                <c:pt idx="25">
                  <c:v>7.3611044568058173</c:v>
                </c:pt>
                <c:pt idx="26">
                  <c:v>7.853642336957714</c:v>
                </c:pt>
                <c:pt idx="27">
                  <c:v>8.1332269697603063</c:v>
                </c:pt>
                <c:pt idx="28">
                  <c:v>7.7799124445015</c:v>
                </c:pt>
                <c:pt idx="29">
                  <c:v>8.3489871778944718</c:v>
                </c:pt>
                <c:pt idx="30">
                  <c:v>8.1081950653880419</c:v>
                </c:pt>
                <c:pt idx="31">
                  <c:v>8.6770330266526869</c:v>
                </c:pt>
              </c:numCache>
            </c:numRef>
          </c:val>
          <c:extLst>
            <c:ext xmlns:c16="http://schemas.microsoft.com/office/drawing/2014/chart" uri="{C3380CC4-5D6E-409C-BE32-E72D297353CC}">
              <c16:uniqueId val="{00000001-1791-4129-B6F5-97A34648BD36}"/>
            </c:ext>
          </c:extLst>
        </c:ser>
        <c:ser>
          <c:idx val="2"/>
          <c:order val="2"/>
          <c:tx>
            <c:strRef>
              <c:f>'A.3 Fig.A3.2'!$D$5</c:f>
              <c:strCache>
                <c:ptCount val="1"/>
                <c:pt idx="0">
                  <c:v>Manufacturing Industries and Construction</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Fig.A3.2'!$G$5:$AL$5</c:f>
              <c:numCache>
                <c:formatCode>0.000</c:formatCode>
                <c:ptCount val="32"/>
                <c:pt idx="0">
                  <c:v>9.2070000000000007</c:v>
                </c:pt>
                <c:pt idx="1">
                  <c:v>9.1147326460719444</c:v>
                </c:pt>
                <c:pt idx="2">
                  <c:v>8.8826117866335306</c:v>
                </c:pt>
                <c:pt idx="3">
                  <c:v>7.5205155703773485</c:v>
                </c:pt>
                <c:pt idx="4">
                  <c:v>7.907567068780752</c:v>
                </c:pt>
                <c:pt idx="5">
                  <c:v>7.8794594884117357</c:v>
                </c:pt>
                <c:pt idx="6">
                  <c:v>8.0370043464785255</c:v>
                </c:pt>
                <c:pt idx="7">
                  <c:v>8.1574179728751499</c:v>
                </c:pt>
                <c:pt idx="8">
                  <c:v>8.9725488555563615</c:v>
                </c:pt>
                <c:pt idx="9">
                  <c:v>8.9026151906910531</c:v>
                </c:pt>
                <c:pt idx="10">
                  <c:v>8.8425131364046692</c:v>
                </c:pt>
                <c:pt idx="11">
                  <c:v>10.323268585573897</c:v>
                </c:pt>
                <c:pt idx="12">
                  <c:v>9.2156871756711514</c:v>
                </c:pt>
                <c:pt idx="13">
                  <c:v>10.604437757864828</c:v>
                </c:pt>
                <c:pt idx="14">
                  <c:v>13.196361413570681</c:v>
                </c:pt>
                <c:pt idx="15">
                  <c:v>15.483418537400366</c:v>
                </c:pt>
                <c:pt idx="16">
                  <c:v>16.484252198440355</c:v>
                </c:pt>
                <c:pt idx="17">
                  <c:v>15.543244055334901</c:v>
                </c:pt>
                <c:pt idx="18">
                  <c:v>17.342358224088791</c:v>
                </c:pt>
                <c:pt idx="19">
                  <c:v>14.70322024353119</c:v>
                </c:pt>
                <c:pt idx="20">
                  <c:v>9.6309745567206786</c:v>
                </c:pt>
                <c:pt idx="21">
                  <c:v>9.0556334506310794</c:v>
                </c:pt>
                <c:pt idx="22">
                  <c:v>7.4739171498863959</c:v>
                </c:pt>
                <c:pt idx="23">
                  <c:v>9.3095228699054253</c:v>
                </c:pt>
                <c:pt idx="24">
                  <c:v>9.5025914247434553</c:v>
                </c:pt>
                <c:pt idx="25">
                  <c:v>10.347312035489853</c:v>
                </c:pt>
                <c:pt idx="26">
                  <c:v>10.34739059226793</c:v>
                </c:pt>
                <c:pt idx="27">
                  <c:v>10.637024601396554</c:v>
                </c:pt>
                <c:pt idx="28">
                  <c:v>9.8010477933478306</c:v>
                </c:pt>
                <c:pt idx="29">
                  <c:v>9.167754693841573</c:v>
                </c:pt>
                <c:pt idx="30">
                  <c:v>8.2400626480026649</c:v>
                </c:pt>
                <c:pt idx="31">
                  <c:v>7.9089824568003557</c:v>
                </c:pt>
              </c:numCache>
            </c:numRef>
          </c:val>
          <c:extLst>
            <c:ext xmlns:c16="http://schemas.microsoft.com/office/drawing/2014/chart" uri="{C3380CC4-5D6E-409C-BE32-E72D297353CC}">
              <c16:uniqueId val="{00000002-1791-4129-B6F5-97A34648BD36}"/>
            </c:ext>
          </c:extLst>
        </c:ser>
        <c:ser>
          <c:idx val="3"/>
          <c:order val="3"/>
          <c:tx>
            <c:strRef>
              <c:f>'A.3 Fig.A3.2'!$D$6</c:f>
              <c:strCache>
                <c:ptCount val="1"/>
                <c:pt idx="0">
                  <c:v>Agriculture/Forestry/Fishing</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Fig.A3.2'!$G$6:$AL$6</c:f>
              <c:numCache>
                <c:formatCode>0.000</c:formatCode>
                <c:ptCount val="32"/>
                <c:pt idx="0">
                  <c:v>8.7029999999999994</c:v>
                </c:pt>
                <c:pt idx="1">
                  <c:v>8.7599659199438928</c:v>
                </c:pt>
                <c:pt idx="2">
                  <c:v>9.3682829204966538</c:v>
                </c:pt>
                <c:pt idx="3">
                  <c:v>9.8438538728266334</c:v>
                </c:pt>
                <c:pt idx="4">
                  <c:v>10.384859047643939</c:v>
                </c:pt>
                <c:pt idx="5">
                  <c:v>11.764372962671509</c:v>
                </c:pt>
                <c:pt idx="6">
                  <c:v>14.310318988434124</c:v>
                </c:pt>
                <c:pt idx="7">
                  <c:v>11.881266162101227</c:v>
                </c:pt>
                <c:pt idx="8">
                  <c:v>11.956700756594548</c:v>
                </c:pt>
                <c:pt idx="9">
                  <c:v>12.345536933210916</c:v>
                </c:pt>
                <c:pt idx="10">
                  <c:v>12.557045785496365</c:v>
                </c:pt>
                <c:pt idx="11">
                  <c:v>12.91262782879188</c:v>
                </c:pt>
                <c:pt idx="12">
                  <c:v>13.074900113146402</c:v>
                </c:pt>
                <c:pt idx="13">
                  <c:v>12.447034513803802</c:v>
                </c:pt>
                <c:pt idx="14">
                  <c:v>13.163819189874051</c:v>
                </c:pt>
                <c:pt idx="15">
                  <c:v>12.873958642912223</c:v>
                </c:pt>
                <c:pt idx="16">
                  <c:v>12.758090271107442</c:v>
                </c:pt>
                <c:pt idx="17">
                  <c:v>11.58976128893234</c:v>
                </c:pt>
                <c:pt idx="18">
                  <c:v>10.527942316744751</c:v>
                </c:pt>
                <c:pt idx="19">
                  <c:v>10.269038072974649</c:v>
                </c:pt>
                <c:pt idx="20">
                  <c:v>8.5701603812867013</c:v>
                </c:pt>
                <c:pt idx="21">
                  <c:v>7.4275816188387704</c:v>
                </c:pt>
                <c:pt idx="22">
                  <c:v>6.5598791464690693</c:v>
                </c:pt>
                <c:pt idx="23">
                  <c:v>6.1945673881450638</c:v>
                </c:pt>
                <c:pt idx="24">
                  <c:v>5.5520862383112739</c:v>
                </c:pt>
                <c:pt idx="25">
                  <c:v>4.8423161557119574</c:v>
                </c:pt>
                <c:pt idx="26">
                  <c:v>4.2743795645482283</c:v>
                </c:pt>
                <c:pt idx="27">
                  <c:v>4.0541619297231994</c:v>
                </c:pt>
                <c:pt idx="28">
                  <c:v>4.209949033780565</c:v>
                </c:pt>
                <c:pt idx="29">
                  <c:v>4.4956796501136767</c:v>
                </c:pt>
                <c:pt idx="30">
                  <c:v>4.0243149140705095</c:v>
                </c:pt>
                <c:pt idx="31">
                  <c:v>3.4509138674718303</c:v>
                </c:pt>
              </c:numCache>
            </c:numRef>
          </c:val>
          <c:extLst>
            <c:ext xmlns:c16="http://schemas.microsoft.com/office/drawing/2014/chart" uri="{C3380CC4-5D6E-409C-BE32-E72D297353CC}">
              <c16:uniqueId val="{00000003-1791-4129-B6F5-97A34648BD36}"/>
            </c:ext>
          </c:extLst>
        </c:ser>
        <c:ser>
          <c:idx val="4"/>
          <c:order val="4"/>
          <c:tx>
            <c:strRef>
              <c:f>'A.3 Fig.A3.2'!$D$7</c:f>
              <c:strCache>
                <c:ptCount val="1"/>
                <c:pt idx="0">
                  <c:v>Transport </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Fig.A3.2'!$G$7:$AL$7</c:f>
              <c:numCache>
                <c:formatCode>0.000</c:formatCode>
                <c:ptCount val="32"/>
                <c:pt idx="0">
                  <c:v>62.704381516665634</c:v>
                </c:pt>
                <c:pt idx="1">
                  <c:v>69.587826624888208</c:v>
                </c:pt>
                <c:pt idx="2">
                  <c:v>69.451272256384087</c:v>
                </c:pt>
                <c:pt idx="3">
                  <c:v>71.56768480702948</c:v>
                </c:pt>
                <c:pt idx="4">
                  <c:v>68.745815688709612</c:v>
                </c:pt>
                <c:pt idx="5">
                  <c:v>65.604795896213105</c:v>
                </c:pt>
                <c:pt idx="6">
                  <c:v>63.559009522189335</c:v>
                </c:pt>
                <c:pt idx="7">
                  <c:v>69.76839407136184</c:v>
                </c:pt>
                <c:pt idx="8">
                  <c:v>61.204994383361168</c:v>
                </c:pt>
                <c:pt idx="9">
                  <c:v>62.409160921784768</c:v>
                </c:pt>
                <c:pt idx="10">
                  <c:v>60.819579631836532</c:v>
                </c:pt>
                <c:pt idx="11">
                  <c:v>57.971334583831528</c:v>
                </c:pt>
                <c:pt idx="12">
                  <c:v>59.495303033301774</c:v>
                </c:pt>
                <c:pt idx="13">
                  <c:v>54.548330440789293</c:v>
                </c:pt>
                <c:pt idx="14">
                  <c:v>55.711657024929167</c:v>
                </c:pt>
                <c:pt idx="15">
                  <c:v>59.675582666059782</c:v>
                </c:pt>
                <c:pt idx="16">
                  <c:v>62.477793610976327</c:v>
                </c:pt>
                <c:pt idx="17">
                  <c:v>62.97350460586447</c:v>
                </c:pt>
                <c:pt idx="18">
                  <c:v>60.172604903290335</c:v>
                </c:pt>
                <c:pt idx="19">
                  <c:v>58.450185161028678</c:v>
                </c:pt>
                <c:pt idx="20">
                  <c:v>51.152037753484784</c:v>
                </c:pt>
                <c:pt idx="21">
                  <c:v>45.827054210328598</c:v>
                </c:pt>
                <c:pt idx="22">
                  <c:v>43.550957055806506</c:v>
                </c:pt>
                <c:pt idx="23">
                  <c:v>42.555249726900641</c:v>
                </c:pt>
                <c:pt idx="24">
                  <c:v>43.586128226915498</c:v>
                </c:pt>
                <c:pt idx="25">
                  <c:v>44.998495419180628</c:v>
                </c:pt>
                <c:pt idx="26">
                  <c:v>42.321008429627568</c:v>
                </c:pt>
                <c:pt idx="27">
                  <c:v>45.23308660961019</c:v>
                </c:pt>
                <c:pt idx="28">
                  <c:v>44.235544748229749</c:v>
                </c:pt>
                <c:pt idx="29">
                  <c:v>43.444897212457334</c:v>
                </c:pt>
                <c:pt idx="30">
                  <c:v>39.410349410043935</c:v>
                </c:pt>
                <c:pt idx="31">
                  <c:v>33.183933438096119</c:v>
                </c:pt>
              </c:numCache>
            </c:numRef>
          </c:val>
          <c:extLst>
            <c:ext xmlns:c16="http://schemas.microsoft.com/office/drawing/2014/chart" uri="{C3380CC4-5D6E-409C-BE32-E72D297353CC}">
              <c16:uniqueId val="{00000004-1791-4129-B6F5-97A34648BD36}"/>
            </c:ext>
          </c:extLst>
        </c:ser>
        <c:ser>
          <c:idx val="7"/>
          <c:order val="5"/>
          <c:tx>
            <c:strRef>
              <c:f>'A.3 Fig.A3.2'!$D$8</c:f>
              <c:strCache>
                <c:ptCount val="1"/>
                <c:pt idx="0">
                  <c:v>Agriculture </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Fig.A3.2'!$G$8:$AL$8</c:f>
              <c:numCache>
                <c:formatCode>0.000</c:formatCode>
                <c:ptCount val="32"/>
                <c:pt idx="0">
                  <c:v>0</c:v>
                </c:pt>
                <c:pt idx="1">
                  <c:v>32.3693461597164</c:v>
                </c:pt>
                <c:pt idx="2">
                  <c:v>32.386184757544342</c:v>
                </c:pt>
                <c:pt idx="3">
                  <c:v>32.31015496588401</c:v>
                </c:pt>
                <c:pt idx="4">
                  <c:v>33.108032334367465</c:v>
                </c:pt>
                <c:pt idx="5">
                  <c:v>34.216916184578771</c:v>
                </c:pt>
                <c:pt idx="6">
                  <c:v>35.306839470516501</c:v>
                </c:pt>
                <c:pt idx="7">
                  <c:v>35.50099423084265</c:v>
                </c:pt>
                <c:pt idx="8">
                  <c:v>34.671529970416756</c:v>
                </c:pt>
                <c:pt idx="9">
                  <c:v>37.181318374487006</c:v>
                </c:pt>
                <c:pt idx="10">
                  <c:v>37.101721169668302</c:v>
                </c:pt>
                <c:pt idx="11">
                  <c:v>34.943225158457878</c:v>
                </c:pt>
                <c:pt idx="12">
                  <c:v>33.441164729729543</c:v>
                </c:pt>
                <c:pt idx="13">
                  <c:v>33.207451178105273</c:v>
                </c:pt>
                <c:pt idx="14">
                  <c:v>34.219852230609504</c:v>
                </c:pt>
                <c:pt idx="15">
                  <c:v>33.083203509898105</c:v>
                </c:pt>
                <c:pt idx="16">
                  <c:v>32.533808046176802</c:v>
                </c:pt>
                <c:pt idx="17">
                  <c:v>32.156822717056095</c:v>
                </c:pt>
                <c:pt idx="18">
                  <c:v>30.583525987586377</c:v>
                </c:pt>
                <c:pt idx="19">
                  <c:v>30.090995996651067</c:v>
                </c:pt>
                <c:pt idx="20">
                  <c:v>29.720179533065867</c:v>
                </c:pt>
                <c:pt idx="21">
                  <c:v>31.358708887328735</c:v>
                </c:pt>
                <c:pt idx="22">
                  <c:v>28.46635390662782</c:v>
                </c:pt>
                <c:pt idx="23">
                  <c:v>29.50815518589064</c:v>
                </c:pt>
                <c:pt idx="24">
                  <c:v>31.807866796509359</c:v>
                </c:pt>
                <c:pt idx="25">
                  <c:v>30.58532274694771</c:v>
                </c:pt>
                <c:pt idx="26">
                  <c:v>30.988093720855346</c:v>
                </c:pt>
                <c:pt idx="27">
                  <c:v>31.941141104322401</c:v>
                </c:pt>
                <c:pt idx="28">
                  <c:v>33.807812806127885</c:v>
                </c:pt>
                <c:pt idx="29">
                  <c:v>36.054020663350663</c:v>
                </c:pt>
                <c:pt idx="30">
                  <c:v>33.76884688960655</c:v>
                </c:pt>
                <c:pt idx="31">
                  <c:v>34.437838148165717</c:v>
                </c:pt>
              </c:numCache>
            </c:numRef>
          </c:val>
          <c:extLst>
            <c:ext xmlns:c16="http://schemas.microsoft.com/office/drawing/2014/chart" uri="{C3380CC4-5D6E-409C-BE32-E72D297353CC}">
              <c16:uniqueId val="{00000005-1791-4129-B6F5-97A34648BD36}"/>
            </c:ext>
          </c:extLst>
        </c:ser>
        <c:ser>
          <c:idx val="5"/>
          <c:order val="6"/>
          <c:tx>
            <c:strRef>
              <c:f>'A.3 Fig.A3.2'!$D$9</c:f>
              <c:strCache>
                <c:ptCount val="1"/>
                <c:pt idx="0">
                  <c:v>Other NFR sectors</c:v>
                </c:pt>
              </c:strCache>
            </c:strRef>
          </c:tx>
          <c:invertIfNegative val="0"/>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Fig.A3.2'!$G$9:$AL$9</c:f>
              <c:numCache>
                <c:formatCode>0.000</c:formatCode>
                <c:ptCount val="32"/>
                <c:pt idx="0">
                  <c:v>2.524</c:v>
                </c:pt>
                <c:pt idx="1">
                  <c:v>1.6346004481530041</c:v>
                </c:pt>
                <c:pt idx="2">
                  <c:v>2.3176264601434577</c:v>
                </c:pt>
                <c:pt idx="3">
                  <c:v>2.4977302209728167</c:v>
                </c:pt>
                <c:pt idx="4">
                  <c:v>1.6149019381642735</c:v>
                </c:pt>
                <c:pt idx="5">
                  <c:v>0.97122676879503733</c:v>
                </c:pt>
                <c:pt idx="6">
                  <c:v>0.96264590650769599</c:v>
                </c:pt>
                <c:pt idx="7">
                  <c:v>0.94531688637487343</c:v>
                </c:pt>
                <c:pt idx="8">
                  <c:v>1.0295641938428113</c:v>
                </c:pt>
                <c:pt idx="9">
                  <c:v>1.1978264950968862</c:v>
                </c:pt>
                <c:pt idx="10">
                  <c:v>1.099812453230026</c:v>
                </c:pt>
                <c:pt idx="11">
                  <c:v>1.2555783531390079</c:v>
                </c:pt>
                <c:pt idx="12">
                  <c:v>1.4660486925585094</c:v>
                </c:pt>
                <c:pt idx="13">
                  <c:v>1.322019989451765</c:v>
                </c:pt>
                <c:pt idx="14">
                  <c:v>1.1559025311854021</c:v>
                </c:pt>
                <c:pt idx="15">
                  <c:v>1.1295516264280463</c:v>
                </c:pt>
                <c:pt idx="16">
                  <c:v>1.2679612588994154</c:v>
                </c:pt>
                <c:pt idx="17">
                  <c:v>1.1576113065525733</c:v>
                </c:pt>
                <c:pt idx="18">
                  <c:v>1.1406555283233446</c:v>
                </c:pt>
                <c:pt idx="19">
                  <c:v>1.1785535924689503</c:v>
                </c:pt>
                <c:pt idx="20">
                  <c:v>1.0297558012354493</c:v>
                </c:pt>
                <c:pt idx="21">
                  <c:v>1.1474008815673058</c:v>
                </c:pt>
                <c:pt idx="22">
                  <c:v>0.85919459320739011</c:v>
                </c:pt>
                <c:pt idx="23">
                  <c:v>0.88628851477022053</c:v>
                </c:pt>
                <c:pt idx="24">
                  <c:v>0.8247404354115887</c:v>
                </c:pt>
                <c:pt idx="25">
                  <c:v>0.78493786852242908</c:v>
                </c:pt>
                <c:pt idx="26">
                  <c:v>0.64545423761160592</c:v>
                </c:pt>
                <c:pt idx="27">
                  <c:v>0.65022666370041327</c:v>
                </c:pt>
                <c:pt idx="28">
                  <c:v>0.39228344282169519</c:v>
                </c:pt>
                <c:pt idx="29">
                  <c:v>0.87519241895778188</c:v>
                </c:pt>
                <c:pt idx="30">
                  <c:v>0.51782691935219893</c:v>
                </c:pt>
                <c:pt idx="31">
                  <c:v>0.49594512542516433</c:v>
                </c:pt>
              </c:numCache>
            </c:numRef>
          </c:val>
          <c:extLst>
            <c:ext xmlns:c16="http://schemas.microsoft.com/office/drawing/2014/chart" uri="{C3380CC4-5D6E-409C-BE32-E72D297353CC}">
              <c16:uniqueId val="{00000006-1791-4129-B6F5-97A34648BD36}"/>
            </c:ext>
          </c:extLst>
        </c:ser>
        <c:dLbls>
          <c:showLegendKey val="0"/>
          <c:showVal val="0"/>
          <c:showCatName val="0"/>
          <c:showSerName val="0"/>
          <c:showPercent val="0"/>
          <c:showBubbleSize val="0"/>
        </c:dLbls>
        <c:gapWidth val="150"/>
        <c:overlap val="100"/>
        <c:axId val="192384384"/>
        <c:axId val="192390272"/>
      </c:barChart>
      <c:lineChart>
        <c:grouping val="standard"/>
        <c:varyColors val="0"/>
        <c:ser>
          <c:idx val="6"/>
          <c:order val="7"/>
          <c:tx>
            <c:strRef>
              <c:f>'A.3 Fig.A3.2'!$D$12</c:f>
              <c:strCache>
                <c:ptCount val="1"/>
                <c:pt idx="0">
                  <c:v>Sofia Protocol target</c:v>
                </c:pt>
              </c:strCache>
            </c:strRef>
          </c:tx>
          <c:spPr>
            <a:ln cap="rnd" cmpd="sng">
              <a:solidFill>
                <a:srgbClr val="FF0000"/>
              </a:solidFill>
              <a:prstDash val="sysDash"/>
              <a:round/>
            </a:ln>
          </c:spPr>
          <c:marker>
            <c:symbol val="none"/>
          </c:marker>
          <c:cat>
            <c:numRef>
              <c:f>'A.3 Fig.A3.2'!$G$2:$AL$2</c:f>
              <c:numCache>
                <c:formatCode>General</c:formatCode>
                <c:ptCount val="32"/>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cat>
          <c:val>
            <c:numRef>
              <c:f>'A.3 Fig.A3.2'!$G$12:$AL$12</c:f>
              <c:numCache>
                <c:formatCode>0.000</c:formatCode>
                <c:ptCount val="32"/>
                <c:pt idx="0">
                  <c:v>130.51838151666564</c:v>
                </c:pt>
                <c:pt idx="1">
                  <c:v>130.51838151666564</c:v>
                </c:pt>
                <c:pt idx="2">
                  <c:v>130.51838151666564</c:v>
                </c:pt>
                <c:pt idx="3">
                  <c:v>130.51838151666564</c:v>
                </c:pt>
                <c:pt idx="4">
                  <c:v>130.51838151666564</c:v>
                </c:pt>
                <c:pt idx="5">
                  <c:v>130.51838151666564</c:v>
                </c:pt>
                <c:pt idx="6">
                  <c:v>130.51838151666564</c:v>
                </c:pt>
                <c:pt idx="7">
                  <c:v>130.51838151666564</c:v>
                </c:pt>
                <c:pt idx="8">
                  <c:v>130.51838151666564</c:v>
                </c:pt>
                <c:pt idx="9">
                  <c:v>130.51838151666564</c:v>
                </c:pt>
                <c:pt idx="10">
                  <c:v>130.51838151666564</c:v>
                </c:pt>
                <c:pt idx="11">
                  <c:v>130.51838151666564</c:v>
                </c:pt>
                <c:pt idx="12">
                  <c:v>130.51838151666564</c:v>
                </c:pt>
                <c:pt idx="13">
                  <c:v>130.51838151666564</c:v>
                </c:pt>
                <c:pt idx="14">
                  <c:v>130.51838151666564</c:v>
                </c:pt>
                <c:pt idx="15">
                  <c:v>130.51838151666564</c:v>
                </c:pt>
                <c:pt idx="16">
                  <c:v>130.51838151666564</c:v>
                </c:pt>
                <c:pt idx="17">
                  <c:v>130.51838151666564</c:v>
                </c:pt>
                <c:pt idx="18">
                  <c:v>130.51838151666564</c:v>
                </c:pt>
                <c:pt idx="19">
                  <c:v>130.51838151666564</c:v>
                </c:pt>
                <c:pt idx="20">
                  <c:v>130.51838151666564</c:v>
                </c:pt>
                <c:pt idx="21">
                  <c:v>130.51838151666564</c:v>
                </c:pt>
                <c:pt idx="22">
                  <c:v>130.51838151666564</c:v>
                </c:pt>
                <c:pt idx="23">
                  <c:v>130.51838151666564</c:v>
                </c:pt>
                <c:pt idx="24">
                  <c:v>130.51838151666564</c:v>
                </c:pt>
                <c:pt idx="25">
                  <c:v>130.51838151666564</c:v>
                </c:pt>
                <c:pt idx="26">
                  <c:v>130.51838151666564</c:v>
                </c:pt>
                <c:pt idx="27">
                  <c:v>130.51838151666564</c:v>
                </c:pt>
                <c:pt idx="28">
                  <c:v>130.51838151666564</c:v>
                </c:pt>
                <c:pt idx="29">
                  <c:v>130.51838151666564</c:v>
                </c:pt>
                <c:pt idx="30">
                  <c:v>130.51838151666564</c:v>
                </c:pt>
                <c:pt idx="31">
                  <c:v>130.51838151666564</c:v>
                </c:pt>
              </c:numCache>
            </c:numRef>
          </c:val>
          <c:smooth val="0"/>
          <c:extLst>
            <c:ext xmlns:c16="http://schemas.microsoft.com/office/drawing/2014/chart" uri="{C3380CC4-5D6E-409C-BE32-E72D297353CC}">
              <c16:uniqueId val="{00000007-1791-4129-B6F5-97A34648BD36}"/>
            </c:ext>
          </c:extLst>
        </c:ser>
        <c:dLbls>
          <c:showLegendKey val="0"/>
          <c:showVal val="0"/>
          <c:showCatName val="0"/>
          <c:showSerName val="0"/>
          <c:showPercent val="0"/>
          <c:showBubbleSize val="0"/>
        </c:dLbls>
        <c:marker val="1"/>
        <c:smooth val="0"/>
        <c:axId val="192384384"/>
        <c:axId val="192390272"/>
      </c:lineChart>
      <c:catAx>
        <c:axId val="192384384"/>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192390272"/>
        <c:crosses val="autoZero"/>
        <c:auto val="1"/>
        <c:lblAlgn val="ctr"/>
        <c:lblOffset val="100"/>
        <c:tickLblSkip val="1"/>
        <c:tickMarkSkip val="1"/>
        <c:noMultiLvlLbl val="0"/>
      </c:catAx>
      <c:valAx>
        <c:axId val="192390272"/>
        <c:scaling>
          <c:orientation val="minMax"/>
        </c:scaling>
        <c:delete val="0"/>
        <c:axPos val="l"/>
        <c:majorGridlines/>
        <c:title>
          <c:tx>
            <c:rich>
              <a:bodyPr/>
              <a:lstStyle/>
              <a:p>
                <a:pPr>
                  <a:defRPr/>
                </a:pPr>
                <a:r>
                  <a:rPr lang="en-IE"/>
                  <a:t>kt</a:t>
                </a:r>
                <a:r>
                  <a:rPr lang="en-IE" baseline="0"/>
                  <a:t> </a:t>
                </a:r>
                <a:r>
                  <a:rPr lang="en-IE"/>
                  <a:t>(NO2)</a:t>
                </a:r>
              </a:p>
            </c:rich>
          </c:tx>
          <c:layout>
            <c:manualLayout>
              <c:xMode val="edge"/>
              <c:yMode val="edge"/>
              <c:x val="6.570302233902767E-3"/>
              <c:y val="0.35807860262008762"/>
            </c:manualLayout>
          </c:layout>
          <c:overlay val="0"/>
        </c:title>
        <c:numFmt formatCode="#,##0" sourceLinked="0"/>
        <c:majorTickMark val="out"/>
        <c:minorTickMark val="none"/>
        <c:tickLblPos val="nextTo"/>
        <c:txPr>
          <a:bodyPr rot="0" vert="horz"/>
          <a:lstStyle/>
          <a:p>
            <a:pPr>
              <a:defRPr sz="1200"/>
            </a:pPr>
            <a:endParaRPr lang="en-US"/>
          </a:p>
        </c:txPr>
        <c:crossAx val="192384384"/>
        <c:crosses val="autoZero"/>
        <c:crossBetween val="between"/>
      </c:valAx>
      <c:spPr>
        <a:noFill/>
        <a:ln>
          <a:solidFill>
            <a:schemeClr val="tx1"/>
          </a:solidFill>
        </a:ln>
      </c:spPr>
    </c:plotArea>
    <c:legend>
      <c:legendPos val="r"/>
      <c:layout>
        <c:manualLayout>
          <c:xMode val="edge"/>
          <c:yMode val="edge"/>
          <c:x val="6.9134824326591418E-2"/>
          <c:y val="0.88406973686245993"/>
          <c:w val="0.91635538311334275"/>
          <c:h val="0.11437908971056038"/>
        </c:manualLayout>
      </c:layout>
      <c:overlay val="0"/>
      <c:txPr>
        <a:bodyPr/>
        <a:lstStyle/>
        <a:p>
          <a:pPr>
            <a:defRPr sz="1200"/>
          </a:pPr>
          <a:endParaRPr lang="en-US"/>
        </a:p>
      </c:txPr>
    </c:legend>
    <c:plotVisOnly val="1"/>
    <c:dispBlanksAs val="gap"/>
    <c:showDLblsOverMax val="0"/>
  </c:chart>
  <c:spPr>
    <a:noFill/>
    <a:ln>
      <a:noFill/>
    </a:ln>
  </c:sp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0</xdr:colOff>
      <xdr:row>17</xdr:row>
      <xdr:rowOff>0</xdr:rowOff>
    </xdr:from>
    <xdr:to>
      <xdr:col>26</xdr:col>
      <xdr:colOff>546100</xdr:colOff>
      <xdr:row>51</xdr:row>
      <xdr:rowOff>114300</xdr:rowOff>
    </xdr:to>
    <xdr:graphicFrame macro="">
      <xdr:nvGraphicFramePr>
        <xdr:cNvPr id="5" name="Chart 1">
          <a:extLst>
            <a:ext uri="{FF2B5EF4-FFF2-40B4-BE49-F238E27FC236}">
              <a16:creationId xmlns:a16="http://schemas.microsoft.com/office/drawing/2014/main" id="{772E0DB2-10AD-485B-ACAC-8421BD4CD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1666874</xdr:colOff>
      <xdr:row>14</xdr:row>
      <xdr:rowOff>57150</xdr:rowOff>
    </xdr:from>
    <xdr:to>
      <xdr:col>34</xdr:col>
      <xdr:colOff>19050</xdr:colOff>
      <xdr:row>39</xdr:row>
      <xdr:rowOff>142875</xdr:rowOff>
    </xdr:to>
    <xdr:graphicFrame macro="">
      <xdr:nvGraphicFramePr>
        <xdr:cNvPr id="2" name="Chart 1">
          <a:extLst>
            <a:ext uri="{FF2B5EF4-FFF2-40B4-BE49-F238E27FC236}">
              <a16:creationId xmlns:a16="http://schemas.microsoft.com/office/drawing/2014/main" id="{35C11F86-FD42-47B1-ACA8-D3CC40902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140"/>
  <sheetViews>
    <sheetView zoomScale="75" zoomScaleNormal="75" workbookViewId="0">
      <pane ySplit="1" topLeftCell="A2" activePane="bottomLeft" state="frozen"/>
      <selection pane="bottomLeft" activeCell="B1" sqref="B1"/>
    </sheetView>
  </sheetViews>
  <sheetFormatPr defaultRowHeight="15" x14ac:dyDescent="0.25"/>
  <cols>
    <col min="1" max="1" width="17.85546875" style="18" customWidth="1"/>
    <col min="2" max="2" width="45.140625" style="40" customWidth="1"/>
    <col min="3" max="3" width="45.140625" style="18" customWidth="1"/>
    <col min="4" max="4" width="14.140625" style="18" customWidth="1"/>
    <col min="5" max="5" width="14.140625" style="43" customWidth="1"/>
    <col min="6" max="6" width="2.28515625" style="43" customWidth="1"/>
    <col min="7" max="7" width="7.5703125" style="18" customWidth="1"/>
    <col min="8" max="8" width="20" style="18" customWidth="1"/>
    <col min="9" max="9" width="4.28515625" style="18" customWidth="1"/>
    <col min="10" max="10" width="14.42578125" style="18" customWidth="1"/>
    <col min="11" max="11" width="13.28515625" style="18" customWidth="1"/>
    <col min="12" max="16384" width="9.140625" style="18"/>
  </cols>
  <sheetData>
    <row r="1" spans="1:12" ht="15.75" thickBot="1" x14ac:dyDescent="0.3">
      <c r="A1" s="31" t="s">
        <v>43</v>
      </c>
      <c r="B1" s="32">
        <v>2018</v>
      </c>
      <c r="C1" s="33" t="s">
        <v>1</v>
      </c>
      <c r="D1" s="33" t="s">
        <v>2</v>
      </c>
      <c r="E1" s="34" t="s">
        <v>3</v>
      </c>
      <c r="F1" s="35"/>
      <c r="H1" s="36" t="s">
        <v>4</v>
      </c>
      <c r="J1" s="37" t="s">
        <v>30</v>
      </c>
      <c r="K1" s="38">
        <v>0.8</v>
      </c>
      <c r="L1" s="39" t="s">
        <v>31</v>
      </c>
    </row>
    <row r="2" spans="1:12" x14ac:dyDescent="0.25">
      <c r="A2" s="18" t="s">
        <v>66</v>
      </c>
      <c r="B2" s="40" t="s">
        <v>206</v>
      </c>
      <c r="C2" s="41" t="str">
        <f>IF(ISNUMBER('A.2 Table 15.PAH'!I25),'A.2 Table 15.PAH'!I25/VLOOKUP("National Total",A:B,2,0),"0")</f>
        <v>0</v>
      </c>
      <c r="D2" s="42">
        <f t="shared" ref="D2:D33" si="0">IF(C2=1,0,IF(ISNUMBER(C2+D1),C2+D1,0))</f>
        <v>0</v>
      </c>
      <c r="E2" s="43" t="str">
        <f t="shared" ref="E2:E33" si="1">IF(AND(D1&lt;$K$1,D2&gt;0),"x","")</f>
        <v/>
      </c>
      <c r="G2" s="44" t="b">
        <f>ROW(A2)=ROW(B2)</f>
        <v>1</v>
      </c>
      <c r="H2" s="45" t="e">
        <f t="shared" ref="H2:H33" si="2">VLOOKUP("National Total",A:B,2,0)</f>
        <v>#N/A</v>
      </c>
      <c r="I2" s="8" t="s">
        <v>45</v>
      </c>
    </row>
    <row r="3" spans="1:12" x14ac:dyDescent="0.25">
      <c r="A3" s="18" t="s">
        <v>80</v>
      </c>
      <c r="B3" s="46" t="s">
        <v>206</v>
      </c>
      <c r="C3" s="41" t="str">
        <f t="shared" ref="C3:C9" si="3">IF(ISNUMBER(B3),B3/VLOOKUP("National Total",A:B,2,0),"0")</f>
        <v>0</v>
      </c>
      <c r="D3" s="42">
        <f t="shared" si="0"/>
        <v>0</v>
      </c>
      <c r="E3" s="43" t="str">
        <f t="shared" si="1"/>
        <v/>
      </c>
      <c r="G3" s="44" t="b">
        <f t="shared" ref="G3:G66" si="4">ROW(A3)=ROW(B3)</f>
        <v>1</v>
      </c>
      <c r="H3" s="45" t="e">
        <f t="shared" si="2"/>
        <v>#N/A</v>
      </c>
      <c r="I3" s="8" t="s">
        <v>46</v>
      </c>
    </row>
    <row r="4" spans="1:12" x14ac:dyDescent="0.25">
      <c r="A4" s="18" t="s">
        <v>90</v>
      </c>
      <c r="B4" s="46" t="s">
        <v>206</v>
      </c>
      <c r="C4" s="41" t="str">
        <f t="shared" si="3"/>
        <v>0</v>
      </c>
      <c r="D4" s="42">
        <f t="shared" si="0"/>
        <v>0</v>
      </c>
      <c r="E4" s="43" t="str">
        <f t="shared" si="1"/>
        <v/>
      </c>
      <c r="G4" s="44" t="b">
        <f t="shared" si="4"/>
        <v>1</v>
      </c>
      <c r="H4" s="45" t="e">
        <f t="shared" si="2"/>
        <v>#N/A</v>
      </c>
      <c r="I4" s="8" t="s">
        <v>47</v>
      </c>
    </row>
    <row r="5" spans="1:12" x14ac:dyDescent="0.25">
      <c r="A5" s="18" t="s">
        <v>103</v>
      </c>
      <c r="B5" s="46" t="s">
        <v>206</v>
      </c>
      <c r="C5" s="41" t="str">
        <f t="shared" si="3"/>
        <v>0</v>
      </c>
      <c r="D5" s="42">
        <f t="shared" si="0"/>
        <v>0</v>
      </c>
      <c r="E5" s="43" t="str">
        <f t="shared" si="1"/>
        <v/>
      </c>
      <c r="G5" s="44" t="b">
        <f t="shared" si="4"/>
        <v>1</v>
      </c>
      <c r="H5" s="45" t="e">
        <f t="shared" si="2"/>
        <v>#N/A</v>
      </c>
      <c r="I5" s="8" t="s">
        <v>48</v>
      </c>
    </row>
    <row r="6" spans="1:12" x14ac:dyDescent="0.25">
      <c r="A6" s="18" t="s">
        <v>105</v>
      </c>
      <c r="B6" s="46" t="s">
        <v>206</v>
      </c>
      <c r="C6" s="41" t="str">
        <f t="shared" si="3"/>
        <v>0</v>
      </c>
      <c r="D6" s="42">
        <f t="shared" si="0"/>
        <v>0</v>
      </c>
      <c r="E6" s="43" t="str">
        <f t="shared" si="1"/>
        <v/>
      </c>
      <c r="G6" s="44" t="b">
        <f t="shared" si="4"/>
        <v>1</v>
      </c>
      <c r="H6" s="45" t="e">
        <f t="shared" si="2"/>
        <v>#N/A</v>
      </c>
      <c r="I6" s="8" t="s">
        <v>49</v>
      </c>
    </row>
    <row r="7" spans="1:12" x14ac:dyDescent="0.25">
      <c r="A7" s="18" t="s">
        <v>106</v>
      </c>
      <c r="B7" s="46" t="s">
        <v>206</v>
      </c>
      <c r="C7" s="41" t="str">
        <f t="shared" si="3"/>
        <v>0</v>
      </c>
      <c r="D7" s="42">
        <f t="shared" si="0"/>
        <v>0</v>
      </c>
      <c r="E7" s="43" t="str">
        <f t="shared" si="1"/>
        <v/>
      </c>
      <c r="G7" s="44" t="b">
        <f t="shared" si="4"/>
        <v>1</v>
      </c>
      <c r="H7" s="45" t="e">
        <f t="shared" si="2"/>
        <v>#N/A</v>
      </c>
      <c r="I7" s="8" t="s">
        <v>50</v>
      </c>
    </row>
    <row r="8" spans="1:12" x14ac:dyDescent="0.25">
      <c r="A8" s="18" t="s">
        <v>108</v>
      </c>
      <c r="B8" s="46" t="s">
        <v>206</v>
      </c>
      <c r="C8" s="41" t="str">
        <f t="shared" si="3"/>
        <v>0</v>
      </c>
      <c r="D8" s="42">
        <f t="shared" si="0"/>
        <v>0</v>
      </c>
      <c r="E8" s="43" t="str">
        <f t="shared" si="1"/>
        <v/>
      </c>
      <c r="G8" s="44" t="b">
        <f t="shared" si="4"/>
        <v>1</v>
      </c>
      <c r="H8" s="45" t="e">
        <f t="shared" si="2"/>
        <v>#N/A</v>
      </c>
      <c r="I8" s="8" t="s">
        <v>51</v>
      </c>
    </row>
    <row r="9" spans="1:12" x14ac:dyDescent="0.25">
      <c r="A9" s="18" t="s">
        <v>109</v>
      </c>
      <c r="B9" s="46" t="s">
        <v>206</v>
      </c>
      <c r="C9" s="41" t="str">
        <f t="shared" si="3"/>
        <v>0</v>
      </c>
      <c r="D9" s="42">
        <f t="shared" si="0"/>
        <v>0</v>
      </c>
      <c r="E9" s="43" t="str">
        <f t="shared" si="1"/>
        <v/>
      </c>
      <c r="G9" s="44" t="b">
        <f t="shared" si="4"/>
        <v>1</v>
      </c>
      <c r="H9" s="45" t="e">
        <f t="shared" si="2"/>
        <v>#N/A</v>
      </c>
      <c r="I9" s="8" t="s">
        <v>52</v>
      </c>
    </row>
    <row r="10" spans="1:12" x14ac:dyDescent="0.25">
      <c r="A10" s="18" t="s">
        <v>110</v>
      </c>
      <c r="B10" s="40" t="s">
        <v>206</v>
      </c>
      <c r="C10" s="41" t="str">
        <f>IF(ISNUMBER('A.2 Table 15.PAH'!I14),'A.2 Table 15.PAH'!I14/VLOOKUP("National Total",A:B,2,0),"0")</f>
        <v>0</v>
      </c>
      <c r="D10" s="42">
        <f t="shared" si="0"/>
        <v>0</v>
      </c>
      <c r="E10" s="43" t="str">
        <f t="shared" si="1"/>
        <v/>
      </c>
      <c r="G10" s="44" t="b">
        <f t="shared" si="4"/>
        <v>1</v>
      </c>
      <c r="H10" s="45" t="e">
        <f t="shared" si="2"/>
        <v>#N/A</v>
      </c>
      <c r="I10" s="8" t="s">
        <v>53</v>
      </c>
    </row>
    <row r="11" spans="1:12" x14ac:dyDescent="0.25">
      <c r="A11" s="18" t="s">
        <v>119</v>
      </c>
      <c r="B11" s="46" t="s">
        <v>206</v>
      </c>
      <c r="C11" s="41" t="str">
        <f>IF(ISNUMBER(B11),B11/VLOOKUP("National Total",A:B,2,0),"0")</f>
        <v>0</v>
      </c>
      <c r="D11" s="42">
        <f t="shared" si="0"/>
        <v>0</v>
      </c>
      <c r="E11" s="43" t="str">
        <f t="shared" si="1"/>
        <v/>
      </c>
      <c r="G11" s="44" t="b">
        <f t="shared" si="4"/>
        <v>1</v>
      </c>
      <c r="H11" s="45" t="e">
        <f t="shared" si="2"/>
        <v>#N/A</v>
      </c>
      <c r="I11" s="8" t="s">
        <v>54</v>
      </c>
    </row>
    <row r="12" spans="1:12" x14ac:dyDescent="0.25">
      <c r="A12" s="18" t="s">
        <v>154</v>
      </c>
      <c r="B12" s="46" t="s">
        <v>206</v>
      </c>
      <c r="C12" s="41" t="str">
        <f>IF(ISNUMBER(B12),B12/VLOOKUP("National Total",A:B,2,0),"0")</f>
        <v>0</v>
      </c>
      <c r="D12" s="42">
        <f t="shared" si="0"/>
        <v>0</v>
      </c>
      <c r="E12" s="43" t="str">
        <f t="shared" si="1"/>
        <v/>
      </c>
      <c r="G12" s="44" t="b">
        <f t="shared" si="4"/>
        <v>1</v>
      </c>
      <c r="H12" s="45" t="e">
        <f t="shared" si="2"/>
        <v>#N/A</v>
      </c>
      <c r="I12" s="8" t="s">
        <v>55</v>
      </c>
    </row>
    <row r="13" spans="1:12" x14ac:dyDescent="0.25">
      <c r="A13" s="18" t="s">
        <v>159</v>
      </c>
      <c r="B13" s="46" t="s">
        <v>206</v>
      </c>
      <c r="C13" s="41" t="str">
        <f>IF(ISNUMBER(B13),B13/VLOOKUP("National Total",A:B,2,0),"0")</f>
        <v>0</v>
      </c>
      <c r="D13" s="42">
        <f t="shared" si="0"/>
        <v>0</v>
      </c>
      <c r="E13" s="43" t="str">
        <f t="shared" si="1"/>
        <v/>
      </c>
      <c r="G13" s="44" t="b">
        <f t="shared" si="4"/>
        <v>1</v>
      </c>
      <c r="H13" s="45" t="e">
        <f t="shared" si="2"/>
        <v>#N/A</v>
      </c>
      <c r="I13" s="8" t="s">
        <v>56</v>
      </c>
    </row>
    <row r="14" spans="1:12" x14ac:dyDescent="0.25">
      <c r="A14" s="18" t="s">
        <v>162</v>
      </c>
      <c r="B14" s="40" t="s">
        <v>206</v>
      </c>
      <c r="C14" s="41" t="str">
        <f>IF(ISNUMBER('A.2 Table 15.PAH'!I29),'A.2 Table 15.PAH'!I29/VLOOKUP("National Total",A:B,2,0),"0")</f>
        <v>0</v>
      </c>
      <c r="D14" s="42">
        <f t="shared" si="0"/>
        <v>0</v>
      </c>
      <c r="E14" s="43" t="str">
        <f t="shared" si="1"/>
        <v/>
      </c>
      <c r="G14" s="44" t="b">
        <f t="shared" si="4"/>
        <v>1</v>
      </c>
      <c r="H14" s="45" t="e">
        <f t="shared" si="2"/>
        <v>#N/A</v>
      </c>
      <c r="I14" s="8" t="s">
        <v>57</v>
      </c>
    </row>
    <row r="15" spans="1:12" x14ac:dyDescent="0.25">
      <c r="A15" s="18" t="s">
        <v>165</v>
      </c>
      <c r="B15" s="46" t="s">
        <v>206</v>
      </c>
      <c r="C15" s="41" t="str">
        <f>IF(ISNUMBER(B15),B15/VLOOKUP("National Total",A:B,2,0),"0")</f>
        <v>0</v>
      </c>
      <c r="D15" s="42">
        <f t="shared" si="0"/>
        <v>0</v>
      </c>
      <c r="E15" s="43" t="str">
        <f t="shared" si="1"/>
        <v/>
      </c>
      <c r="G15" s="44" t="b">
        <f t="shared" si="4"/>
        <v>1</v>
      </c>
      <c r="H15" s="45" t="e">
        <f t="shared" si="2"/>
        <v>#N/A</v>
      </c>
      <c r="I15" s="8" t="s">
        <v>58</v>
      </c>
    </row>
    <row r="16" spans="1:12" x14ac:dyDescent="0.25">
      <c r="A16" s="18" t="s">
        <v>44</v>
      </c>
      <c r="B16" s="46" t="s">
        <v>206</v>
      </c>
      <c r="C16" s="41" t="str">
        <f>IF(ISNUMBER(B16),B16/VLOOKUP("National Total",A:B,2,0),"0")</f>
        <v>0</v>
      </c>
      <c r="D16" s="42">
        <f t="shared" si="0"/>
        <v>0</v>
      </c>
      <c r="E16" s="43" t="str">
        <f t="shared" si="1"/>
        <v/>
      </c>
      <c r="G16" s="44" t="b">
        <f t="shared" si="4"/>
        <v>1</v>
      </c>
      <c r="H16" s="45" t="e">
        <f t="shared" si="2"/>
        <v>#N/A</v>
      </c>
      <c r="I16" s="8" t="s">
        <v>59</v>
      </c>
    </row>
    <row r="17" spans="1:9" x14ac:dyDescent="0.25">
      <c r="A17" s="18" t="s">
        <v>56</v>
      </c>
      <c r="B17" s="46" t="s">
        <v>240</v>
      </c>
      <c r="C17" s="41" t="str">
        <f>IF(ISNUMBER(B17),B17/VLOOKUP("National Total",A:B,2,0),"0")</f>
        <v>0</v>
      </c>
      <c r="D17" s="42">
        <f t="shared" si="0"/>
        <v>0</v>
      </c>
      <c r="E17" s="43" t="str">
        <f t="shared" si="1"/>
        <v/>
      </c>
      <c r="G17" s="44" t="b">
        <f t="shared" si="4"/>
        <v>1</v>
      </c>
      <c r="H17" s="45" t="e">
        <f t="shared" si="2"/>
        <v>#N/A</v>
      </c>
      <c r="I17" s="8" t="s">
        <v>60</v>
      </c>
    </row>
    <row r="18" spans="1:9" x14ac:dyDescent="0.25">
      <c r="A18" s="18" t="s">
        <v>57</v>
      </c>
      <c r="B18" s="40" t="s">
        <v>240</v>
      </c>
      <c r="C18" s="41" t="str">
        <f>IF(ISNUMBER('A.2 Table 15.PAH'!I30),'A.2 Table 15.PAH'!I30/VLOOKUP("National Total",A:B,2,0),"0")</f>
        <v>0</v>
      </c>
      <c r="D18" s="42">
        <f t="shared" si="0"/>
        <v>0</v>
      </c>
      <c r="E18" s="43" t="str">
        <f t="shared" si="1"/>
        <v/>
      </c>
      <c r="G18" s="44" t="b">
        <f t="shared" si="4"/>
        <v>1</v>
      </c>
      <c r="H18" s="45" t="e">
        <f t="shared" si="2"/>
        <v>#N/A</v>
      </c>
      <c r="I18" s="8" t="s">
        <v>61</v>
      </c>
    </row>
    <row r="19" spans="1:9" x14ac:dyDescent="0.25">
      <c r="A19" s="18" t="s">
        <v>62</v>
      </c>
      <c r="B19" s="40" t="s">
        <v>240</v>
      </c>
      <c r="C19" s="41" t="str">
        <f>IF(ISNUMBER('A.2 Table 15.PAH'!I9),'A.2 Table 15.PAH'!I9/VLOOKUP("National Total",A:B,2,0),"0")</f>
        <v>0</v>
      </c>
      <c r="D19" s="42">
        <f t="shared" si="0"/>
        <v>0</v>
      </c>
      <c r="E19" s="43" t="str">
        <f t="shared" si="1"/>
        <v/>
      </c>
      <c r="G19" s="44" t="b">
        <f t="shared" si="4"/>
        <v>1</v>
      </c>
      <c r="H19" s="45" t="e">
        <f t="shared" si="2"/>
        <v>#N/A</v>
      </c>
      <c r="I19" s="8" t="s">
        <v>62</v>
      </c>
    </row>
    <row r="20" spans="1:9" x14ac:dyDescent="0.25">
      <c r="A20" s="18" t="s">
        <v>63</v>
      </c>
      <c r="B20" s="46" t="s">
        <v>240</v>
      </c>
      <c r="C20" s="41" t="str">
        <f>IF(ISNUMBER(B20),B20/VLOOKUP("National Total",A:B,2,0),"0")</f>
        <v>0</v>
      </c>
      <c r="D20" s="42">
        <f t="shared" si="0"/>
        <v>0</v>
      </c>
      <c r="E20" s="43" t="str">
        <f t="shared" si="1"/>
        <v/>
      </c>
      <c r="G20" s="44" t="b">
        <f t="shared" si="4"/>
        <v>1</v>
      </c>
      <c r="H20" s="45" t="e">
        <f t="shared" si="2"/>
        <v>#N/A</v>
      </c>
      <c r="I20" s="8" t="s">
        <v>63</v>
      </c>
    </row>
    <row r="21" spans="1:9" x14ac:dyDescent="0.25">
      <c r="A21" s="18" t="s">
        <v>64</v>
      </c>
      <c r="B21" s="46" t="s">
        <v>240</v>
      </c>
      <c r="C21" s="41" t="str">
        <f>IF(ISNUMBER(B21),B21/VLOOKUP("National Total",A:B,2,0),"0")</f>
        <v>0</v>
      </c>
      <c r="D21" s="42">
        <f t="shared" si="0"/>
        <v>0</v>
      </c>
      <c r="E21" s="43" t="str">
        <f t="shared" si="1"/>
        <v/>
      </c>
      <c r="G21" s="44" t="b">
        <f t="shared" si="4"/>
        <v>1</v>
      </c>
      <c r="H21" s="45" t="e">
        <f t="shared" si="2"/>
        <v>#N/A</v>
      </c>
      <c r="I21" s="8" t="s">
        <v>64</v>
      </c>
    </row>
    <row r="22" spans="1:9" x14ac:dyDescent="0.25">
      <c r="A22" s="18" t="s">
        <v>67</v>
      </c>
      <c r="B22" s="40" t="s">
        <v>240</v>
      </c>
      <c r="C22" s="41" t="str">
        <f>IF(ISNUMBER('A.2 Table 15.PAH'!I22),'A.2 Table 15.PAH'!I22/VLOOKUP("National Total",A:B,2,0),"0")</f>
        <v>0</v>
      </c>
      <c r="D22" s="42">
        <f t="shared" si="0"/>
        <v>0</v>
      </c>
      <c r="E22" s="43" t="str">
        <f t="shared" si="1"/>
        <v/>
      </c>
      <c r="G22" s="44" t="b">
        <f t="shared" si="4"/>
        <v>1</v>
      </c>
      <c r="H22" s="45" t="e">
        <f t="shared" si="2"/>
        <v>#N/A</v>
      </c>
      <c r="I22" s="8" t="s">
        <v>65</v>
      </c>
    </row>
    <row r="23" spans="1:9" x14ac:dyDescent="0.25">
      <c r="A23" s="18" t="s">
        <v>68</v>
      </c>
      <c r="B23" s="46" t="s">
        <v>240</v>
      </c>
      <c r="C23" s="41" t="str">
        <f t="shared" ref="C23:C35" si="5">IF(ISNUMBER(B23),B23/VLOOKUP("National Total",A:B,2,0),"0")</f>
        <v>0</v>
      </c>
      <c r="D23" s="42">
        <f t="shared" si="0"/>
        <v>0</v>
      </c>
      <c r="E23" s="43" t="str">
        <f t="shared" si="1"/>
        <v/>
      </c>
      <c r="G23" s="44" t="b">
        <f t="shared" si="4"/>
        <v>1</v>
      </c>
      <c r="H23" s="45" t="e">
        <f t="shared" si="2"/>
        <v>#N/A</v>
      </c>
      <c r="I23" s="8" t="s">
        <v>66</v>
      </c>
    </row>
    <row r="24" spans="1:9" x14ac:dyDescent="0.25">
      <c r="A24" s="18" t="s">
        <v>76</v>
      </c>
      <c r="B24" s="46" t="s">
        <v>240</v>
      </c>
      <c r="C24" s="41" t="str">
        <f t="shared" si="5"/>
        <v>0</v>
      </c>
      <c r="D24" s="42">
        <f t="shared" si="0"/>
        <v>0</v>
      </c>
      <c r="E24" s="43" t="str">
        <f t="shared" si="1"/>
        <v/>
      </c>
      <c r="G24" s="44" t="b">
        <f t="shared" si="4"/>
        <v>1</v>
      </c>
      <c r="H24" s="45" t="e">
        <f t="shared" si="2"/>
        <v>#N/A</v>
      </c>
      <c r="I24" s="8" t="s">
        <v>67</v>
      </c>
    </row>
    <row r="25" spans="1:9" x14ac:dyDescent="0.25">
      <c r="A25" s="18" t="s">
        <v>86</v>
      </c>
      <c r="B25" s="46" t="s">
        <v>240</v>
      </c>
      <c r="C25" s="41" t="str">
        <f t="shared" si="5"/>
        <v>0</v>
      </c>
      <c r="D25" s="42">
        <f t="shared" si="0"/>
        <v>0</v>
      </c>
      <c r="E25" s="43" t="str">
        <f t="shared" si="1"/>
        <v/>
      </c>
      <c r="G25" s="44" t="b">
        <f t="shared" si="4"/>
        <v>1</v>
      </c>
      <c r="H25" s="45" t="e">
        <f t="shared" si="2"/>
        <v>#N/A</v>
      </c>
      <c r="I25" s="8" t="s">
        <v>68</v>
      </c>
    </row>
    <row r="26" spans="1:9" x14ac:dyDescent="0.25">
      <c r="A26" s="18" t="s">
        <v>98</v>
      </c>
      <c r="B26" s="46" t="s">
        <v>240</v>
      </c>
      <c r="C26" s="41" t="str">
        <f t="shared" si="5"/>
        <v>0</v>
      </c>
      <c r="D26" s="42">
        <f t="shared" si="0"/>
        <v>0</v>
      </c>
      <c r="E26" s="43" t="str">
        <f t="shared" si="1"/>
        <v/>
      </c>
      <c r="G26" s="44" t="b">
        <f t="shared" si="4"/>
        <v>1</v>
      </c>
      <c r="H26" s="45" t="e">
        <f t="shared" si="2"/>
        <v>#N/A</v>
      </c>
      <c r="I26" s="8" t="s">
        <v>69</v>
      </c>
    </row>
    <row r="27" spans="1:9" x14ac:dyDescent="0.25">
      <c r="A27" s="18" t="s">
        <v>101</v>
      </c>
      <c r="B27" s="46" t="s">
        <v>240</v>
      </c>
      <c r="C27" s="41" t="str">
        <f t="shared" si="5"/>
        <v>0</v>
      </c>
      <c r="D27" s="42">
        <f t="shared" si="0"/>
        <v>0</v>
      </c>
      <c r="E27" s="43" t="str">
        <f t="shared" si="1"/>
        <v/>
      </c>
      <c r="G27" s="44" t="b">
        <f t="shared" si="4"/>
        <v>1</v>
      </c>
      <c r="H27" s="45" t="e">
        <f t="shared" si="2"/>
        <v>#N/A</v>
      </c>
      <c r="I27" s="8" t="s">
        <v>70</v>
      </c>
    </row>
    <row r="28" spans="1:9" x14ac:dyDescent="0.25">
      <c r="A28" s="18" t="s">
        <v>102</v>
      </c>
      <c r="B28" s="46" t="s">
        <v>240</v>
      </c>
      <c r="C28" s="41" t="str">
        <f t="shared" si="5"/>
        <v>0</v>
      </c>
      <c r="D28" s="42">
        <f t="shared" si="0"/>
        <v>0</v>
      </c>
      <c r="E28" s="43" t="str">
        <f t="shared" si="1"/>
        <v/>
      </c>
      <c r="G28" s="44" t="b">
        <f t="shared" si="4"/>
        <v>1</v>
      </c>
      <c r="H28" s="45" t="e">
        <f t="shared" si="2"/>
        <v>#N/A</v>
      </c>
      <c r="I28" s="8" t="s">
        <v>71</v>
      </c>
    </row>
    <row r="29" spans="1:9" x14ac:dyDescent="0.25">
      <c r="A29" s="18" t="s">
        <v>107</v>
      </c>
      <c r="B29" s="46" t="s">
        <v>240</v>
      </c>
      <c r="C29" s="41" t="str">
        <f t="shared" si="5"/>
        <v>0</v>
      </c>
      <c r="D29" s="42">
        <f t="shared" si="0"/>
        <v>0</v>
      </c>
      <c r="E29" s="43" t="str">
        <f t="shared" si="1"/>
        <v/>
      </c>
      <c r="G29" s="44" t="b">
        <f t="shared" si="4"/>
        <v>1</v>
      </c>
      <c r="H29" s="45" t="e">
        <f t="shared" si="2"/>
        <v>#N/A</v>
      </c>
      <c r="I29" s="8" t="s">
        <v>72</v>
      </c>
    </row>
    <row r="30" spans="1:9" x14ac:dyDescent="0.25">
      <c r="A30" s="18" t="s">
        <v>115</v>
      </c>
      <c r="B30" s="46" t="s">
        <v>206</v>
      </c>
      <c r="C30" s="41" t="str">
        <f t="shared" si="5"/>
        <v>0</v>
      </c>
      <c r="D30" s="42">
        <f t="shared" si="0"/>
        <v>0</v>
      </c>
      <c r="E30" s="43" t="str">
        <f t="shared" si="1"/>
        <v/>
      </c>
      <c r="G30" s="44" t="b">
        <f t="shared" si="4"/>
        <v>1</v>
      </c>
      <c r="H30" s="45" t="e">
        <f t="shared" si="2"/>
        <v>#N/A</v>
      </c>
      <c r="I30" s="8" t="s">
        <v>73</v>
      </c>
    </row>
    <row r="31" spans="1:9" x14ac:dyDescent="0.25">
      <c r="A31" s="18" t="s">
        <v>123</v>
      </c>
      <c r="B31" s="46" t="s">
        <v>240</v>
      </c>
      <c r="C31" s="41" t="str">
        <f t="shared" si="5"/>
        <v>0</v>
      </c>
      <c r="D31" s="42">
        <f t="shared" si="0"/>
        <v>0</v>
      </c>
      <c r="E31" s="43" t="str">
        <f t="shared" si="1"/>
        <v/>
      </c>
      <c r="G31" s="44" t="b">
        <f t="shared" si="4"/>
        <v>1</v>
      </c>
      <c r="H31" s="45" t="e">
        <f t="shared" si="2"/>
        <v>#N/A</v>
      </c>
      <c r="I31" s="8" t="s">
        <v>74</v>
      </c>
    </row>
    <row r="32" spans="1:9" x14ac:dyDescent="0.25">
      <c r="A32" s="18" t="s">
        <v>129</v>
      </c>
      <c r="B32" s="46" t="s">
        <v>240</v>
      </c>
      <c r="C32" s="41" t="str">
        <f t="shared" si="5"/>
        <v>0</v>
      </c>
      <c r="D32" s="42">
        <f t="shared" si="0"/>
        <v>0</v>
      </c>
      <c r="E32" s="43" t="str">
        <f t="shared" si="1"/>
        <v/>
      </c>
      <c r="G32" s="44" t="b">
        <f t="shared" si="4"/>
        <v>1</v>
      </c>
      <c r="H32" s="45" t="e">
        <f t="shared" si="2"/>
        <v>#N/A</v>
      </c>
      <c r="I32" s="8" t="s">
        <v>75</v>
      </c>
    </row>
    <row r="33" spans="1:9" x14ac:dyDescent="0.25">
      <c r="A33" s="18" t="s">
        <v>155</v>
      </c>
      <c r="B33" s="46" t="s">
        <v>240</v>
      </c>
      <c r="C33" s="41" t="str">
        <f t="shared" si="5"/>
        <v>0</v>
      </c>
      <c r="D33" s="42">
        <f t="shared" si="0"/>
        <v>0</v>
      </c>
      <c r="E33" s="43" t="str">
        <f t="shared" si="1"/>
        <v/>
      </c>
      <c r="G33" s="44" t="b">
        <f t="shared" si="4"/>
        <v>1</v>
      </c>
      <c r="H33" s="45" t="e">
        <f t="shared" si="2"/>
        <v>#N/A</v>
      </c>
      <c r="I33" s="8" t="s">
        <v>76</v>
      </c>
    </row>
    <row r="34" spans="1:9" x14ac:dyDescent="0.25">
      <c r="A34" s="18" t="s">
        <v>69</v>
      </c>
      <c r="B34" s="46" t="s">
        <v>175</v>
      </c>
      <c r="C34" s="41" t="str">
        <f t="shared" si="5"/>
        <v>0</v>
      </c>
      <c r="D34" s="42">
        <f t="shared" ref="D34:D65" si="6">IF(C34=1,0,IF(ISNUMBER(C34+D33),C34+D33,0))</f>
        <v>0</v>
      </c>
      <c r="E34" s="43" t="str">
        <f t="shared" ref="E34:E65" si="7">IF(AND(D33&lt;$K$1,D34&gt;0),"x","")</f>
        <v/>
      </c>
      <c r="G34" s="44" t="b">
        <f t="shared" si="4"/>
        <v>1</v>
      </c>
      <c r="H34" s="45" t="e">
        <f t="shared" ref="H34:H65" si="8">VLOOKUP("National Total",A:B,2,0)</f>
        <v>#N/A</v>
      </c>
      <c r="I34" s="8" t="s">
        <v>77</v>
      </c>
    </row>
    <row r="35" spans="1:9" x14ac:dyDescent="0.25">
      <c r="A35" s="18" t="s">
        <v>79</v>
      </c>
      <c r="B35" s="46" t="s">
        <v>175</v>
      </c>
      <c r="C35" s="41" t="str">
        <f t="shared" si="5"/>
        <v>0</v>
      </c>
      <c r="D35" s="42">
        <f t="shared" si="6"/>
        <v>0</v>
      </c>
      <c r="E35" s="43" t="str">
        <f t="shared" si="7"/>
        <v/>
      </c>
      <c r="G35" s="44" t="b">
        <f t="shared" si="4"/>
        <v>1</v>
      </c>
      <c r="H35" s="45" t="e">
        <f t="shared" si="8"/>
        <v>#N/A</v>
      </c>
      <c r="I35" s="8" t="s">
        <v>78</v>
      </c>
    </row>
    <row r="36" spans="1:9" x14ac:dyDescent="0.25">
      <c r="A36" s="18" t="s">
        <v>81</v>
      </c>
      <c r="B36" s="40" t="s">
        <v>175</v>
      </c>
      <c r="C36" s="41" t="str">
        <f>IF(ISNUMBER('A.2 Table 15.PAH'!I13),'A.2 Table 15.PAH'!I13/VLOOKUP("National Total",A:B,2,0),"0")</f>
        <v>0</v>
      </c>
      <c r="D36" s="42">
        <f t="shared" si="6"/>
        <v>0</v>
      </c>
      <c r="E36" s="43" t="str">
        <f t="shared" si="7"/>
        <v/>
      </c>
      <c r="G36" s="44" t="b">
        <f t="shared" si="4"/>
        <v>1</v>
      </c>
      <c r="H36" s="45" t="e">
        <f t="shared" si="8"/>
        <v>#N/A</v>
      </c>
      <c r="I36" s="8" t="s">
        <v>79</v>
      </c>
    </row>
    <row r="37" spans="1:9" x14ac:dyDescent="0.25">
      <c r="A37" s="18" t="s">
        <v>82</v>
      </c>
      <c r="B37" s="46" t="s">
        <v>175</v>
      </c>
      <c r="C37" s="41" t="str">
        <f>IF(ISNUMBER(B37),B37/VLOOKUP("National Total",A:B,2,0),"0")</f>
        <v>0</v>
      </c>
      <c r="D37" s="42">
        <f t="shared" si="6"/>
        <v>0</v>
      </c>
      <c r="E37" s="43" t="str">
        <f t="shared" si="7"/>
        <v/>
      </c>
      <c r="G37" s="44" t="b">
        <f t="shared" si="4"/>
        <v>1</v>
      </c>
      <c r="H37" s="45" t="e">
        <f t="shared" si="8"/>
        <v>#N/A</v>
      </c>
      <c r="I37" s="8" t="s">
        <v>80</v>
      </c>
    </row>
    <row r="38" spans="1:9" x14ac:dyDescent="0.25">
      <c r="A38" s="18" t="s">
        <v>83</v>
      </c>
      <c r="B38" s="46" t="s">
        <v>239</v>
      </c>
      <c r="C38" s="41" t="str">
        <f>IF(ISNUMBER(B38),B38/VLOOKUP("National Total",A:B,2,0),"0")</f>
        <v>0</v>
      </c>
      <c r="D38" s="42">
        <f t="shared" si="6"/>
        <v>0</v>
      </c>
      <c r="E38" s="43" t="str">
        <f t="shared" si="7"/>
        <v/>
      </c>
      <c r="G38" s="44" t="b">
        <f t="shared" si="4"/>
        <v>1</v>
      </c>
      <c r="H38" s="45" t="e">
        <f t="shared" si="8"/>
        <v>#N/A</v>
      </c>
      <c r="I38" s="8" t="s">
        <v>81</v>
      </c>
    </row>
    <row r="39" spans="1:9" x14ac:dyDescent="0.25">
      <c r="A39" s="18" t="s">
        <v>84</v>
      </c>
      <c r="B39" s="46" t="s">
        <v>175</v>
      </c>
      <c r="C39" s="41" t="str">
        <f>IF(ISNUMBER(B39),B39/VLOOKUP("National Total",A:B,2,0),"0")</f>
        <v>0</v>
      </c>
      <c r="D39" s="42">
        <f t="shared" si="6"/>
        <v>0</v>
      </c>
      <c r="E39" s="43" t="str">
        <f t="shared" si="7"/>
        <v/>
      </c>
      <c r="G39" s="44" t="b">
        <f t="shared" si="4"/>
        <v>1</v>
      </c>
      <c r="H39" s="45" t="e">
        <f t="shared" si="8"/>
        <v>#N/A</v>
      </c>
      <c r="I39" s="8" t="s">
        <v>82</v>
      </c>
    </row>
    <row r="40" spans="1:9" x14ac:dyDescent="0.25">
      <c r="A40" s="18" t="s">
        <v>85</v>
      </c>
      <c r="B40" s="40" t="s">
        <v>175</v>
      </c>
      <c r="C40" s="41" t="str">
        <f>IF(ISNUMBER('A.2 Table 15.PAH'!I8),'A.2 Table 15.PAH'!I8/VLOOKUP("National Total",A:B,2,0),"0")</f>
        <v>0</v>
      </c>
      <c r="D40" s="42">
        <f t="shared" si="6"/>
        <v>0</v>
      </c>
      <c r="E40" s="43" t="str">
        <f t="shared" si="7"/>
        <v/>
      </c>
      <c r="G40" s="44" t="b">
        <f t="shared" si="4"/>
        <v>1</v>
      </c>
      <c r="H40" s="45" t="e">
        <f t="shared" si="8"/>
        <v>#N/A</v>
      </c>
      <c r="I40" s="8" t="s">
        <v>83</v>
      </c>
    </row>
    <row r="41" spans="1:9" x14ac:dyDescent="0.25">
      <c r="A41" s="18" t="s">
        <v>87</v>
      </c>
      <c r="B41" s="46" t="s">
        <v>175</v>
      </c>
      <c r="C41" s="41" t="str">
        <f>IF(ISNUMBER(B41),B41/VLOOKUP("National Total",A:B,2,0),"0")</f>
        <v>0</v>
      </c>
      <c r="D41" s="42">
        <f t="shared" si="6"/>
        <v>0</v>
      </c>
      <c r="E41" s="43" t="str">
        <f t="shared" si="7"/>
        <v/>
      </c>
      <c r="G41" s="44" t="b">
        <f t="shared" si="4"/>
        <v>1</v>
      </c>
      <c r="H41" s="45" t="e">
        <f t="shared" si="8"/>
        <v>#N/A</v>
      </c>
      <c r="I41" s="8" t="s">
        <v>84</v>
      </c>
    </row>
    <row r="42" spans="1:9" x14ac:dyDescent="0.25">
      <c r="A42" s="18" t="s">
        <v>89</v>
      </c>
      <c r="B42" s="46" t="s">
        <v>175</v>
      </c>
      <c r="C42" s="41" t="str">
        <f>IF(ISNUMBER(B42),B42/VLOOKUP("National Total",A:B,2,0),"0")</f>
        <v>0</v>
      </c>
      <c r="D42" s="42">
        <f t="shared" si="6"/>
        <v>0</v>
      </c>
      <c r="E42" s="43" t="str">
        <f t="shared" si="7"/>
        <v/>
      </c>
      <c r="G42" s="44" t="b">
        <f t="shared" si="4"/>
        <v>1</v>
      </c>
      <c r="H42" s="45" t="e">
        <f t="shared" si="8"/>
        <v>#N/A</v>
      </c>
      <c r="I42" s="8" t="s">
        <v>85</v>
      </c>
    </row>
    <row r="43" spans="1:9" x14ac:dyDescent="0.25">
      <c r="A43" s="18" t="s">
        <v>91</v>
      </c>
      <c r="B43" s="46" t="s">
        <v>175</v>
      </c>
      <c r="C43" s="41" t="str">
        <f>IF(ISNUMBER(B43),B43/VLOOKUP("National Total",A:B,2,0),"0")</f>
        <v>0</v>
      </c>
      <c r="D43" s="42">
        <f t="shared" si="6"/>
        <v>0</v>
      </c>
      <c r="E43" s="43" t="str">
        <f t="shared" si="7"/>
        <v/>
      </c>
      <c r="G43" s="44" t="b">
        <f t="shared" si="4"/>
        <v>1</v>
      </c>
      <c r="H43" s="45" t="e">
        <f t="shared" si="8"/>
        <v>#N/A</v>
      </c>
      <c r="I43" s="8" t="s">
        <v>86</v>
      </c>
    </row>
    <row r="44" spans="1:9" x14ac:dyDescent="0.25">
      <c r="A44" s="18" t="s">
        <v>92</v>
      </c>
      <c r="B44" s="46" t="s">
        <v>175</v>
      </c>
      <c r="C44" s="41" t="str">
        <f>IF(ISNUMBER(B44),B44/VLOOKUP("National Total",A:B,2,0),"0")</f>
        <v>0</v>
      </c>
      <c r="D44" s="42">
        <f t="shared" si="6"/>
        <v>0</v>
      </c>
      <c r="E44" s="43" t="str">
        <f t="shared" si="7"/>
        <v/>
      </c>
      <c r="G44" s="44" t="b">
        <f t="shared" si="4"/>
        <v>1</v>
      </c>
      <c r="H44" s="45" t="e">
        <f t="shared" si="8"/>
        <v>#N/A</v>
      </c>
      <c r="I44" s="8" t="s">
        <v>87</v>
      </c>
    </row>
    <row r="45" spans="1:9" x14ac:dyDescent="0.25">
      <c r="A45" s="18" t="s">
        <v>93</v>
      </c>
      <c r="B45" s="46" t="s">
        <v>175</v>
      </c>
      <c r="C45" s="41" t="str">
        <f>IF(ISNUMBER(B45),B45/VLOOKUP("National Total",A:B,2,0),"0")</f>
        <v>0</v>
      </c>
      <c r="D45" s="42">
        <f t="shared" si="6"/>
        <v>0</v>
      </c>
      <c r="E45" s="43" t="str">
        <f t="shared" si="7"/>
        <v/>
      </c>
      <c r="G45" s="44" t="b">
        <f t="shared" si="4"/>
        <v>1</v>
      </c>
      <c r="H45" s="45" t="e">
        <f t="shared" si="8"/>
        <v>#N/A</v>
      </c>
      <c r="I45" s="8" t="s">
        <v>88</v>
      </c>
    </row>
    <row r="46" spans="1:9" x14ac:dyDescent="0.25">
      <c r="A46" s="18" t="s">
        <v>95</v>
      </c>
      <c r="B46" s="40" t="s">
        <v>175</v>
      </c>
      <c r="C46" s="41" t="str">
        <f>IF(ISNUMBER('A.2 Table 15.PAH'!I15),'A.2 Table 15.PAH'!I15/VLOOKUP("National Total",A:B,2,0),"0")</f>
        <v>0</v>
      </c>
      <c r="D46" s="42">
        <f t="shared" si="6"/>
        <v>0</v>
      </c>
      <c r="E46" s="43" t="str">
        <f t="shared" si="7"/>
        <v/>
      </c>
      <c r="G46" s="44" t="b">
        <f t="shared" si="4"/>
        <v>1</v>
      </c>
      <c r="H46" s="45" t="e">
        <f t="shared" si="8"/>
        <v>#N/A</v>
      </c>
      <c r="I46" s="8" t="s">
        <v>89</v>
      </c>
    </row>
    <row r="47" spans="1:9" x14ac:dyDescent="0.25">
      <c r="A47" s="18" t="s">
        <v>96</v>
      </c>
      <c r="B47" s="46" t="s">
        <v>175</v>
      </c>
      <c r="C47" s="41" t="str">
        <f>IF(ISNUMBER(B47),B47/VLOOKUP("National Total",A:B,2,0),"0")</f>
        <v>0</v>
      </c>
      <c r="D47" s="42">
        <f t="shared" si="6"/>
        <v>0</v>
      </c>
      <c r="E47" s="43" t="str">
        <f t="shared" si="7"/>
        <v/>
      </c>
      <c r="G47" s="44" t="b">
        <f t="shared" si="4"/>
        <v>1</v>
      </c>
      <c r="H47" s="45" t="e">
        <f t="shared" si="8"/>
        <v>#N/A</v>
      </c>
      <c r="I47" s="8" t="s">
        <v>90</v>
      </c>
    </row>
    <row r="48" spans="1:9" x14ac:dyDescent="0.25">
      <c r="A48" s="18" t="s">
        <v>97</v>
      </c>
      <c r="B48" s="46" t="s">
        <v>175</v>
      </c>
      <c r="C48" s="41" t="str">
        <f>IF(ISNUMBER(B48),B48/VLOOKUP("National Total",A:B,2,0),"0")</f>
        <v>0</v>
      </c>
      <c r="D48" s="42">
        <f t="shared" si="6"/>
        <v>0</v>
      </c>
      <c r="E48" s="43" t="str">
        <f t="shared" si="7"/>
        <v/>
      </c>
      <c r="G48" s="44" t="b">
        <f t="shared" si="4"/>
        <v>1</v>
      </c>
      <c r="H48" s="45" t="e">
        <f t="shared" si="8"/>
        <v>#N/A</v>
      </c>
      <c r="I48" s="8" t="s">
        <v>91</v>
      </c>
    </row>
    <row r="49" spans="1:9" x14ac:dyDescent="0.25">
      <c r="A49" s="18" t="s">
        <v>99</v>
      </c>
      <c r="B49" s="46" t="s">
        <v>175</v>
      </c>
      <c r="C49" s="41" t="str">
        <f>IF(ISNUMBER(B49),B49/VLOOKUP("National Total",A:B,2,0),"0")</f>
        <v>0</v>
      </c>
      <c r="D49" s="42">
        <f t="shared" si="6"/>
        <v>0</v>
      </c>
      <c r="E49" s="43" t="str">
        <f t="shared" si="7"/>
        <v/>
      </c>
      <c r="G49" s="44" t="b">
        <f t="shared" si="4"/>
        <v>1</v>
      </c>
      <c r="H49" s="45" t="e">
        <f t="shared" si="8"/>
        <v>#N/A</v>
      </c>
      <c r="I49" s="8" t="s">
        <v>92</v>
      </c>
    </row>
    <row r="50" spans="1:9" x14ac:dyDescent="0.25">
      <c r="A50" s="18" t="s">
        <v>100</v>
      </c>
      <c r="B50" s="40" t="s">
        <v>175</v>
      </c>
      <c r="C50" s="41" t="str">
        <f>IF(ISNUMBER('A.2 Table 15.PAH'!I28),'A.2 Table 15.PAH'!I28/VLOOKUP("National Total",A:B,2,0),"0")</f>
        <v>0</v>
      </c>
      <c r="D50" s="42">
        <f t="shared" si="6"/>
        <v>0</v>
      </c>
      <c r="E50" s="43" t="str">
        <f t="shared" si="7"/>
        <v/>
      </c>
      <c r="G50" s="44" t="b">
        <f t="shared" si="4"/>
        <v>1</v>
      </c>
      <c r="H50" s="45" t="e">
        <f t="shared" si="8"/>
        <v>#N/A</v>
      </c>
      <c r="I50" s="8" t="s">
        <v>93</v>
      </c>
    </row>
    <row r="51" spans="1:9" x14ac:dyDescent="0.25">
      <c r="A51" s="18" t="s">
        <v>113</v>
      </c>
      <c r="B51" s="46" t="s">
        <v>175</v>
      </c>
      <c r="C51" s="41" t="str">
        <f t="shared" ref="C51:C58" si="9">IF(ISNUMBER(B51),B51/VLOOKUP("National Total",A:B,2,0),"0")</f>
        <v>0</v>
      </c>
      <c r="D51" s="42">
        <f t="shared" si="6"/>
        <v>0</v>
      </c>
      <c r="E51" s="43" t="str">
        <f t="shared" si="7"/>
        <v/>
      </c>
      <c r="G51" s="44" t="b">
        <f t="shared" si="4"/>
        <v>1</v>
      </c>
      <c r="H51" s="45" t="e">
        <f t="shared" si="8"/>
        <v>#N/A</v>
      </c>
      <c r="I51" s="8" t="s">
        <v>94</v>
      </c>
    </row>
    <row r="52" spans="1:9" x14ac:dyDescent="0.25">
      <c r="A52" s="18" t="s">
        <v>116</v>
      </c>
      <c r="B52" s="46" t="s">
        <v>175</v>
      </c>
      <c r="C52" s="41" t="str">
        <f t="shared" si="9"/>
        <v>0</v>
      </c>
      <c r="D52" s="42">
        <f t="shared" si="6"/>
        <v>0</v>
      </c>
      <c r="E52" s="43" t="str">
        <f t="shared" si="7"/>
        <v/>
      </c>
      <c r="G52" s="44" t="b">
        <f t="shared" si="4"/>
        <v>1</v>
      </c>
      <c r="H52" s="45" t="e">
        <f t="shared" si="8"/>
        <v>#N/A</v>
      </c>
      <c r="I52" s="8" t="s">
        <v>95</v>
      </c>
    </row>
    <row r="53" spans="1:9" x14ac:dyDescent="0.25">
      <c r="A53" s="18" t="s">
        <v>117</v>
      </c>
      <c r="B53" s="46" t="s">
        <v>175</v>
      </c>
      <c r="C53" s="41" t="str">
        <f t="shared" si="9"/>
        <v>0</v>
      </c>
      <c r="D53" s="42">
        <f t="shared" si="6"/>
        <v>0</v>
      </c>
      <c r="E53" s="43" t="str">
        <f t="shared" si="7"/>
        <v/>
      </c>
      <c r="G53" s="44" t="b">
        <f t="shared" si="4"/>
        <v>1</v>
      </c>
      <c r="H53" s="45" t="e">
        <f t="shared" si="8"/>
        <v>#N/A</v>
      </c>
      <c r="I53" s="8" t="s">
        <v>96</v>
      </c>
    </row>
    <row r="54" spans="1:9" x14ac:dyDescent="0.25">
      <c r="A54" s="18" t="s">
        <v>118</v>
      </c>
      <c r="B54" s="46" t="s">
        <v>175</v>
      </c>
      <c r="C54" s="41" t="str">
        <f t="shared" si="9"/>
        <v>0</v>
      </c>
      <c r="D54" s="42">
        <f t="shared" si="6"/>
        <v>0</v>
      </c>
      <c r="E54" s="43" t="str">
        <f t="shared" si="7"/>
        <v/>
      </c>
      <c r="G54" s="44" t="b">
        <f t="shared" si="4"/>
        <v>1</v>
      </c>
      <c r="H54" s="45" t="e">
        <f t="shared" si="8"/>
        <v>#N/A</v>
      </c>
      <c r="I54" s="8" t="s">
        <v>97</v>
      </c>
    </row>
    <row r="55" spans="1:9" x14ac:dyDescent="0.25">
      <c r="A55" s="18" t="s">
        <v>120</v>
      </c>
      <c r="B55" s="46" t="s">
        <v>175</v>
      </c>
      <c r="C55" s="41" t="str">
        <f t="shared" si="9"/>
        <v>0</v>
      </c>
      <c r="D55" s="42">
        <f t="shared" si="6"/>
        <v>0</v>
      </c>
      <c r="E55" s="43" t="str">
        <f t="shared" si="7"/>
        <v/>
      </c>
      <c r="G55" s="44" t="b">
        <f t="shared" si="4"/>
        <v>1</v>
      </c>
      <c r="H55" s="45" t="e">
        <f t="shared" si="8"/>
        <v>#N/A</v>
      </c>
      <c r="I55" s="8" t="s">
        <v>98</v>
      </c>
    </row>
    <row r="56" spans="1:9" x14ac:dyDescent="0.25">
      <c r="A56" s="18" t="s">
        <v>121</v>
      </c>
      <c r="B56" s="46" t="s">
        <v>175</v>
      </c>
      <c r="C56" s="41" t="str">
        <f t="shared" si="9"/>
        <v>0</v>
      </c>
      <c r="D56" s="42">
        <f t="shared" si="6"/>
        <v>0</v>
      </c>
      <c r="E56" s="43" t="str">
        <f t="shared" si="7"/>
        <v/>
      </c>
      <c r="G56" s="44" t="b">
        <f t="shared" si="4"/>
        <v>1</v>
      </c>
      <c r="H56" s="45" t="e">
        <f t="shared" si="8"/>
        <v>#N/A</v>
      </c>
      <c r="I56" s="8" t="s">
        <v>99</v>
      </c>
    </row>
    <row r="57" spans="1:9" x14ac:dyDescent="0.25">
      <c r="A57" s="18" t="s">
        <v>124</v>
      </c>
      <c r="B57" s="46" t="s">
        <v>175</v>
      </c>
      <c r="C57" s="41" t="str">
        <f t="shared" si="9"/>
        <v>0</v>
      </c>
      <c r="D57" s="42">
        <f t="shared" si="6"/>
        <v>0</v>
      </c>
      <c r="E57" s="43" t="str">
        <f t="shared" si="7"/>
        <v/>
      </c>
      <c r="G57" s="44" t="b">
        <f t="shared" si="4"/>
        <v>1</v>
      </c>
      <c r="H57" s="45" t="e">
        <f t="shared" si="8"/>
        <v>#N/A</v>
      </c>
      <c r="I57" s="8" t="s">
        <v>100</v>
      </c>
    </row>
    <row r="58" spans="1:9" x14ac:dyDescent="0.25">
      <c r="A58" s="18" t="s">
        <v>125</v>
      </c>
      <c r="B58" s="46" t="s">
        <v>175</v>
      </c>
      <c r="C58" s="41" t="str">
        <f t="shared" si="9"/>
        <v>0</v>
      </c>
      <c r="D58" s="42">
        <f t="shared" si="6"/>
        <v>0</v>
      </c>
      <c r="E58" s="43" t="str">
        <f t="shared" si="7"/>
        <v/>
      </c>
      <c r="G58" s="44" t="b">
        <f t="shared" si="4"/>
        <v>1</v>
      </c>
      <c r="H58" s="45" t="e">
        <f t="shared" si="8"/>
        <v>#N/A</v>
      </c>
      <c r="I58" s="47" t="s">
        <v>101</v>
      </c>
    </row>
    <row r="59" spans="1:9" x14ac:dyDescent="0.25">
      <c r="A59" s="18" t="s">
        <v>126</v>
      </c>
      <c r="B59" s="40" t="s">
        <v>175</v>
      </c>
      <c r="C59" s="41" t="str">
        <f>IF(ISNUMBER('A.2 Table 15.PAH'!I6),'A.2 Table 15.PAH'!I6/VLOOKUP("National Total",A:B,2,0),"0")</f>
        <v>0</v>
      </c>
      <c r="D59" s="42">
        <f t="shared" si="6"/>
        <v>0</v>
      </c>
      <c r="E59" s="43" t="str">
        <f t="shared" si="7"/>
        <v/>
      </c>
      <c r="G59" s="44" t="b">
        <f t="shared" si="4"/>
        <v>1</v>
      </c>
      <c r="H59" s="45" t="e">
        <f t="shared" si="8"/>
        <v>#N/A</v>
      </c>
      <c r="I59" s="47" t="s">
        <v>102</v>
      </c>
    </row>
    <row r="60" spans="1:9" x14ac:dyDescent="0.25">
      <c r="A60" s="18" t="s">
        <v>127</v>
      </c>
      <c r="B60" s="46" t="s">
        <v>175</v>
      </c>
      <c r="C60" s="41" t="str">
        <f t="shared" ref="C60:C66" si="10">IF(ISNUMBER(B60),B60/VLOOKUP("National Total",A:B,2,0),"0")</f>
        <v>0</v>
      </c>
      <c r="D60" s="42">
        <f t="shared" si="6"/>
        <v>0</v>
      </c>
      <c r="E60" s="43" t="str">
        <f t="shared" si="7"/>
        <v/>
      </c>
      <c r="G60" s="44" t="b">
        <f t="shared" si="4"/>
        <v>1</v>
      </c>
      <c r="H60" s="45" t="e">
        <f t="shared" si="8"/>
        <v>#N/A</v>
      </c>
      <c r="I60" s="47" t="s">
        <v>103</v>
      </c>
    </row>
    <row r="61" spans="1:9" x14ac:dyDescent="0.25">
      <c r="A61" s="18" t="s">
        <v>128</v>
      </c>
      <c r="B61" s="46" t="s">
        <v>175</v>
      </c>
      <c r="C61" s="41" t="str">
        <f t="shared" si="10"/>
        <v>0</v>
      </c>
      <c r="D61" s="42">
        <f t="shared" si="6"/>
        <v>0</v>
      </c>
      <c r="E61" s="43" t="str">
        <f t="shared" si="7"/>
        <v/>
      </c>
      <c r="G61" s="44" t="b">
        <f t="shared" si="4"/>
        <v>1</v>
      </c>
      <c r="H61" s="45" t="e">
        <f t="shared" si="8"/>
        <v>#N/A</v>
      </c>
      <c r="I61" s="47" t="s">
        <v>104</v>
      </c>
    </row>
    <row r="62" spans="1:9" x14ac:dyDescent="0.25">
      <c r="A62" s="18" t="s">
        <v>130</v>
      </c>
      <c r="B62" s="46" t="s">
        <v>175</v>
      </c>
      <c r="C62" s="41" t="str">
        <f t="shared" si="10"/>
        <v>0</v>
      </c>
      <c r="D62" s="42">
        <f t="shared" si="6"/>
        <v>0</v>
      </c>
      <c r="E62" s="43" t="str">
        <f t="shared" si="7"/>
        <v/>
      </c>
      <c r="G62" s="44" t="b">
        <f t="shared" si="4"/>
        <v>1</v>
      </c>
      <c r="H62" s="45" t="e">
        <f t="shared" si="8"/>
        <v>#N/A</v>
      </c>
      <c r="I62" s="47" t="s">
        <v>105</v>
      </c>
    </row>
    <row r="63" spans="1:9" x14ac:dyDescent="0.25">
      <c r="A63" s="18" t="s">
        <v>131</v>
      </c>
      <c r="B63" s="46" t="s">
        <v>175</v>
      </c>
      <c r="C63" s="41" t="str">
        <f t="shared" si="10"/>
        <v>0</v>
      </c>
      <c r="D63" s="42">
        <f t="shared" si="6"/>
        <v>0</v>
      </c>
      <c r="E63" s="43" t="str">
        <f t="shared" si="7"/>
        <v/>
      </c>
      <c r="G63" s="44" t="b">
        <f t="shared" si="4"/>
        <v>1</v>
      </c>
      <c r="H63" s="45" t="e">
        <f t="shared" si="8"/>
        <v>#N/A</v>
      </c>
      <c r="I63" s="47" t="s">
        <v>106</v>
      </c>
    </row>
    <row r="64" spans="1:9" x14ac:dyDescent="0.25">
      <c r="A64" s="18" t="s">
        <v>132</v>
      </c>
      <c r="B64" s="46" t="s">
        <v>175</v>
      </c>
      <c r="C64" s="41" t="str">
        <f t="shared" si="10"/>
        <v>0</v>
      </c>
      <c r="D64" s="42">
        <f t="shared" si="6"/>
        <v>0</v>
      </c>
      <c r="E64" s="43" t="str">
        <f t="shared" si="7"/>
        <v/>
      </c>
      <c r="G64" s="44" t="b">
        <f t="shared" si="4"/>
        <v>1</v>
      </c>
      <c r="H64" s="45" t="e">
        <f t="shared" si="8"/>
        <v>#N/A</v>
      </c>
      <c r="I64" s="47" t="s">
        <v>107</v>
      </c>
    </row>
    <row r="65" spans="1:9" x14ac:dyDescent="0.25">
      <c r="A65" s="18" t="s">
        <v>133</v>
      </c>
      <c r="B65" s="46" t="s">
        <v>175</v>
      </c>
      <c r="C65" s="41" t="str">
        <f t="shared" si="10"/>
        <v>0</v>
      </c>
      <c r="D65" s="42">
        <f t="shared" si="6"/>
        <v>0</v>
      </c>
      <c r="E65" s="43" t="str">
        <f t="shared" si="7"/>
        <v/>
      </c>
      <c r="G65" s="44" t="b">
        <f t="shared" si="4"/>
        <v>1</v>
      </c>
      <c r="H65" s="45" t="e">
        <f t="shared" si="8"/>
        <v>#N/A</v>
      </c>
      <c r="I65" s="47" t="s">
        <v>108</v>
      </c>
    </row>
    <row r="66" spans="1:9" x14ac:dyDescent="0.25">
      <c r="A66" s="18" t="s">
        <v>134</v>
      </c>
      <c r="B66" s="46" t="s">
        <v>175</v>
      </c>
      <c r="C66" s="41" t="str">
        <f t="shared" si="10"/>
        <v>0</v>
      </c>
      <c r="D66" s="42">
        <f t="shared" ref="D66:D95" si="11">IF(C66=1,0,IF(ISNUMBER(C66+D65),C66+D65,0))</f>
        <v>0</v>
      </c>
      <c r="E66" s="43" t="str">
        <f t="shared" ref="E66:E95" si="12">IF(AND(D65&lt;$K$1,D66&gt;0),"x","")</f>
        <v/>
      </c>
      <c r="G66" s="44" t="b">
        <f t="shared" si="4"/>
        <v>1</v>
      </c>
      <c r="H66" s="45" t="e">
        <f t="shared" ref="H66:H97" si="13">VLOOKUP("National Total",A:B,2,0)</f>
        <v>#N/A</v>
      </c>
      <c r="I66" s="47" t="s">
        <v>109</v>
      </c>
    </row>
    <row r="67" spans="1:9" x14ac:dyDescent="0.25">
      <c r="A67" s="18" t="s">
        <v>135</v>
      </c>
      <c r="B67" s="40" t="s">
        <v>175</v>
      </c>
      <c r="C67" s="41" t="str">
        <f>IF(ISNUMBER('A.2 Table 15.PAH'!I20),'A.2 Table 15.PAH'!I20/VLOOKUP("National Total",A:B,2,0),"0")</f>
        <v>0</v>
      </c>
      <c r="D67" s="42">
        <f t="shared" si="11"/>
        <v>0</v>
      </c>
      <c r="E67" s="43" t="str">
        <f t="shared" si="12"/>
        <v/>
      </c>
      <c r="G67" s="44" t="b">
        <f t="shared" ref="G67:G103" si="14">ROW(A67)=ROW(B67)</f>
        <v>1</v>
      </c>
      <c r="H67" s="45" t="e">
        <f t="shared" si="13"/>
        <v>#N/A</v>
      </c>
      <c r="I67" s="47" t="s">
        <v>110</v>
      </c>
    </row>
    <row r="68" spans="1:9" x14ac:dyDescent="0.25">
      <c r="A68" s="18" t="s">
        <v>136</v>
      </c>
      <c r="B68" s="46" t="s">
        <v>175</v>
      </c>
      <c r="C68" s="41" t="str">
        <f>IF(ISNUMBER(B68),B68/VLOOKUP("National Total",A:B,2,0),"0")</f>
        <v>0</v>
      </c>
      <c r="D68" s="42">
        <f t="shared" si="11"/>
        <v>0</v>
      </c>
      <c r="E68" s="43" t="str">
        <f t="shared" si="12"/>
        <v/>
      </c>
      <c r="G68" s="44" t="b">
        <f t="shared" si="14"/>
        <v>1</v>
      </c>
      <c r="H68" s="45" t="e">
        <f t="shared" si="13"/>
        <v>#N/A</v>
      </c>
      <c r="I68" s="47" t="s">
        <v>111</v>
      </c>
    </row>
    <row r="69" spans="1:9" x14ac:dyDescent="0.25">
      <c r="A69" s="18" t="s">
        <v>137</v>
      </c>
      <c r="B69" s="46" t="s">
        <v>175</v>
      </c>
      <c r="C69" s="41" t="str">
        <f>IF(ISNUMBER(B69),B69/VLOOKUP("National Total",A:B,2,0),"0")</f>
        <v>0</v>
      </c>
      <c r="D69" s="42">
        <f t="shared" si="11"/>
        <v>0</v>
      </c>
      <c r="E69" s="43" t="str">
        <f t="shared" si="12"/>
        <v/>
      </c>
      <c r="G69" s="44" t="b">
        <f t="shared" si="14"/>
        <v>1</v>
      </c>
      <c r="H69" s="45" t="e">
        <f t="shared" si="13"/>
        <v>#N/A</v>
      </c>
      <c r="I69" s="47" t="s">
        <v>112</v>
      </c>
    </row>
    <row r="70" spans="1:9" x14ac:dyDescent="0.25">
      <c r="A70" s="18" t="s">
        <v>138</v>
      </c>
      <c r="B70" s="46" t="s">
        <v>175</v>
      </c>
      <c r="C70" s="41" t="str">
        <f>IF(ISNUMBER(B70),B70/VLOOKUP("National Total",A:B,2,0),"0")</f>
        <v>0</v>
      </c>
      <c r="D70" s="42">
        <f t="shared" si="11"/>
        <v>0</v>
      </c>
      <c r="E70" s="43" t="str">
        <f t="shared" si="12"/>
        <v/>
      </c>
      <c r="G70" s="44" t="b">
        <f t="shared" si="14"/>
        <v>1</v>
      </c>
      <c r="H70" s="45" t="e">
        <f t="shared" si="13"/>
        <v>#N/A</v>
      </c>
      <c r="I70" s="47" t="s">
        <v>113</v>
      </c>
    </row>
    <row r="71" spans="1:9" x14ac:dyDescent="0.25">
      <c r="A71" s="18" t="s">
        <v>139</v>
      </c>
      <c r="B71" s="46" t="s">
        <v>175</v>
      </c>
      <c r="C71" s="41" t="str">
        <f>IF(ISNUMBER(B71),B71/VLOOKUP("National Total",A:B,2,0),"0")</f>
        <v>0</v>
      </c>
      <c r="D71" s="42">
        <f t="shared" si="11"/>
        <v>0</v>
      </c>
      <c r="E71" s="43" t="str">
        <f t="shared" si="12"/>
        <v/>
      </c>
      <c r="G71" s="44" t="b">
        <f t="shared" si="14"/>
        <v>1</v>
      </c>
      <c r="H71" s="45" t="e">
        <f t="shared" si="13"/>
        <v>#N/A</v>
      </c>
      <c r="I71" s="47" t="s">
        <v>114</v>
      </c>
    </row>
    <row r="72" spans="1:9" x14ac:dyDescent="0.25">
      <c r="A72" s="18" t="s">
        <v>140</v>
      </c>
      <c r="B72" s="40" t="s">
        <v>175</v>
      </c>
      <c r="C72" s="41" t="str">
        <f>IF(ISNUMBER('A.2 Table 15.PAH'!I12),'A.2 Table 15.PAH'!I12/VLOOKUP("National Total",A:B,2,0),"0")</f>
        <v>0</v>
      </c>
      <c r="D72" s="42">
        <f t="shared" si="11"/>
        <v>0</v>
      </c>
      <c r="E72" s="43" t="str">
        <f t="shared" si="12"/>
        <v/>
      </c>
      <c r="G72" s="44" t="b">
        <f t="shared" si="14"/>
        <v>1</v>
      </c>
      <c r="H72" s="45" t="e">
        <f t="shared" si="13"/>
        <v>#N/A</v>
      </c>
      <c r="I72" s="47" t="s">
        <v>115</v>
      </c>
    </row>
    <row r="73" spans="1:9" x14ac:dyDescent="0.25">
      <c r="A73" s="18" t="s">
        <v>141</v>
      </c>
      <c r="B73" s="46" t="s">
        <v>175</v>
      </c>
      <c r="C73" s="41" t="str">
        <f>IF(ISNUMBER(B73),B73/VLOOKUP("National Total",A:B,2,0),"0")</f>
        <v>0</v>
      </c>
      <c r="D73" s="42">
        <f t="shared" si="11"/>
        <v>0</v>
      </c>
      <c r="E73" s="43" t="str">
        <f t="shared" si="12"/>
        <v/>
      </c>
      <c r="G73" s="44" t="b">
        <f t="shared" si="14"/>
        <v>1</v>
      </c>
      <c r="H73" s="45" t="e">
        <f t="shared" si="13"/>
        <v>#N/A</v>
      </c>
      <c r="I73" s="47" t="s">
        <v>116</v>
      </c>
    </row>
    <row r="74" spans="1:9" x14ac:dyDescent="0.25">
      <c r="A74" s="18" t="s">
        <v>142</v>
      </c>
      <c r="B74" s="40" t="s">
        <v>175</v>
      </c>
      <c r="C74" s="41" t="str">
        <f>IF(ISNUMBER('A.2 Table 15.PAH'!I16),'A.2 Table 15.PAH'!I16/VLOOKUP("National Total",A:B,2,0),"0")</f>
        <v>0</v>
      </c>
      <c r="D74" s="42">
        <f t="shared" si="11"/>
        <v>0</v>
      </c>
      <c r="E74" s="43" t="str">
        <f t="shared" si="12"/>
        <v/>
      </c>
      <c r="G74" s="44" t="b">
        <f t="shared" si="14"/>
        <v>1</v>
      </c>
      <c r="H74" s="45" t="e">
        <f t="shared" si="13"/>
        <v>#N/A</v>
      </c>
      <c r="I74" s="47" t="s">
        <v>117</v>
      </c>
    </row>
    <row r="75" spans="1:9" x14ac:dyDescent="0.25">
      <c r="A75" s="18" t="s">
        <v>143</v>
      </c>
      <c r="B75" s="46" t="s">
        <v>175</v>
      </c>
      <c r="C75" s="41" t="str">
        <f>IF(ISNUMBER(B75),B75/VLOOKUP("National Total",A:B,2,0),"0")</f>
        <v>0</v>
      </c>
      <c r="D75" s="42">
        <f t="shared" si="11"/>
        <v>0</v>
      </c>
      <c r="E75" s="43" t="str">
        <f t="shared" si="12"/>
        <v/>
      </c>
      <c r="G75" s="44" t="b">
        <f t="shared" si="14"/>
        <v>1</v>
      </c>
      <c r="H75" s="45" t="e">
        <f t="shared" si="13"/>
        <v>#N/A</v>
      </c>
      <c r="I75" s="47" t="s">
        <v>118</v>
      </c>
    </row>
    <row r="76" spans="1:9" x14ac:dyDescent="0.25">
      <c r="A76" s="18" t="s">
        <v>144</v>
      </c>
      <c r="B76" s="46" t="s">
        <v>175</v>
      </c>
      <c r="C76" s="41" t="str">
        <f>IF(ISNUMBER(B76),B76/VLOOKUP("National Total",A:B,2,0),"0")</f>
        <v>0</v>
      </c>
      <c r="D76" s="42">
        <f t="shared" si="11"/>
        <v>0</v>
      </c>
      <c r="E76" s="43" t="str">
        <f t="shared" si="12"/>
        <v/>
      </c>
      <c r="G76" s="44" t="b">
        <f t="shared" si="14"/>
        <v>1</v>
      </c>
      <c r="H76" s="45" t="e">
        <f t="shared" si="13"/>
        <v>#N/A</v>
      </c>
      <c r="I76" s="47" t="s">
        <v>119</v>
      </c>
    </row>
    <row r="77" spans="1:9" x14ac:dyDescent="0.25">
      <c r="A77" s="18" t="s">
        <v>145</v>
      </c>
      <c r="B77" s="46" t="s">
        <v>175</v>
      </c>
      <c r="C77" s="41" t="str">
        <f>IF(ISNUMBER(B77),B77/VLOOKUP("National Total",A:B,2,0),"0")</f>
        <v>0</v>
      </c>
      <c r="D77" s="42">
        <f t="shared" si="11"/>
        <v>0</v>
      </c>
      <c r="E77" s="43" t="str">
        <f t="shared" si="12"/>
        <v/>
      </c>
      <c r="G77" s="44" t="b">
        <f t="shared" si="14"/>
        <v>1</v>
      </c>
      <c r="H77" s="45" t="e">
        <f t="shared" si="13"/>
        <v>#N/A</v>
      </c>
      <c r="I77" s="47" t="s">
        <v>120</v>
      </c>
    </row>
    <row r="78" spans="1:9" x14ac:dyDescent="0.25">
      <c r="A78" s="18" t="s">
        <v>146</v>
      </c>
      <c r="B78" s="46" t="s">
        <v>175</v>
      </c>
      <c r="C78" s="41" t="str">
        <f>IF(ISNUMBER(B78),B78/VLOOKUP("National Total",A:B,2,0),"0")</f>
        <v>0</v>
      </c>
      <c r="D78" s="42">
        <f t="shared" si="11"/>
        <v>0</v>
      </c>
      <c r="E78" s="43" t="str">
        <f t="shared" si="12"/>
        <v/>
      </c>
      <c r="G78" s="44" t="b">
        <f t="shared" si="14"/>
        <v>1</v>
      </c>
      <c r="H78" s="45" t="e">
        <f t="shared" si="13"/>
        <v>#N/A</v>
      </c>
      <c r="I78" s="47" t="s">
        <v>121</v>
      </c>
    </row>
    <row r="79" spans="1:9" x14ac:dyDescent="0.25">
      <c r="A79" s="18" t="s">
        <v>147</v>
      </c>
      <c r="B79" s="40" t="s">
        <v>175</v>
      </c>
      <c r="C79" s="41" t="str">
        <f>IF(ISNUMBER('A.2 Table 15.PAH'!I27),'A.2 Table 15.PAH'!I27/VLOOKUP("National Total",A:B,2,0),"0")</f>
        <v>0</v>
      </c>
      <c r="D79" s="42">
        <f t="shared" si="11"/>
        <v>0</v>
      </c>
      <c r="E79" s="43" t="str">
        <f t="shared" si="12"/>
        <v/>
      </c>
      <c r="G79" s="44" t="b">
        <f t="shared" si="14"/>
        <v>1</v>
      </c>
      <c r="H79" s="45" t="e">
        <f t="shared" si="13"/>
        <v>#N/A</v>
      </c>
      <c r="I79" s="47" t="s">
        <v>122</v>
      </c>
    </row>
    <row r="80" spans="1:9" x14ac:dyDescent="0.25">
      <c r="A80" s="18" t="s">
        <v>148</v>
      </c>
      <c r="B80" s="46" t="s">
        <v>175</v>
      </c>
      <c r="C80" s="41" t="str">
        <f>IF(ISNUMBER(B80),B80/VLOOKUP("National Total",A:B,2,0),"0")</f>
        <v>0</v>
      </c>
      <c r="D80" s="42">
        <f t="shared" si="11"/>
        <v>0</v>
      </c>
      <c r="E80" s="43" t="str">
        <f t="shared" si="12"/>
        <v/>
      </c>
      <c r="G80" s="44" t="b">
        <f t="shared" si="14"/>
        <v>1</v>
      </c>
      <c r="H80" s="45" t="e">
        <f t="shared" si="13"/>
        <v>#N/A</v>
      </c>
      <c r="I80" s="47" t="s">
        <v>123</v>
      </c>
    </row>
    <row r="81" spans="1:9" x14ac:dyDescent="0.25">
      <c r="A81" s="18" t="s">
        <v>149</v>
      </c>
      <c r="B81" s="40" t="s">
        <v>175</v>
      </c>
      <c r="C81" s="41" t="str">
        <f>IF(ISNUMBER('A.2 Table 15.PAH'!I19),'A.2 Table 15.PAH'!I19/VLOOKUP("National Total",A:B,2,0),"0")</f>
        <v>0</v>
      </c>
      <c r="D81" s="42">
        <f t="shared" si="11"/>
        <v>0</v>
      </c>
      <c r="E81" s="43" t="str">
        <f t="shared" si="12"/>
        <v/>
      </c>
      <c r="G81" s="44" t="b">
        <f t="shared" si="14"/>
        <v>1</v>
      </c>
      <c r="H81" s="45" t="e">
        <f t="shared" si="13"/>
        <v>#N/A</v>
      </c>
      <c r="I81" s="47" t="s">
        <v>124</v>
      </c>
    </row>
    <row r="82" spans="1:9" x14ac:dyDescent="0.25">
      <c r="A82" s="18" t="s">
        <v>150</v>
      </c>
      <c r="B82" s="40" t="s">
        <v>175</v>
      </c>
      <c r="C82" s="41" t="str">
        <f>IF(ISNUMBER('A.2 Table 15.PAH'!I10),'A.2 Table 15.PAH'!I10/VLOOKUP("National Total",A:B,2,0),"0")</f>
        <v>0</v>
      </c>
      <c r="D82" s="42">
        <f t="shared" si="11"/>
        <v>0</v>
      </c>
      <c r="E82" s="43" t="str">
        <f t="shared" si="12"/>
        <v/>
      </c>
      <c r="G82" s="44" t="b">
        <f t="shared" si="14"/>
        <v>1</v>
      </c>
      <c r="H82" s="45" t="e">
        <f t="shared" si="13"/>
        <v>#N/A</v>
      </c>
      <c r="I82" s="47" t="s">
        <v>125</v>
      </c>
    </row>
    <row r="83" spans="1:9" x14ac:dyDescent="0.25">
      <c r="A83" s="18" t="s">
        <v>151</v>
      </c>
      <c r="B83" s="40" t="s">
        <v>175</v>
      </c>
      <c r="C83" s="41" t="str">
        <f>IF(ISNUMBER('A.2 Table 15.PAH'!I18),'A.2 Table 15.PAH'!I18/VLOOKUP("National Total",A:B,2,0),"0")</f>
        <v>0</v>
      </c>
      <c r="D83" s="42">
        <f t="shared" si="11"/>
        <v>0</v>
      </c>
      <c r="E83" s="43" t="str">
        <f t="shared" si="12"/>
        <v/>
      </c>
      <c r="G83" s="44" t="b">
        <f t="shared" si="14"/>
        <v>1</v>
      </c>
      <c r="H83" s="45" t="e">
        <f t="shared" si="13"/>
        <v>#N/A</v>
      </c>
      <c r="I83" s="47" t="s">
        <v>126</v>
      </c>
    </row>
    <row r="84" spans="1:9" x14ac:dyDescent="0.25">
      <c r="A84" s="18" t="s">
        <v>152</v>
      </c>
      <c r="B84" s="46" t="s">
        <v>175</v>
      </c>
      <c r="C84" s="41" t="str">
        <f>IF(ISNUMBER(B84),B84/VLOOKUP("National Total",A:B,2,0),"0")</f>
        <v>0</v>
      </c>
      <c r="D84" s="42">
        <f t="shared" si="11"/>
        <v>0</v>
      </c>
      <c r="E84" s="43" t="str">
        <f t="shared" si="12"/>
        <v/>
      </c>
      <c r="G84" s="44" t="b">
        <f t="shared" si="14"/>
        <v>1</v>
      </c>
      <c r="H84" s="45" t="e">
        <f t="shared" si="13"/>
        <v>#N/A</v>
      </c>
      <c r="I84" s="47" t="s">
        <v>127</v>
      </c>
    </row>
    <row r="85" spans="1:9" x14ac:dyDescent="0.25">
      <c r="A85" s="18" t="s">
        <v>153</v>
      </c>
      <c r="B85" s="46" t="s">
        <v>175</v>
      </c>
      <c r="C85" s="41" t="str">
        <f>IF(ISNUMBER(B85),B85/VLOOKUP("National Total",A:B,2,0),"0")</f>
        <v>0</v>
      </c>
      <c r="D85" s="42">
        <f t="shared" si="11"/>
        <v>0</v>
      </c>
      <c r="E85" s="43" t="str">
        <f t="shared" si="12"/>
        <v/>
      </c>
      <c r="G85" s="44" t="b">
        <f t="shared" si="14"/>
        <v>1</v>
      </c>
      <c r="H85" s="45" t="e">
        <f t="shared" si="13"/>
        <v>#N/A</v>
      </c>
      <c r="I85" s="47" t="s">
        <v>128</v>
      </c>
    </row>
    <row r="86" spans="1:9" x14ac:dyDescent="0.25">
      <c r="A86" s="18" t="s">
        <v>156</v>
      </c>
      <c r="B86" s="46" t="s">
        <v>175</v>
      </c>
      <c r="C86" s="41" t="str">
        <f>IF(ISNUMBER(B86),B86/VLOOKUP("National Total",A:B,2,0),"0")</f>
        <v>0</v>
      </c>
      <c r="D86" s="42">
        <f t="shared" si="11"/>
        <v>0</v>
      </c>
      <c r="E86" s="43" t="str">
        <f t="shared" si="12"/>
        <v/>
      </c>
      <c r="G86" s="44" t="b">
        <f t="shared" si="14"/>
        <v>1</v>
      </c>
      <c r="H86" s="45" t="e">
        <f t="shared" si="13"/>
        <v>#N/A</v>
      </c>
      <c r="I86" s="47" t="s">
        <v>129</v>
      </c>
    </row>
    <row r="87" spans="1:9" x14ac:dyDescent="0.25">
      <c r="A87" s="18" t="s">
        <v>157</v>
      </c>
      <c r="B87" s="46" t="s">
        <v>175</v>
      </c>
      <c r="C87" s="41" t="str">
        <f>IF(ISNUMBER(B87),B87/VLOOKUP("National Total",A:B,2,0),"0")</f>
        <v>0</v>
      </c>
      <c r="D87" s="42">
        <f t="shared" si="11"/>
        <v>0</v>
      </c>
      <c r="E87" s="43" t="str">
        <f t="shared" si="12"/>
        <v/>
      </c>
      <c r="G87" s="44" t="b">
        <f t="shared" si="14"/>
        <v>1</v>
      </c>
      <c r="H87" s="45" t="e">
        <f t="shared" si="13"/>
        <v>#N/A</v>
      </c>
      <c r="I87" s="47" t="s">
        <v>130</v>
      </c>
    </row>
    <row r="88" spans="1:9" x14ac:dyDescent="0.25">
      <c r="A88" s="18" t="s">
        <v>158</v>
      </c>
      <c r="B88" s="40" t="s">
        <v>175</v>
      </c>
      <c r="C88" s="41" t="str">
        <f>IF(ISNUMBER('A.2 Table 15.PAH'!I23),'A.2 Table 15.PAH'!I23/VLOOKUP("National Total",A:B,2,0),"0")</f>
        <v>0</v>
      </c>
      <c r="D88" s="42">
        <f t="shared" si="11"/>
        <v>0</v>
      </c>
      <c r="E88" s="43" t="str">
        <f t="shared" si="12"/>
        <v/>
      </c>
      <c r="G88" s="44" t="b">
        <f t="shared" si="14"/>
        <v>1</v>
      </c>
      <c r="H88" s="45" t="e">
        <f t="shared" si="13"/>
        <v>#N/A</v>
      </c>
      <c r="I88" s="47" t="s">
        <v>131</v>
      </c>
    </row>
    <row r="89" spans="1:9" x14ac:dyDescent="0.25">
      <c r="A89" s="18" t="s">
        <v>167</v>
      </c>
      <c r="B89" s="40" t="s">
        <v>175</v>
      </c>
      <c r="C89" s="41" t="str">
        <f>IF(ISNUMBER('A.2 Table 15.PAH'!I17),'A.2 Table 15.PAH'!I17/VLOOKUP("National Total",A:B,2,0),"0")</f>
        <v>0</v>
      </c>
      <c r="D89" s="42">
        <f t="shared" si="11"/>
        <v>0</v>
      </c>
      <c r="E89" s="43" t="str">
        <f t="shared" si="12"/>
        <v/>
      </c>
      <c r="G89" s="44" t="b">
        <f t="shared" si="14"/>
        <v>1</v>
      </c>
      <c r="H89" s="45" t="e">
        <f t="shared" si="13"/>
        <v>#N/A</v>
      </c>
      <c r="I89" s="47" t="s">
        <v>132</v>
      </c>
    </row>
    <row r="90" spans="1:9" x14ac:dyDescent="0.25">
      <c r="A90" s="18" t="s">
        <v>168</v>
      </c>
      <c r="B90" s="46" t="s">
        <v>175</v>
      </c>
      <c r="C90" s="41" t="str">
        <f>IF(ISNUMBER(B90),B90/VLOOKUP("National Total",A:B,2,0),"0")</f>
        <v>0</v>
      </c>
      <c r="D90" s="42">
        <f t="shared" si="11"/>
        <v>0</v>
      </c>
      <c r="E90" s="43" t="str">
        <f t="shared" si="12"/>
        <v/>
      </c>
      <c r="G90" s="44" t="b">
        <f t="shared" si="14"/>
        <v>1</v>
      </c>
      <c r="H90" s="45" t="e">
        <f t="shared" si="13"/>
        <v>#N/A</v>
      </c>
      <c r="I90" s="47" t="s">
        <v>133</v>
      </c>
    </row>
    <row r="91" spans="1:9" x14ac:dyDescent="0.25">
      <c r="A91" s="18" t="s">
        <v>169</v>
      </c>
      <c r="B91" s="46" t="s">
        <v>175</v>
      </c>
      <c r="C91" s="41" t="str">
        <f>IF(ISNUMBER(B91),B91/VLOOKUP("National Total",A:B,2,0),"0")</f>
        <v>0</v>
      </c>
      <c r="D91" s="42">
        <f t="shared" si="11"/>
        <v>0</v>
      </c>
      <c r="E91" s="43" t="str">
        <f t="shared" si="12"/>
        <v/>
      </c>
      <c r="G91" s="44" t="b">
        <f t="shared" si="14"/>
        <v>1</v>
      </c>
      <c r="H91" s="45" t="e">
        <f t="shared" si="13"/>
        <v>#N/A</v>
      </c>
      <c r="I91" s="47" t="s">
        <v>134</v>
      </c>
    </row>
    <row r="92" spans="1:9" x14ac:dyDescent="0.25">
      <c r="A92" s="18" t="s">
        <v>55</v>
      </c>
      <c r="B92" s="46" t="s">
        <v>239</v>
      </c>
      <c r="C92" s="41" t="str">
        <f>IF(ISNUMBER(B92),B92/VLOOKUP("National Total",A:B,2,0),"0")</f>
        <v>0</v>
      </c>
      <c r="D92" s="42">
        <f t="shared" si="11"/>
        <v>0</v>
      </c>
      <c r="E92" s="43" t="str">
        <f t="shared" si="12"/>
        <v/>
      </c>
      <c r="G92" s="44" t="b">
        <f t="shared" si="14"/>
        <v>1</v>
      </c>
      <c r="H92" s="45" t="e">
        <f t="shared" si="13"/>
        <v>#N/A</v>
      </c>
      <c r="I92" s="47" t="s">
        <v>135</v>
      </c>
    </row>
    <row r="93" spans="1:9" x14ac:dyDescent="0.25">
      <c r="A93" s="18" t="s">
        <v>71</v>
      </c>
      <c r="B93" s="40" t="s">
        <v>239</v>
      </c>
      <c r="C93" s="41" t="str">
        <f>IF(ISNUMBER('A.2 Table 15.PAH'!I26),'A.2 Table 15.PAH'!I26/VLOOKUP("National Total",A:B,2,0),"0")</f>
        <v>0</v>
      </c>
      <c r="D93" s="42">
        <f t="shared" si="11"/>
        <v>0</v>
      </c>
      <c r="E93" s="43" t="str">
        <f t="shared" si="12"/>
        <v/>
      </c>
      <c r="G93" s="44" t="b">
        <f t="shared" si="14"/>
        <v>1</v>
      </c>
      <c r="H93" s="45" t="e">
        <f t="shared" si="13"/>
        <v>#N/A</v>
      </c>
      <c r="I93" s="47" t="s">
        <v>136</v>
      </c>
    </row>
    <row r="94" spans="1:9" x14ac:dyDescent="0.25">
      <c r="A94" s="18" t="s">
        <v>73</v>
      </c>
      <c r="B94" s="46" t="s">
        <v>239</v>
      </c>
      <c r="C94" s="41" t="str">
        <f>IF(ISNUMBER(B94),B94/VLOOKUP("National Total",A:B,2,0),"0")</f>
        <v>0</v>
      </c>
      <c r="D94" s="42">
        <f t="shared" si="11"/>
        <v>0</v>
      </c>
      <c r="E94" s="43" t="str">
        <f t="shared" si="12"/>
        <v/>
      </c>
      <c r="G94" s="44" t="b">
        <f t="shared" si="14"/>
        <v>1</v>
      </c>
      <c r="H94" s="45" t="e">
        <f t="shared" si="13"/>
        <v>#N/A</v>
      </c>
      <c r="I94" s="47" t="s">
        <v>137</v>
      </c>
    </row>
    <row r="95" spans="1:9" x14ac:dyDescent="0.25">
      <c r="A95" s="18" t="s">
        <v>77</v>
      </c>
      <c r="B95" s="46" t="s">
        <v>239</v>
      </c>
      <c r="C95" s="41" t="str">
        <f>IF(ISNUMBER(B95),B95/VLOOKUP("National Total",A:B,2,0),"0")</f>
        <v>0</v>
      </c>
      <c r="D95" s="42">
        <f t="shared" si="11"/>
        <v>0</v>
      </c>
      <c r="E95" s="43" t="str">
        <f t="shared" si="12"/>
        <v/>
      </c>
      <c r="G95" s="44" t="b">
        <f t="shared" si="14"/>
        <v>1</v>
      </c>
      <c r="H95" s="45" t="e">
        <f t="shared" si="13"/>
        <v>#N/A</v>
      </c>
      <c r="I95" s="47" t="s">
        <v>138</v>
      </c>
    </row>
    <row r="96" spans="1:9" x14ac:dyDescent="0.25">
      <c r="A96" s="18" t="s">
        <v>78</v>
      </c>
      <c r="B96" s="40" t="s">
        <v>239</v>
      </c>
      <c r="G96" s="44" t="b">
        <f t="shared" si="14"/>
        <v>1</v>
      </c>
      <c r="H96" s="45" t="e">
        <f t="shared" si="13"/>
        <v>#N/A</v>
      </c>
      <c r="I96" s="47" t="s">
        <v>139</v>
      </c>
    </row>
    <row r="97" spans="1:9" x14ac:dyDescent="0.25">
      <c r="A97" s="18" t="s">
        <v>88</v>
      </c>
      <c r="B97" s="46" t="s">
        <v>175</v>
      </c>
      <c r="C97" s="41" t="str">
        <f>IF(ISNUMBER(B97),B97/VLOOKUP("National Total",A:B,2,0),"0")</f>
        <v>0</v>
      </c>
      <c r="D97" s="42">
        <f t="shared" ref="D97:D130" si="15">IF(C97=1,0,IF(ISNUMBER(C97+D96),C97+D96,0))</f>
        <v>0</v>
      </c>
      <c r="E97" s="43" t="str">
        <f t="shared" ref="E97:E130" si="16">IF(AND(D96&lt;$K$1,D97&gt;0),"x","")</f>
        <v/>
      </c>
      <c r="G97" s="44" t="b">
        <f t="shared" si="14"/>
        <v>1</v>
      </c>
      <c r="H97" s="45" t="e">
        <f t="shared" si="13"/>
        <v>#N/A</v>
      </c>
      <c r="I97" s="47" t="s">
        <v>140</v>
      </c>
    </row>
    <row r="98" spans="1:9" x14ac:dyDescent="0.25">
      <c r="A98" s="18" t="s">
        <v>104</v>
      </c>
      <c r="B98" s="40" t="s">
        <v>239</v>
      </c>
      <c r="C98" s="41" t="str">
        <f>IF(ISNUMBER('A.2 Table 15.PAH'!I24),'A.2 Table 15.PAH'!I24/VLOOKUP("National Total",A:B,2,0),"0")</f>
        <v>0</v>
      </c>
      <c r="D98" s="42">
        <f t="shared" si="15"/>
        <v>0</v>
      </c>
      <c r="E98" s="43" t="str">
        <f t="shared" si="16"/>
        <v/>
      </c>
      <c r="G98" s="44" t="b">
        <f t="shared" si="14"/>
        <v>1</v>
      </c>
      <c r="H98" s="45" t="e">
        <f t="shared" ref="H98:H129" si="17">VLOOKUP("National Total",A:B,2,0)</f>
        <v>#N/A</v>
      </c>
      <c r="I98" s="47" t="s">
        <v>141</v>
      </c>
    </row>
    <row r="99" spans="1:9" x14ac:dyDescent="0.25">
      <c r="A99" s="18" t="s">
        <v>111</v>
      </c>
      <c r="B99" s="40" t="s">
        <v>239</v>
      </c>
      <c r="C99" s="41" t="str">
        <f>IF(ISNUMBER('A.2 Table 15.PAH'!I5),'A.2 Table 15.PAH'!I5/VLOOKUP("National Total",A:B,2,0),"0")</f>
        <v>0</v>
      </c>
      <c r="D99" s="42">
        <f t="shared" si="15"/>
        <v>0</v>
      </c>
      <c r="E99" s="43" t="str">
        <f t="shared" si="16"/>
        <v/>
      </c>
      <c r="G99" s="44" t="b">
        <f t="shared" si="14"/>
        <v>1</v>
      </c>
      <c r="H99" s="45" t="e">
        <f t="shared" si="17"/>
        <v>#N/A</v>
      </c>
      <c r="I99" s="47" t="s">
        <v>142</v>
      </c>
    </row>
    <row r="100" spans="1:9" x14ac:dyDescent="0.25">
      <c r="A100" s="18" t="s">
        <v>112</v>
      </c>
      <c r="B100" s="40" t="s">
        <v>239</v>
      </c>
      <c r="C100" s="41" t="str">
        <f>IF(ISNUMBER('A.2 Table 15.PAH'!I11),'A.2 Table 15.PAH'!I11/VLOOKUP("National Total",A:B,2,0),"0")</f>
        <v>0</v>
      </c>
      <c r="D100" s="42">
        <f t="shared" si="15"/>
        <v>0</v>
      </c>
      <c r="E100" s="43" t="str">
        <f t="shared" si="16"/>
        <v/>
      </c>
      <c r="G100" s="44" t="b">
        <f t="shared" si="14"/>
        <v>1</v>
      </c>
      <c r="H100" s="45" t="e">
        <f t="shared" si="17"/>
        <v>#N/A</v>
      </c>
      <c r="I100" s="47" t="s">
        <v>143</v>
      </c>
    </row>
    <row r="101" spans="1:9" x14ac:dyDescent="0.25">
      <c r="A101" s="18" t="s">
        <v>114</v>
      </c>
      <c r="B101" s="46" t="s">
        <v>239</v>
      </c>
      <c r="C101" s="41" t="str">
        <f t="shared" ref="C101:C119" si="18">IF(ISNUMBER(B101),B101/VLOOKUP("National Total",A:B,2,0),"0")</f>
        <v>0</v>
      </c>
      <c r="D101" s="42">
        <f t="shared" si="15"/>
        <v>0</v>
      </c>
      <c r="E101" s="43" t="str">
        <f t="shared" si="16"/>
        <v/>
      </c>
      <c r="G101" s="44" t="b">
        <f t="shared" si="14"/>
        <v>1</v>
      </c>
      <c r="H101" s="45" t="e">
        <f t="shared" si="17"/>
        <v>#N/A</v>
      </c>
      <c r="I101" s="47" t="s">
        <v>144</v>
      </c>
    </row>
    <row r="102" spans="1:9" x14ac:dyDescent="0.25">
      <c r="A102" s="18" t="s">
        <v>161</v>
      </c>
      <c r="B102" s="46" t="s">
        <v>239</v>
      </c>
      <c r="C102" s="41" t="str">
        <f t="shared" si="18"/>
        <v>0</v>
      </c>
      <c r="D102" s="42">
        <f t="shared" si="15"/>
        <v>0</v>
      </c>
      <c r="E102" s="43" t="str">
        <f t="shared" si="16"/>
        <v/>
      </c>
      <c r="G102" s="44" t="b">
        <f t="shared" si="14"/>
        <v>1</v>
      </c>
      <c r="H102" s="45" t="e">
        <f t="shared" si="17"/>
        <v>#N/A</v>
      </c>
      <c r="I102" s="47" t="s">
        <v>145</v>
      </c>
    </row>
    <row r="103" spans="1:9" x14ac:dyDescent="0.25">
      <c r="A103" s="18" t="s">
        <v>163</v>
      </c>
      <c r="B103" s="46" t="s">
        <v>206</v>
      </c>
      <c r="C103" s="41" t="str">
        <f t="shared" si="18"/>
        <v>0</v>
      </c>
      <c r="D103" s="42">
        <f t="shared" si="15"/>
        <v>0</v>
      </c>
      <c r="E103" s="43" t="str">
        <f t="shared" si="16"/>
        <v/>
      </c>
      <c r="G103" s="44" t="b">
        <f t="shared" si="14"/>
        <v>1</v>
      </c>
      <c r="H103" s="45" t="e">
        <f t="shared" si="17"/>
        <v>#N/A</v>
      </c>
      <c r="I103" s="47" t="s">
        <v>146</v>
      </c>
    </row>
    <row r="104" spans="1:9" x14ac:dyDescent="0.25">
      <c r="B104" s="46"/>
      <c r="C104" s="41" t="str">
        <f t="shared" si="18"/>
        <v>0</v>
      </c>
      <c r="D104" s="42">
        <f t="shared" si="15"/>
        <v>0</v>
      </c>
      <c r="E104" s="43" t="str">
        <f t="shared" si="16"/>
        <v/>
      </c>
      <c r="G104" s="44" t="b">
        <f>ROW('A.2 Table 15.PAH'!H5)=ROW('A.2 Table 15.PAH'!I5)</f>
        <v>1</v>
      </c>
      <c r="H104" s="45" t="e">
        <f t="shared" si="17"/>
        <v>#N/A</v>
      </c>
      <c r="I104" s="47" t="s">
        <v>147</v>
      </c>
    </row>
    <row r="105" spans="1:9" x14ac:dyDescent="0.25">
      <c r="B105" s="46"/>
      <c r="C105" s="41" t="str">
        <f t="shared" si="18"/>
        <v>0</v>
      </c>
      <c r="D105" s="42">
        <f t="shared" si="15"/>
        <v>0</v>
      </c>
      <c r="E105" s="43" t="str">
        <f t="shared" si="16"/>
        <v/>
      </c>
      <c r="G105" s="44" t="b">
        <f>ROW('A.2 Table 15.PAH'!H6)=ROW('A.2 Table 15.PAH'!I6)</f>
        <v>1</v>
      </c>
      <c r="H105" s="45" t="e">
        <f t="shared" si="17"/>
        <v>#N/A</v>
      </c>
      <c r="I105" s="47" t="s">
        <v>148</v>
      </c>
    </row>
    <row r="106" spans="1:9" x14ac:dyDescent="0.25">
      <c r="B106" s="46"/>
      <c r="C106" s="41" t="str">
        <f t="shared" si="18"/>
        <v>0</v>
      </c>
      <c r="D106" s="42">
        <f t="shared" si="15"/>
        <v>0</v>
      </c>
      <c r="E106" s="43" t="str">
        <f t="shared" si="16"/>
        <v/>
      </c>
      <c r="G106" s="44" t="b">
        <f>ROW('A.2 Table 15.PAH'!H7)=ROW('A.2 Table 15.PAH'!I7)</f>
        <v>1</v>
      </c>
      <c r="H106" s="45" t="e">
        <f t="shared" si="17"/>
        <v>#N/A</v>
      </c>
      <c r="I106" s="47" t="s">
        <v>149</v>
      </c>
    </row>
    <row r="107" spans="1:9" x14ac:dyDescent="0.25">
      <c r="B107" s="46"/>
      <c r="C107" s="41" t="str">
        <f t="shared" si="18"/>
        <v>0</v>
      </c>
      <c r="D107" s="42">
        <f t="shared" si="15"/>
        <v>0</v>
      </c>
      <c r="E107" s="43" t="str">
        <f t="shared" si="16"/>
        <v/>
      </c>
      <c r="G107" s="44" t="b">
        <f>ROW('A.2 Table 15.PAH'!H8)=ROW('A.2 Table 15.PAH'!I8)</f>
        <v>1</v>
      </c>
      <c r="H107" s="45" t="e">
        <f t="shared" si="17"/>
        <v>#N/A</v>
      </c>
      <c r="I107" s="47" t="s">
        <v>150</v>
      </c>
    </row>
    <row r="108" spans="1:9" x14ac:dyDescent="0.25">
      <c r="B108" s="46"/>
      <c r="C108" s="41" t="str">
        <f t="shared" si="18"/>
        <v>0</v>
      </c>
      <c r="D108" s="42">
        <f t="shared" si="15"/>
        <v>0</v>
      </c>
      <c r="E108" s="43" t="str">
        <f t="shared" si="16"/>
        <v/>
      </c>
      <c r="G108" s="44" t="b">
        <f>ROW('A.2 Table 15.PAH'!H9)=ROW('A.2 Table 15.PAH'!I9)</f>
        <v>1</v>
      </c>
      <c r="H108" s="45" t="e">
        <f t="shared" si="17"/>
        <v>#N/A</v>
      </c>
      <c r="I108" s="47" t="s">
        <v>151</v>
      </c>
    </row>
    <row r="109" spans="1:9" x14ac:dyDescent="0.25">
      <c r="B109" s="46"/>
      <c r="C109" s="41" t="str">
        <f t="shared" si="18"/>
        <v>0</v>
      </c>
      <c r="D109" s="42">
        <f t="shared" si="15"/>
        <v>0</v>
      </c>
      <c r="E109" s="43" t="str">
        <f t="shared" si="16"/>
        <v/>
      </c>
      <c r="G109" s="44" t="b">
        <f>ROW('A.2 Table 15.PAH'!H10)=ROW('A.2 Table 15.PAH'!I10)</f>
        <v>1</v>
      </c>
      <c r="H109" s="45" t="e">
        <f t="shared" si="17"/>
        <v>#N/A</v>
      </c>
      <c r="I109" s="47" t="s">
        <v>152</v>
      </c>
    </row>
    <row r="110" spans="1:9" x14ac:dyDescent="0.25">
      <c r="B110" s="46"/>
      <c r="C110" s="41" t="str">
        <f t="shared" si="18"/>
        <v>0</v>
      </c>
      <c r="D110" s="42">
        <f t="shared" si="15"/>
        <v>0</v>
      </c>
      <c r="E110" s="43" t="str">
        <f t="shared" si="16"/>
        <v/>
      </c>
      <c r="G110" s="44" t="b">
        <f>ROW('A.2 Table 15.PAH'!H11)=ROW('A.2 Table 15.PAH'!I11)</f>
        <v>1</v>
      </c>
      <c r="H110" s="45" t="e">
        <f t="shared" si="17"/>
        <v>#N/A</v>
      </c>
      <c r="I110" s="47" t="s">
        <v>153</v>
      </c>
    </row>
    <row r="111" spans="1:9" x14ac:dyDescent="0.25">
      <c r="B111" s="46"/>
      <c r="C111" s="41" t="str">
        <f t="shared" si="18"/>
        <v>0</v>
      </c>
      <c r="D111" s="42">
        <f t="shared" si="15"/>
        <v>0</v>
      </c>
      <c r="E111" s="43" t="str">
        <f t="shared" si="16"/>
        <v/>
      </c>
      <c r="G111" s="44" t="b">
        <f>ROW('A.2 Table 15.PAH'!H12)=ROW('A.2 Table 15.PAH'!I12)</f>
        <v>1</v>
      </c>
      <c r="H111" s="45" t="e">
        <f t="shared" si="17"/>
        <v>#N/A</v>
      </c>
      <c r="I111" s="47" t="s">
        <v>154</v>
      </c>
    </row>
    <row r="112" spans="1:9" x14ac:dyDescent="0.25">
      <c r="B112" s="46"/>
      <c r="C112" s="41" t="str">
        <f t="shared" si="18"/>
        <v>0</v>
      </c>
      <c r="D112" s="42">
        <f t="shared" si="15"/>
        <v>0</v>
      </c>
      <c r="E112" s="43" t="str">
        <f t="shared" si="16"/>
        <v/>
      </c>
      <c r="G112" s="44" t="b">
        <f>ROW('A.2 Table 15.PAH'!H13)=ROW('A.2 Table 15.PAH'!I13)</f>
        <v>1</v>
      </c>
      <c r="H112" s="45" t="e">
        <f t="shared" si="17"/>
        <v>#N/A</v>
      </c>
      <c r="I112" s="18" t="s">
        <v>155</v>
      </c>
    </row>
    <row r="113" spans="2:9" x14ac:dyDescent="0.25">
      <c r="B113" s="46"/>
      <c r="C113" s="41" t="str">
        <f t="shared" si="18"/>
        <v>0</v>
      </c>
      <c r="D113" s="42">
        <f t="shared" si="15"/>
        <v>0</v>
      </c>
      <c r="E113" s="43" t="str">
        <f t="shared" si="16"/>
        <v/>
      </c>
      <c r="G113" s="44" t="b">
        <f>ROW('A.2 Table 15.PAH'!H14)=ROW('A.2 Table 15.PAH'!I14)</f>
        <v>1</v>
      </c>
      <c r="H113" s="45" t="e">
        <f t="shared" si="17"/>
        <v>#N/A</v>
      </c>
      <c r="I113" s="18" t="s">
        <v>156</v>
      </c>
    </row>
    <row r="114" spans="2:9" x14ac:dyDescent="0.25">
      <c r="B114" s="46"/>
      <c r="C114" s="41" t="str">
        <f t="shared" si="18"/>
        <v>0</v>
      </c>
      <c r="D114" s="42">
        <f t="shared" si="15"/>
        <v>0</v>
      </c>
      <c r="E114" s="43" t="str">
        <f t="shared" si="16"/>
        <v/>
      </c>
      <c r="G114" s="44" t="b">
        <f>ROW('A.2 Table 15.PAH'!H15)=ROW('A.2 Table 15.PAH'!I15)</f>
        <v>1</v>
      </c>
      <c r="H114" s="45" t="e">
        <f t="shared" si="17"/>
        <v>#N/A</v>
      </c>
      <c r="I114" s="18" t="s">
        <v>157</v>
      </c>
    </row>
    <row r="115" spans="2:9" x14ac:dyDescent="0.25">
      <c r="B115" s="46"/>
      <c r="C115" s="41" t="str">
        <f t="shared" si="18"/>
        <v>0</v>
      </c>
      <c r="D115" s="42">
        <f t="shared" si="15"/>
        <v>0</v>
      </c>
      <c r="E115" s="43" t="str">
        <f t="shared" si="16"/>
        <v/>
      </c>
      <c r="G115" s="44" t="b">
        <f>ROW('A.2 Table 15.PAH'!H16)=ROW('A.2 Table 15.PAH'!I16)</f>
        <v>1</v>
      </c>
      <c r="H115" s="45" t="e">
        <f t="shared" si="17"/>
        <v>#N/A</v>
      </c>
      <c r="I115" s="18" t="s">
        <v>158</v>
      </c>
    </row>
    <row r="116" spans="2:9" x14ac:dyDescent="0.25">
      <c r="B116" s="46"/>
      <c r="C116" s="41" t="str">
        <f t="shared" si="18"/>
        <v>0</v>
      </c>
      <c r="D116" s="42">
        <f t="shared" si="15"/>
        <v>0</v>
      </c>
      <c r="E116" s="43" t="str">
        <f t="shared" si="16"/>
        <v/>
      </c>
      <c r="G116" s="44" t="b">
        <f>ROW('A.2 Table 15.PAH'!H17)=ROW('A.2 Table 15.PAH'!I17)</f>
        <v>1</v>
      </c>
      <c r="H116" s="45" t="e">
        <f t="shared" si="17"/>
        <v>#N/A</v>
      </c>
      <c r="I116" s="18" t="s">
        <v>159</v>
      </c>
    </row>
    <row r="117" spans="2:9" x14ac:dyDescent="0.25">
      <c r="B117" s="46"/>
      <c r="C117" s="41" t="str">
        <f t="shared" si="18"/>
        <v>0</v>
      </c>
      <c r="D117" s="42">
        <f t="shared" si="15"/>
        <v>0</v>
      </c>
      <c r="E117" s="43" t="str">
        <f t="shared" si="16"/>
        <v/>
      </c>
      <c r="G117" s="44" t="b">
        <f>ROW('A.2 Table 15.PAH'!H18)=ROW('A.2 Table 15.PAH'!I18)</f>
        <v>1</v>
      </c>
      <c r="H117" s="45" t="e">
        <f t="shared" si="17"/>
        <v>#N/A</v>
      </c>
      <c r="I117" s="18" t="s">
        <v>160</v>
      </c>
    </row>
    <row r="118" spans="2:9" x14ac:dyDescent="0.25">
      <c r="B118" s="46"/>
      <c r="C118" s="41" t="str">
        <f t="shared" si="18"/>
        <v>0</v>
      </c>
      <c r="D118" s="42">
        <f t="shared" si="15"/>
        <v>0</v>
      </c>
      <c r="E118" s="43" t="str">
        <f t="shared" si="16"/>
        <v/>
      </c>
      <c r="G118" s="44" t="b">
        <f>ROW('A.2 Table 15.PAH'!H19)=ROW('A.2 Table 15.PAH'!I19)</f>
        <v>1</v>
      </c>
      <c r="H118" s="45" t="e">
        <f t="shared" si="17"/>
        <v>#N/A</v>
      </c>
      <c r="I118" s="18" t="s">
        <v>161</v>
      </c>
    </row>
    <row r="119" spans="2:9" x14ac:dyDescent="0.25">
      <c r="B119" s="46"/>
      <c r="C119" s="41" t="str">
        <f t="shared" si="18"/>
        <v>0</v>
      </c>
      <c r="D119" s="42">
        <f t="shared" si="15"/>
        <v>0</v>
      </c>
      <c r="E119" s="43" t="str">
        <f t="shared" si="16"/>
        <v/>
      </c>
      <c r="G119" s="44" t="b">
        <f>ROW('A.2 Table 15.PAH'!H20)=ROW('A.2 Table 15.PAH'!I20)</f>
        <v>1</v>
      </c>
      <c r="H119" s="45" t="e">
        <f t="shared" si="17"/>
        <v>#N/A</v>
      </c>
      <c r="I119" s="18" t="s">
        <v>162</v>
      </c>
    </row>
    <row r="120" spans="2:9" x14ac:dyDescent="0.25">
      <c r="C120" s="41" t="str">
        <f>IF(ISNUMBER('A.2 Table 15.PAH'!I7),'A.2 Table 15.PAH'!I7/VLOOKUP("National Total",A:B,2,0),"0")</f>
        <v>0</v>
      </c>
      <c r="D120" s="42">
        <f t="shared" si="15"/>
        <v>0</v>
      </c>
      <c r="E120" s="43" t="str">
        <f t="shared" si="16"/>
        <v/>
      </c>
      <c r="G120" s="44" t="b">
        <f>ROW('A.2 Table 15.PAH'!H21)=ROW('A.2 Table 15.PAH'!I21)</f>
        <v>1</v>
      </c>
      <c r="H120" s="45" t="e">
        <f t="shared" si="17"/>
        <v>#N/A</v>
      </c>
      <c r="I120" s="18" t="s">
        <v>163</v>
      </c>
    </row>
    <row r="121" spans="2:9" x14ac:dyDescent="0.25">
      <c r="B121" s="46"/>
      <c r="C121" s="41" t="str">
        <f>IF(ISNUMBER(B121),B121/VLOOKUP("National Total",A:B,2,0),"0")</f>
        <v>0</v>
      </c>
      <c r="D121" s="42">
        <f t="shared" si="15"/>
        <v>0</v>
      </c>
      <c r="E121" s="43" t="str">
        <f t="shared" si="16"/>
        <v/>
      </c>
      <c r="G121" s="44" t="b">
        <f>ROW('A.2 Table 15.PAH'!H22)=ROW('A.2 Table 15.PAH'!I22)</f>
        <v>1</v>
      </c>
      <c r="H121" s="45" t="e">
        <f t="shared" si="17"/>
        <v>#N/A</v>
      </c>
      <c r="I121" s="18" t="s">
        <v>164</v>
      </c>
    </row>
    <row r="122" spans="2:9" x14ac:dyDescent="0.25">
      <c r="B122" s="46"/>
      <c r="C122" s="41" t="str">
        <f>IF(ISNUMBER(B122),B122/VLOOKUP("National Total",A:B,2,0),"0")</f>
        <v>0</v>
      </c>
      <c r="D122" s="42">
        <f t="shared" si="15"/>
        <v>0</v>
      </c>
      <c r="E122" s="43" t="str">
        <f t="shared" si="16"/>
        <v/>
      </c>
      <c r="G122" s="44" t="b">
        <f>ROW('A.2 Table 15.PAH'!H23)=ROW('A.2 Table 15.PAH'!I23)</f>
        <v>1</v>
      </c>
      <c r="H122" s="45" t="e">
        <f t="shared" si="17"/>
        <v>#N/A</v>
      </c>
      <c r="I122" s="18" t="s">
        <v>165</v>
      </c>
    </row>
    <row r="123" spans="2:9" x14ac:dyDescent="0.25">
      <c r="B123" s="46"/>
      <c r="C123" s="41" t="str">
        <f>IF(ISNUMBER(B123),B123/VLOOKUP("National Total",A:B,2,0),"0")</f>
        <v>0</v>
      </c>
      <c r="D123" s="42">
        <f t="shared" si="15"/>
        <v>0</v>
      </c>
      <c r="E123" s="43" t="str">
        <f t="shared" si="16"/>
        <v/>
      </c>
      <c r="G123" s="44" t="b">
        <f>ROW('A.2 Table 15.PAH'!H24)=ROW('A.2 Table 15.PAH'!I24)</f>
        <v>1</v>
      </c>
      <c r="H123" s="45" t="e">
        <f t="shared" si="17"/>
        <v>#N/A</v>
      </c>
      <c r="I123" s="18" t="s">
        <v>166</v>
      </c>
    </row>
    <row r="124" spans="2:9" x14ac:dyDescent="0.25">
      <c r="B124" s="46"/>
      <c r="C124" s="41" t="str">
        <f>IF(ISNUMBER(B124),B124/VLOOKUP("National Total",A:B,2,0),"0")</f>
        <v>0</v>
      </c>
      <c r="D124" s="42">
        <f t="shared" si="15"/>
        <v>0</v>
      </c>
      <c r="E124" s="43" t="str">
        <f t="shared" si="16"/>
        <v/>
      </c>
      <c r="G124" s="44" t="b">
        <f>ROW('A.2 Table 15.PAH'!H25)=ROW('A.2 Table 15.PAH'!I25)</f>
        <v>1</v>
      </c>
      <c r="H124" s="45" t="e">
        <f t="shared" si="17"/>
        <v>#N/A</v>
      </c>
      <c r="I124" s="18" t="s">
        <v>167</v>
      </c>
    </row>
    <row r="125" spans="2:9" x14ac:dyDescent="0.25">
      <c r="B125" s="46"/>
      <c r="C125" s="41" t="str">
        <f>IF(ISNUMBER(B125),B125/VLOOKUP("National Total",A:B,2,0),"0")</f>
        <v>0</v>
      </c>
      <c r="D125" s="42">
        <f t="shared" si="15"/>
        <v>0</v>
      </c>
      <c r="E125" s="43" t="str">
        <f t="shared" si="16"/>
        <v/>
      </c>
      <c r="G125" s="44" t="b">
        <f>ROW('A.2 Table 15.PAH'!H26)=ROW('A.2 Table 15.PAH'!I26)</f>
        <v>1</v>
      </c>
      <c r="H125" s="45" t="e">
        <f t="shared" si="17"/>
        <v>#N/A</v>
      </c>
      <c r="I125" s="18" t="s">
        <v>168</v>
      </c>
    </row>
    <row r="126" spans="2:9" x14ac:dyDescent="0.25">
      <c r="C126" s="41" t="str">
        <f>IF(ISNUMBER('A.2 Table 15.PAH'!I21),'A.2 Table 15.PAH'!I21/VLOOKUP("National Total",A:B,2,0),"0")</f>
        <v>0</v>
      </c>
      <c r="D126" s="42">
        <f t="shared" si="15"/>
        <v>0</v>
      </c>
      <c r="E126" s="43" t="str">
        <f t="shared" si="16"/>
        <v/>
      </c>
      <c r="G126" s="44" t="b">
        <f>ROW('A.2 Table 15.PAH'!H27)=ROW('A.2 Table 15.PAH'!I27)</f>
        <v>1</v>
      </c>
      <c r="H126" s="45" t="e">
        <f t="shared" si="17"/>
        <v>#N/A</v>
      </c>
      <c r="I126" s="18" t="s">
        <v>169</v>
      </c>
    </row>
    <row r="127" spans="2:9" x14ac:dyDescent="0.25">
      <c r="B127" s="46"/>
      <c r="C127" s="41" t="str">
        <f>IF(ISNUMBER(B127),B127/VLOOKUP("National Total",A:B,2,0),"0")</f>
        <v>0</v>
      </c>
      <c r="D127" s="42">
        <f t="shared" si="15"/>
        <v>0</v>
      </c>
      <c r="E127" s="43" t="str">
        <f t="shared" si="16"/>
        <v/>
      </c>
      <c r="G127" s="44" t="b">
        <f>ROW('A.2 Table 15.PAH'!H28)=ROW('A.2 Table 15.PAH'!I28)</f>
        <v>1</v>
      </c>
      <c r="H127" s="45" t="e">
        <f t="shared" si="17"/>
        <v>#N/A</v>
      </c>
      <c r="I127" s="18" t="s">
        <v>170</v>
      </c>
    </row>
    <row r="128" spans="2:9" x14ac:dyDescent="0.25">
      <c r="B128" s="46"/>
      <c r="C128" s="41" t="str">
        <f>IF(ISNUMBER(B128),B128/VLOOKUP("National Total",A:B,2,0),"0")</f>
        <v>0</v>
      </c>
      <c r="D128" s="42">
        <f t="shared" si="15"/>
        <v>0</v>
      </c>
      <c r="E128" s="43" t="str">
        <f t="shared" si="16"/>
        <v/>
      </c>
      <c r="G128" s="44" t="b">
        <f>ROW('A.2 Table 15.PAH'!H29)=ROW('A.2 Table 15.PAH'!I29)</f>
        <v>1</v>
      </c>
      <c r="H128" s="45" t="e">
        <f t="shared" si="17"/>
        <v>#N/A</v>
      </c>
      <c r="I128" s="18" t="s">
        <v>44</v>
      </c>
    </row>
    <row r="129" spans="1:9" x14ac:dyDescent="0.25">
      <c r="B129" s="46"/>
      <c r="C129" s="41" t="str">
        <f>IF(ISNUMBER(B129),B129/VLOOKUP("National Total",A:B,2,0),"0")</f>
        <v>0</v>
      </c>
      <c r="D129" s="42">
        <f t="shared" si="15"/>
        <v>0</v>
      </c>
      <c r="E129" s="43" t="str">
        <f t="shared" si="16"/>
        <v/>
      </c>
      <c r="G129" s="44" t="b">
        <f>ROW('A.2 Table 15.PAH'!H30)=ROW('A.2 Table 15.PAH'!I30)</f>
        <v>1</v>
      </c>
      <c r="H129" s="45" t="e">
        <f t="shared" si="17"/>
        <v>#N/A</v>
      </c>
      <c r="I129" s="18" t="s">
        <v>171</v>
      </c>
    </row>
    <row r="130" spans="1:9" x14ac:dyDescent="0.25">
      <c r="A130" s="8"/>
      <c r="B130" s="46"/>
      <c r="C130" s="41" t="str">
        <f>IF(ISNUMBER(B130),B130/VLOOKUP("National Total",A:B,2,0),"0")</f>
        <v>0</v>
      </c>
      <c r="D130" s="42">
        <f t="shared" si="15"/>
        <v>0</v>
      </c>
      <c r="E130" s="43" t="str">
        <f t="shared" si="16"/>
        <v/>
      </c>
    </row>
    <row r="136" spans="1:9" x14ac:dyDescent="0.25">
      <c r="B136" s="48"/>
      <c r="C136" s="48" t="e">
        <f>'A.2 Table 3.NMVOC'!#REF!</f>
        <v>#REF!</v>
      </c>
    </row>
    <row r="139" spans="1:9" x14ac:dyDescent="0.25">
      <c r="C139" s="48" t="e">
        <f>C136-B136</f>
        <v>#REF!</v>
      </c>
    </row>
    <row r="140" spans="1:9" x14ac:dyDescent="0.25">
      <c r="C140" s="49" t="e">
        <f>C136/B136</f>
        <v>#REF!</v>
      </c>
    </row>
  </sheetData>
  <autoFilter ref="A1:E129" xr:uid="{00000000-0009-0000-0000-000001000000}">
    <sortState xmlns:xlrd2="http://schemas.microsoft.com/office/spreadsheetml/2017/richdata2" ref="A2:E130">
      <sortCondition descending="1" ref="B1:B129"/>
    </sortState>
  </autoFilter>
  <conditionalFormatting sqref="F1:F103 F130:F1048576">
    <cfRule type="expression" dxfId="13" priority="1">
      <formula>OR($A1="National Total",AND($D1&gt;0,$C1&gt;0))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1" id="{00000000-000E-0000-0100-000001000000}">
            <xm:f>OR('A.2 Table 15.PAH'!$H5="National Total",AND($D104&gt;0,$C104&gt;0))</xm:f>
            <x14:dxf>
              <fill>
                <patternFill>
                  <bgColor theme="9"/>
                </patternFill>
              </fill>
            </x14:dxf>
          </x14:cfRule>
          <xm:sqref>F104:F129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4"/>
  </sheetPr>
  <dimension ref="B1:L89"/>
  <sheetViews>
    <sheetView showGridLines="0" zoomScale="75" zoomScaleNormal="75" workbookViewId="0">
      <selection activeCell="O25" sqref="O25"/>
    </sheetView>
  </sheetViews>
  <sheetFormatPr defaultRowHeight="15" x14ac:dyDescent="0.25"/>
  <cols>
    <col min="1" max="1" width="9.140625" style="18"/>
    <col min="2" max="2" width="16.28515625" style="18" bestFit="1" customWidth="1"/>
    <col min="3" max="3" width="7.85546875" style="18" bestFit="1" customWidth="1"/>
    <col min="4" max="4" width="14.28515625" style="18" bestFit="1" customWidth="1"/>
    <col min="5" max="5" width="11.28515625" style="18" bestFit="1" customWidth="1"/>
    <col min="6" max="6" width="9.140625" style="79" bestFit="1" customWidth="1"/>
    <col min="7" max="7" width="2.28515625" style="18" customWidth="1"/>
    <col min="8" max="8" width="16.28515625" style="18" customWidth="1"/>
    <col min="9" max="9" width="7.5703125" style="18" customWidth="1"/>
    <col min="10" max="10" width="14.28515625" style="18" customWidth="1"/>
    <col min="11" max="11" width="11.28515625" style="18" customWidth="1"/>
    <col min="12" max="16384" width="9.140625" style="18"/>
  </cols>
  <sheetData>
    <row r="1" spans="2:12" x14ac:dyDescent="0.25">
      <c r="B1" s="50" t="s">
        <v>212</v>
      </c>
    </row>
    <row r="3" spans="2:12" ht="15.75" thickBot="1" x14ac:dyDescent="0.3">
      <c r="B3" s="18" t="s">
        <v>32</v>
      </c>
      <c r="H3" s="18" t="s">
        <v>32</v>
      </c>
      <c r="L3" s="79"/>
    </row>
    <row r="4" spans="2:12" ht="45.75" thickBot="1" x14ac:dyDescent="0.3">
      <c r="B4" s="150" t="s">
        <v>0</v>
      </c>
      <c r="C4" s="151" t="s">
        <v>191</v>
      </c>
      <c r="D4" s="151" t="s">
        <v>1</v>
      </c>
      <c r="E4" s="151" t="s">
        <v>2</v>
      </c>
      <c r="F4" s="152" t="s">
        <v>3</v>
      </c>
      <c r="H4" s="150" t="s">
        <v>0</v>
      </c>
      <c r="I4" s="151" t="s">
        <v>192</v>
      </c>
      <c r="J4" s="151" t="s">
        <v>1</v>
      </c>
      <c r="K4" s="151" t="s">
        <v>2</v>
      </c>
      <c r="L4" s="152" t="s">
        <v>3</v>
      </c>
    </row>
    <row r="5" spans="2:12" x14ac:dyDescent="0.25">
      <c r="B5" s="100" t="s">
        <v>171</v>
      </c>
      <c r="C5" s="101">
        <v>0.26699689112427838</v>
      </c>
      <c r="D5" s="159"/>
      <c r="E5" s="58"/>
      <c r="F5" s="59" t="s">
        <v>242</v>
      </c>
      <c r="H5" s="100" t="s">
        <v>171</v>
      </c>
      <c r="I5" s="101">
        <v>1.1513425393261176</v>
      </c>
      <c r="J5" s="159"/>
      <c r="K5" s="58"/>
      <c r="L5" s="75" t="s">
        <v>242</v>
      </c>
    </row>
    <row r="6" spans="2:12" x14ac:dyDescent="0.25">
      <c r="B6" s="61" t="s">
        <v>72</v>
      </c>
      <c r="C6" s="62">
        <v>7.5654145284479002E-2</v>
      </c>
      <c r="D6" s="157">
        <v>0.28335215801919</v>
      </c>
      <c r="E6" s="63">
        <v>0.28335215801919</v>
      </c>
      <c r="F6" s="64" t="s">
        <v>241</v>
      </c>
      <c r="H6" s="61" t="s">
        <v>160</v>
      </c>
      <c r="I6" s="62">
        <v>0.66794282350519496</v>
      </c>
      <c r="J6" s="157">
        <v>0.58014257329199603</v>
      </c>
      <c r="K6" s="63">
        <v>0.58014257329199603</v>
      </c>
      <c r="L6" s="76" t="s">
        <v>241</v>
      </c>
    </row>
    <row r="7" spans="2:12" x14ac:dyDescent="0.25">
      <c r="B7" s="61" t="s">
        <v>45</v>
      </c>
      <c r="C7" s="62">
        <v>5.77089200011561E-2</v>
      </c>
      <c r="D7" s="157">
        <v>0.21614079384278101</v>
      </c>
      <c r="E7" s="63">
        <v>0.49949295186197101</v>
      </c>
      <c r="F7" s="64" t="s">
        <v>241</v>
      </c>
      <c r="H7" s="61" t="s">
        <v>45</v>
      </c>
      <c r="I7" s="62">
        <v>0.25364157541398702</v>
      </c>
      <c r="J7" s="157">
        <v>0.22030070700110133</v>
      </c>
      <c r="K7" s="63">
        <v>0.80044328029309741</v>
      </c>
      <c r="L7" s="76" t="s">
        <v>241</v>
      </c>
    </row>
    <row r="8" spans="2:12" x14ac:dyDescent="0.25">
      <c r="B8" s="61" t="s">
        <v>156</v>
      </c>
      <c r="C8" s="62">
        <v>2.1575223506845799E-2</v>
      </c>
      <c r="D8" s="157">
        <v>8.0807021445067059E-2</v>
      </c>
      <c r="E8" s="63">
        <v>0.58029997330703809</v>
      </c>
      <c r="F8" s="64" t="s">
        <v>241</v>
      </c>
      <c r="H8" s="61" t="s">
        <v>53</v>
      </c>
      <c r="I8" s="62">
        <v>0.152440188766749</v>
      </c>
      <c r="J8" s="157">
        <v>0.13240211627720491</v>
      </c>
      <c r="K8" s="63">
        <v>0.9328453965703023</v>
      </c>
      <c r="L8" s="76" t="s">
        <v>242</v>
      </c>
    </row>
    <row r="9" spans="2:12" x14ac:dyDescent="0.25">
      <c r="B9" s="61" t="s">
        <v>53</v>
      </c>
      <c r="C9" s="62">
        <v>2.1284249299203799E-2</v>
      </c>
      <c r="D9" s="157">
        <v>7.9717217715829777E-2</v>
      </c>
      <c r="E9" s="63">
        <v>0.66001719102286782</v>
      </c>
      <c r="F9" s="64" t="s">
        <v>241</v>
      </c>
      <c r="H9" s="61" t="s">
        <v>72</v>
      </c>
      <c r="I9" s="62">
        <v>2.7692945643294699E-2</v>
      </c>
      <c r="J9" s="157">
        <v>2.4052742513538516E-2</v>
      </c>
      <c r="K9" s="63">
        <v>0.9568981390838408</v>
      </c>
      <c r="L9" s="76" t="s">
        <v>242</v>
      </c>
    </row>
    <row r="10" spans="2:12" x14ac:dyDescent="0.25">
      <c r="B10" s="61" t="s">
        <v>47</v>
      </c>
      <c r="C10" s="62">
        <v>1.7911554574450001E-2</v>
      </c>
      <c r="D10" s="157">
        <v>6.7085255184161502E-2</v>
      </c>
      <c r="E10" s="63">
        <v>0.72710244620702935</v>
      </c>
      <c r="F10" s="64" t="s">
        <v>241</v>
      </c>
      <c r="H10" s="61" t="s">
        <v>63</v>
      </c>
      <c r="I10" s="62">
        <v>1.38720687587339E-2</v>
      </c>
      <c r="J10" s="157">
        <v>1.2048602639882689E-2</v>
      </c>
      <c r="K10" s="63">
        <v>0.96894674172372353</v>
      </c>
      <c r="L10" s="76" t="s">
        <v>242</v>
      </c>
    </row>
    <row r="11" spans="2:12" x14ac:dyDescent="0.25">
      <c r="B11" s="61" t="s">
        <v>49</v>
      </c>
      <c r="C11" s="62">
        <v>1.26023206096717E-2</v>
      </c>
      <c r="D11" s="157">
        <v>4.7200252244906211E-2</v>
      </c>
      <c r="E11" s="63">
        <v>0.77430269845193556</v>
      </c>
      <c r="F11" s="64" t="s">
        <v>241</v>
      </c>
      <c r="H11" s="61" t="s">
        <v>70</v>
      </c>
      <c r="I11" s="62">
        <v>1.0967596372979701E-2</v>
      </c>
      <c r="J11" s="157">
        <v>9.5259195229588662E-3</v>
      </c>
      <c r="K11" s="63">
        <v>0.97847266124668242</v>
      </c>
      <c r="L11" s="76" t="s">
        <v>242</v>
      </c>
    </row>
    <row r="12" spans="2:12" x14ac:dyDescent="0.25">
      <c r="B12" s="61" t="s">
        <v>164</v>
      </c>
      <c r="C12" s="62">
        <v>1.2295479999999999E-2</v>
      </c>
      <c r="D12" s="157">
        <v>4.6051023097032441E-2</v>
      </c>
      <c r="E12" s="63">
        <v>0.82035372154896802</v>
      </c>
      <c r="F12" s="64" t="s">
        <v>241</v>
      </c>
      <c r="H12" s="61" t="s">
        <v>47</v>
      </c>
      <c r="I12" s="62">
        <v>6.5784359026659998E-3</v>
      </c>
      <c r="J12" s="157">
        <v>5.7137087165357123E-3</v>
      </c>
      <c r="K12" s="63">
        <v>0.98418636996321818</v>
      </c>
      <c r="L12" s="76" t="s">
        <v>242</v>
      </c>
    </row>
    <row r="13" spans="2:12" x14ac:dyDescent="0.25">
      <c r="B13" s="61" t="s">
        <v>58</v>
      </c>
      <c r="C13" s="62">
        <v>1.1158387217928599E-2</v>
      </c>
      <c r="D13" s="157">
        <v>4.1792199043751158E-2</v>
      </c>
      <c r="E13" s="63">
        <v>0.86214592059271922</v>
      </c>
      <c r="F13" s="64" t="s">
        <v>242</v>
      </c>
      <c r="H13" s="61" t="s">
        <v>55</v>
      </c>
      <c r="I13" s="62">
        <v>4.96113534513543E-3</v>
      </c>
      <c r="J13" s="157">
        <v>4.3090002980687133E-3</v>
      </c>
      <c r="K13" s="63">
        <v>0.98849537026128687</v>
      </c>
      <c r="L13" s="76" t="s">
        <v>242</v>
      </c>
    </row>
    <row r="14" spans="2:12" x14ac:dyDescent="0.25">
      <c r="B14" s="61" t="s">
        <v>52</v>
      </c>
      <c r="C14" s="62">
        <v>9.6051658598831809E-3</v>
      </c>
      <c r="D14" s="157">
        <v>3.5974822850698619E-2</v>
      </c>
      <c r="E14" s="63">
        <v>0.89812074344341786</v>
      </c>
      <c r="F14" s="64" t="s">
        <v>242</v>
      </c>
      <c r="H14" s="61" t="s">
        <v>67</v>
      </c>
      <c r="I14" s="62">
        <v>4.0231963026327996E-3</v>
      </c>
      <c r="J14" s="157">
        <v>3.4943521716721956E-3</v>
      </c>
      <c r="K14" s="63">
        <v>0.99198972243295902</v>
      </c>
      <c r="L14" s="76" t="s">
        <v>242</v>
      </c>
    </row>
    <row r="15" spans="2:12" x14ac:dyDescent="0.25">
      <c r="B15" s="61" t="s">
        <v>55</v>
      </c>
      <c r="C15" s="62">
        <v>5.5220255463248802E-3</v>
      </c>
      <c r="D15" s="157">
        <v>2.0681984434622335E-2</v>
      </c>
      <c r="E15" s="63">
        <v>0.91880272787804018</v>
      </c>
      <c r="F15" s="64" t="s">
        <v>242</v>
      </c>
      <c r="H15" s="61" t="s">
        <v>52</v>
      </c>
      <c r="I15" s="62">
        <v>3.4577862296934301E-3</v>
      </c>
      <c r="J15" s="157">
        <v>3.0032645468978129E-3</v>
      </c>
      <c r="K15" s="63">
        <v>0.99499298697985683</v>
      </c>
      <c r="L15" s="76" t="s">
        <v>242</v>
      </c>
    </row>
    <row r="16" spans="2:12" x14ac:dyDescent="0.25">
      <c r="B16" s="61" t="s">
        <v>60</v>
      </c>
      <c r="C16" s="62">
        <v>4.6717820502064598E-3</v>
      </c>
      <c r="D16" s="157">
        <v>1.7497514785787888E-2</v>
      </c>
      <c r="E16" s="63">
        <v>0.93630024266382805</v>
      </c>
      <c r="F16" s="64" t="s">
        <v>242</v>
      </c>
      <c r="H16" s="61" t="s">
        <v>46</v>
      </c>
      <c r="I16" s="62">
        <v>1.9219740467211501E-3</v>
      </c>
      <c r="J16" s="157">
        <v>1.669332957892865E-3</v>
      </c>
      <c r="K16" s="63">
        <v>0.99666231993774967</v>
      </c>
      <c r="L16" s="76" t="s">
        <v>242</v>
      </c>
    </row>
    <row r="17" spans="2:12" x14ac:dyDescent="0.25">
      <c r="B17" s="61" t="s">
        <v>50</v>
      </c>
      <c r="C17" s="62">
        <v>3.6417725108727501E-3</v>
      </c>
      <c r="D17" s="157">
        <v>1.3639756236628326E-2</v>
      </c>
      <c r="E17" s="63">
        <v>0.94993999890045633</v>
      </c>
      <c r="F17" s="64" t="s">
        <v>242</v>
      </c>
      <c r="H17" s="61" t="s">
        <v>50</v>
      </c>
      <c r="I17" s="62">
        <v>1.16814187055663E-3</v>
      </c>
      <c r="J17" s="157">
        <v>1.0145910801144767E-3</v>
      </c>
      <c r="K17" s="63">
        <v>0.99767691101786415</v>
      </c>
      <c r="L17" s="76" t="s">
        <v>242</v>
      </c>
    </row>
    <row r="18" spans="2:12" x14ac:dyDescent="0.25">
      <c r="B18" s="61" t="s">
        <v>70</v>
      </c>
      <c r="C18" s="62">
        <v>3.5125496642111598E-3</v>
      </c>
      <c r="D18" s="157">
        <v>1.3155769902115385E-2</v>
      </c>
      <c r="E18" s="63">
        <v>0.96309576880257175</v>
      </c>
      <c r="F18" s="64" t="s">
        <v>242</v>
      </c>
      <c r="H18" s="61" t="s">
        <v>74</v>
      </c>
      <c r="I18" s="62">
        <v>7.3463892017197499E-4</v>
      </c>
      <c r="J18" s="157">
        <v>6.3807155132299738E-4</v>
      </c>
      <c r="K18" s="63">
        <v>0.99831498256918716</v>
      </c>
      <c r="L18" s="76" t="s">
        <v>242</v>
      </c>
    </row>
    <row r="19" spans="2:12" x14ac:dyDescent="0.25">
      <c r="B19" s="61" t="s">
        <v>59</v>
      </c>
      <c r="C19" s="62">
        <v>3.1707886111753199E-3</v>
      </c>
      <c r="D19" s="157">
        <v>1.1875751053967969E-2</v>
      </c>
      <c r="E19" s="63">
        <v>0.97497151985653974</v>
      </c>
      <c r="F19" s="64" t="s">
        <v>242</v>
      </c>
      <c r="H19" s="61" t="s">
        <v>76</v>
      </c>
      <c r="I19" s="62">
        <v>7.0596078738717602E-4</v>
      </c>
      <c r="J19" s="157">
        <v>6.1316312328768454E-4</v>
      </c>
      <c r="K19" s="63">
        <v>0.99892814569247479</v>
      </c>
      <c r="L19" s="76" t="s">
        <v>242</v>
      </c>
    </row>
    <row r="20" spans="2:12" x14ac:dyDescent="0.25">
      <c r="B20" s="61" t="s">
        <v>67</v>
      </c>
      <c r="C20" s="62">
        <v>3.0173972269745999E-3</v>
      </c>
      <c r="D20" s="157">
        <v>1.1301244798277817E-2</v>
      </c>
      <c r="E20" s="63">
        <v>0.9862727646548175</v>
      </c>
      <c r="F20" s="64" t="s">
        <v>242</v>
      </c>
      <c r="H20" s="61" t="s">
        <v>68</v>
      </c>
      <c r="I20" s="62">
        <v>3.1537468427129202E-4</v>
      </c>
      <c r="J20" s="157">
        <v>2.7391907577381904E-4</v>
      </c>
      <c r="K20" s="63">
        <v>0.99920206476824858</v>
      </c>
      <c r="L20" s="76" t="s">
        <v>242</v>
      </c>
    </row>
    <row r="21" spans="2:12" x14ac:dyDescent="0.25">
      <c r="B21" s="61" t="s">
        <v>46</v>
      </c>
      <c r="C21" s="62">
        <v>1.85172367820689E-3</v>
      </c>
      <c r="D21" s="157">
        <v>6.9353754285662178E-3</v>
      </c>
      <c r="E21" s="63">
        <v>0.99320814008338376</v>
      </c>
      <c r="F21" s="64" t="s">
        <v>242</v>
      </c>
      <c r="H21" s="61" t="s">
        <v>58</v>
      </c>
      <c r="I21" s="62">
        <v>2.8750878057755801E-4</v>
      </c>
      <c r="J21" s="157">
        <v>2.4971611032963072E-4</v>
      </c>
      <c r="K21" s="63">
        <v>0.99945178087857822</v>
      </c>
      <c r="L21" s="76" t="s">
        <v>242</v>
      </c>
    </row>
    <row r="22" spans="2:12" x14ac:dyDescent="0.25">
      <c r="B22" s="61" t="s">
        <v>76</v>
      </c>
      <c r="C22" s="62">
        <v>5.2947059054038199E-4</v>
      </c>
      <c r="D22" s="157">
        <v>1.983059009829184E-3</v>
      </c>
      <c r="E22" s="63">
        <v>0.99519119909321296</v>
      </c>
      <c r="F22" s="64" t="s">
        <v>242</v>
      </c>
      <c r="H22" s="61" t="s">
        <v>49</v>
      </c>
      <c r="I22" s="62">
        <v>2.35407607372534E-4</v>
      </c>
      <c r="J22" s="157">
        <v>2.0446357129331674E-4</v>
      </c>
      <c r="K22" s="63">
        <v>0.99965624444987156</v>
      </c>
      <c r="L22" s="76" t="s">
        <v>242</v>
      </c>
    </row>
    <row r="23" spans="2:12" x14ac:dyDescent="0.25">
      <c r="B23" s="61" t="s">
        <v>160</v>
      </c>
      <c r="C23" s="62">
        <v>5.0467199999999995E-4</v>
      </c>
      <c r="D23" s="157">
        <v>1.8901793121070146E-3</v>
      </c>
      <c r="E23" s="63">
        <v>0.99708137840531996</v>
      </c>
      <c r="F23" s="64" t="s">
        <v>242</v>
      </c>
      <c r="H23" s="61" t="s">
        <v>164</v>
      </c>
      <c r="I23" s="62">
        <v>1.1230971999999999E-4</v>
      </c>
      <c r="J23" s="157">
        <v>9.7546747526357387E-5</v>
      </c>
      <c r="K23" s="63">
        <v>0.99975379119739793</v>
      </c>
      <c r="L23" s="76" t="s">
        <v>242</v>
      </c>
    </row>
    <row r="24" spans="2:12" x14ac:dyDescent="0.25">
      <c r="B24" s="61" t="s">
        <v>68</v>
      </c>
      <c r="C24" s="62">
        <v>2.6281223689274302E-4</v>
      </c>
      <c r="D24" s="157">
        <v>9.8432695521691468E-4</v>
      </c>
      <c r="E24" s="63">
        <v>0.99806570536053685</v>
      </c>
      <c r="F24" s="64" t="s">
        <v>242</v>
      </c>
      <c r="H24" s="61" t="s">
        <v>60</v>
      </c>
      <c r="I24" s="62">
        <v>8.8168452304047203E-5</v>
      </c>
      <c r="J24" s="157">
        <v>7.6578819328305476E-5</v>
      </c>
      <c r="K24" s="63">
        <v>0.99983037001672626</v>
      </c>
      <c r="L24" s="76" t="s">
        <v>242</v>
      </c>
    </row>
    <row r="25" spans="2:12" x14ac:dyDescent="0.25">
      <c r="B25" s="61" t="s">
        <v>56</v>
      </c>
      <c r="C25" s="62">
        <v>2.0753810293484501E-4</v>
      </c>
      <c r="D25" s="157">
        <v>7.7730531640626019E-4</v>
      </c>
      <c r="E25" s="63">
        <v>0.99884301067694314</v>
      </c>
      <c r="F25" s="64" t="s">
        <v>242</v>
      </c>
      <c r="H25" s="61" t="s">
        <v>51</v>
      </c>
      <c r="I25" s="62">
        <v>6.3323953718593605E-5</v>
      </c>
      <c r="J25" s="157">
        <v>5.5000099063183406E-5</v>
      </c>
      <c r="K25" s="63">
        <v>0.99988537011578948</v>
      </c>
      <c r="L25" s="64" t="s">
        <v>242</v>
      </c>
    </row>
    <row r="26" spans="2:12" x14ac:dyDescent="0.25">
      <c r="B26" s="61" t="s">
        <v>51</v>
      </c>
      <c r="C26" s="62">
        <v>1.63187236761972E-4</v>
      </c>
      <c r="D26" s="157">
        <v>6.1119526925882306E-4</v>
      </c>
      <c r="E26" s="63">
        <v>0.99945420594620193</v>
      </c>
      <c r="F26" s="64" t="s">
        <v>242</v>
      </c>
      <c r="H26" s="61" t="s">
        <v>59</v>
      </c>
      <c r="I26" s="62">
        <v>5.99249980543208E-5</v>
      </c>
      <c r="J26" s="157">
        <v>5.2047931877332513E-5</v>
      </c>
      <c r="K26" s="63">
        <v>0.99993741804766678</v>
      </c>
      <c r="L26" s="64"/>
    </row>
    <row r="27" spans="2:12" x14ac:dyDescent="0.25">
      <c r="B27" s="61" t="s">
        <v>74</v>
      </c>
      <c r="C27" s="62">
        <v>7.3463892017197504E-5</v>
      </c>
      <c r="D27" s="157">
        <v>2.7514886674467849E-4</v>
      </c>
      <c r="E27" s="63">
        <v>0.99972935481294656</v>
      </c>
      <c r="F27" s="64"/>
      <c r="H27" s="61" t="s">
        <v>56</v>
      </c>
      <c r="I27" s="62">
        <v>5.18845257337114E-5</v>
      </c>
      <c r="J27" s="157">
        <v>4.5064369604617827E-5</v>
      </c>
      <c r="K27" s="63">
        <v>0.99998248241727139</v>
      </c>
      <c r="L27" s="64"/>
    </row>
    <row r="28" spans="2:12" x14ac:dyDescent="0.25">
      <c r="B28" s="61" t="s">
        <v>61</v>
      </c>
      <c r="C28" s="62">
        <v>3.6711126199081399E-5</v>
      </c>
      <c r="D28" s="157">
        <v>1.3749645564971601E-4</v>
      </c>
      <c r="E28" s="63">
        <v>0.99986685126859631</v>
      </c>
      <c r="F28" s="64"/>
      <c r="H28" s="61" t="s">
        <v>204</v>
      </c>
      <c r="I28" s="62">
        <v>1.2572290500000001E-5</v>
      </c>
      <c r="J28" s="157">
        <v>1.0919678610466855E-5</v>
      </c>
      <c r="K28" s="63">
        <v>0.99999340209588183</v>
      </c>
      <c r="L28" s="64"/>
    </row>
    <row r="29" spans="2:12" x14ac:dyDescent="0.25">
      <c r="B29" s="61" t="s">
        <v>48</v>
      </c>
      <c r="C29" s="62">
        <v>2.2608720000000001E-5</v>
      </c>
      <c r="D29" s="157">
        <v>8.4677839898429291E-5</v>
      </c>
      <c r="E29" s="63">
        <v>0.99995152910849472</v>
      </c>
      <c r="F29" s="64"/>
      <c r="H29" s="61" t="s">
        <v>48</v>
      </c>
      <c r="I29" s="62">
        <v>4.1868000000000003E-6</v>
      </c>
      <c r="J29" s="157">
        <v>3.6364503672821296E-6</v>
      </c>
      <c r="K29" s="63">
        <v>0.99999703854624911</v>
      </c>
      <c r="L29" s="64"/>
    </row>
    <row r="30" spans="2:12" x14ac:dyDescent="0.25">
      <c r="B30" s="61" t="s">
        <v>57</v>
      </c>
      <c r="C30" s="62">
        <v>1.24027648920056E-5</v>
      </c>
      <c r="D30" s="157">
        <v>4.6452843850651866E-5</v>
      </c>
      <c r="E30" s="63">
        <v>0.99999798195234535</v>
      </c>
      <c r="F30" s="64"/>
      <c r="H30" s="61" t="s">
        <v>57</v>
      </c>
      <c r="I30" s="62">
        <v>2.1437467785569699E-6</v>
      </c>
      <c r="J30" s="157">
        <v>1.8619539410154234E-6</v>
      </c>
      <c r="K30" s="63">
        <v>0.99999890050019014</v>
      </c>
      <c r="L30" s="64"/>
    </row>
    <row r="31" spans="2:12" ht="15.75" thickBot="1" x14ac:dyDescent="0.3">
      <c r="B31" s="61" t="s">
        <v>204</v>
      </c>
      <c r="C31" s="62">
        <v>5.3881244999999999E-7</v>
      </c>
      <c r="D31" s="157">
        <v>2.0180476549039678E-6</v>
      </c>
      <c r="E31" s="63">
        <v>1.0000000000000002</v>
      </c>
      <c r="F31" s="64"/>
      <c r="H31" s="66" t="s">
        <v>61</v>
      </c>
      <c r="I31" s="67">
        <v>1.2659009034166E-6</v>
      </c>
      <c r="J31" s="158">
        <v>1.0994998101586115E-6</v>
      </c>
      <c r="K31" s="68">
        <v>1.0000000000000002</v>
      </c>
      <c r="L31" s="69"/>
    </row>
    <row r="32" spans="2:12" ht="15.75" thickBot="1" x14ac:dyDescent="0.3">
      <c r="B32" s="66"/>
      <c r="C32" s="67"/>
      <c r="D32" s="158"/>
      <c r="E32" s="68"/>
      <c r="F32" s="69"/>
      <c r="I32" s="84"/>
    </row>
    <row r="33" spans="6:6" x14ac:dyDescent="0.25">
      <c r="F33" s="18"/>
    </row>
    <row r="72" spans="4:4" x14ac:dyDescent="0.25">
      <c r="D72" s="43"/>
    </row>
    <row r="73" spans="4:4" x14ac:dyDescent="0.25">
      <c r="D73" s="43"/>
    </row>
    <row r="74" spans="4:4" x14ac:dyDescent="0.25">
      <c r="D74" s="43"/>
    </row>
    <row r="75" spans="4:4" x14ac:dyDescent="0.25">
      <c r="D75" s="43"/>
    </row>
    <row r="76" spans="4:4" x14ac:dyDescent="0.25">
      <c r="D76" s="43"/>
    </row>
    <row r="77" spans="4:4" x14ac:dyDescent="0.25">
      <c r="D77" s="43"/>
    </row>
    <row r="78" spans="4:4" x14ac:dyDescent="0.25">
      <c r="D78" s="43"/>
    </row>
    <row r="79" spans="4:4" x14ac:dyDescent="0.25">
      <c r="D79" s="43"/>
    </row>
    <row r="80" spans="4:4" x14ac:dyDescent="0.25">
      <c r="D80" s="43"/>
    </row>
    <row r="81" spans="4:4" x14ac:dyDescent="0.25">
      <c r="D81" s="43"/>
    </row>
    <row r="82" spans="4:4" x14ac:dyDescent="0.25">
      <c r="D82" s="43"/>
    </row>
    <row r="83" spans="4:4" x14ac:dyDescent="0.25">
      <c r="D83" s="43"/>
    </row>
    <row r="84" spans="4:4" x14ac:dyDescent="0.25">
      <c r="D84" s="43"/>
    </row>
    <row r="85" spans="4:4" x14ac:dyDescent="0.25">
      <c r="D85" s="43"/>
    </row>
    <row r="86" spans="4:4" x14ac:dyDescent="0.25">
      <c r="D86" s="43"/>
    </row>
    <row r="87" spans="4:4" x14ac:dyDescent="0.25">
      <c r="D87" s="43"/>
    </row>
    <row r="88" spans="4:4" x14ac:dyDescent="0.25">
      <c r="D88" s="43"/>
    </row>
    <row r="89" spans="4:4" x14ac:dyDescent="0.25">
      <c r="D89" s="43"/>
    </row>
  </sheetData>
  <sortState xmlns:xlrd2="http://schemas.microsoft.com/office/spreadsheetml/2017/richdata2" ref="B5:C28">
    <sortCondition descending="1" ref="C5:C28"/>
  </sortState>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4"/>
  </sheetPr>
  <dimension ref="B1:L37"/>
  <sheetViews>
    <sheetView showGridLines="0" zoomScale="75" zoomScaleNormal="75" workbookViewId="0">
      <selection activeCell="P33" sqref="P33"/>
    </sheetView>
  </sheetViews>
  <sheetFormatPr defaultRowHeight="15" x14ac:dyDescent="0.25"/>
  <cols>
    <col min="1" max="1" width="6.5703125" style="18" bestFit="1" customWidth="1"/>
    <col min="2" max="2" width="16.28515625" style="18" bestFit="1" customWidth="1"/>
    <col min="3" max="3" width="7.5703125" style="18" bestFit="1" customWidth="1"/>
    <col min="4" max="4" width="14.42578125" style="18" bestFit="1" customWidth="1"/>
    <col min="5" max="5" width="11.42578125" style="18" bestFit="1" customWidth="1"/>
    <col min="6" max="6" width="13.28515625" style="79" bestFit="1" customWidth="1"/>
    <col min="7" max="7" width="2" style="18" customWidth="1"/>
    <col min="8" max="8" width="16.28515625" style="18" bestFit="1" customWidth="1"/>
    <col min="9" max="9" width="8.7109375" style="18" bestFit="1" customWidth="1"/>
    <col min="10" max="10" width="14.28515625" style="18" bestFit="1" customWidth="1"/>
    <col min="11" max="11" width="11.28515625" style="18" bestFit="1" customWidth="1"/>
    <col min="12" max="12" width="13.28515625" style="18" bestFit="1" customWidth="1"/>
    <col min="13" max="16384" width="9.140625" style="18"/>
  </cols>
  <sheetData>
    <row r="1" spans="2:12" x14ac:dyDescent="0.25">
      <c r="B1" s="50" t="s">
        <v>213</v>
      </c>
    </row>
    <row r="3" spans="2:12" ht="15.75" thickBot="1" x14ac:dyDescent="0.3">
      <c r="B3" s="18" t="s">
        <v>32</v>
      </c>
      <c r="H3" s="18" t="s">
        <v>32</v>
      </c>
      <c r="L3" s="79"/>
    </row>
    <row r="4" spans="2:12" s="80" customFormat="1" ht="45.75" thickBot="1" x14ac:dyDescent="0.3">
      <c r="B4" s="150" t="s">
        <v>0</v>
      </c>
      <c r="C4" s="151" t="s">
        <v>193</v>
      </c>
      <c r="D4" s="151" t="s">
        <v>1</v>
      </c>
      <c r="E4" s="151" t="s">
        <v>2</v>
      </c>
      <c r="F4" s="152" t="s">
        <v>3</v>
      </c>
      <c r="H4" s="150" t="s">
        <v>0</v>
      </c>
      <c r="I4" s="151" t="s">
        <v>194</v>
      </c>
      <c r="J4" s="151" t="s">
        <v>1</v>
      </c>
      <c r="K4" s="151" t="s">
        <v>2</v>
      </c>
      <c r="L4" s="152" t="s">
        <v>3</v>
      </c>
    </row>
    <row r="5" spans="2:12" x14ac:dyDescent="0.25">
      <c r="B5" s="100" t="s">
        <v>171</v>
      </c>
      <c r="C5" s="101">
        <v>2.2656304517729873</v>
      </c>
      <c r="D5" s="58"/>
      <c r="E5" s="58"/>
      <c r="F5" s="59" t="s">
        <v>242</v>
      </c>
      <c r="G5" s="81"/>
      <c r="H5" s="100" t="s">
        <v>171</v>
      </c>
      <c r="I5" s="101">
        <v>16.783977416006557</v>
      </c>
      <c r="J5" s="58"/>
      <c r="K5" s="58"/>
      <c r="L5" s="75" t="s">
        <v>242</v>
      </c>
    </row>
    <row r="6" spans="2:12" x14ac:dyDescent="0.25">
      <c r="B6" s="61" t="s">
        <v>160</v>
      </c>
      <c r="C6" s="62">
        <v>0.645538677121689</v>
      </c>
      <c r="D6" s="157">
        <v>0.28492673048974848</v>
      </c>
      <c r="E6" s="63">
        <v>0.28492673048974848</v>
      </c>
      <c r="F6" s="64" t="s">
        <v>241</v>
      </c>
      <c r="G6" s="81"/>
      <c r="H6" s="61" t="s">
        <v>63</v>
      </c>
      <c r="I6" s="62">
        <v>9.6434251283743802</v>
      </c>
      <c r="J6" s="62">
        <v>0.57456137418164244</v>
      </c>
      <c r="K6" s="63">
        <v>0.57456137418164244</v>
      </c>
      <c r="L6" s="76" t="s">
        <v>241</v>
      </c>
    </row>
    <row r="7" spans="2:12" x14ac:dyDescent="0.25">
      <c r="B7" s="61" t="s">
        <v>63</v>
      </c>
      <c r="C7" s="62">
        <v>0.44109461341430001</v>
      </c>
      <c r="D7" s="157">
        <v>0.19468956778415381</v>
      </c>
      <c r="E7" s="63">
        <v>0.47961629827390229</v>
      </c>
      <c r="F7" s="64" t="s">
        <v>241</v>
      </c>
      <c r="G7" s="81"/>
      <c r="H7" s="61" t="s">
        <v>121</v>
      </c>
      <c r="I7" s="62">
        <v>5.2239029850569896</v>
      </c>
      <c r="J7" s="62">
        <v>0.31124344698385104</v>
      </c>
      <c r="K7" s="63">
        <v>0.88580482116549342</v>
      </c>
      <c r="L7" s="76" t="s">
        <v>241</v>
      </c>
    </row>
    <row r="8" spans="2:12" x14ac:dyDescent="0.25">
      <c r="B8" s="61" t="s">
        <v>53</v>
      </c>
      <c r="C8" s="62">
        <v>0.26207511289970298</v>
      </c>
      <c r="D8" s="157">
        <v>0.11567425424327873</v>
      </c>
      <c r="E8" s="63">
        <v>0.59529055251718099</v>
      </c>
      <c r="F8" s="64" t="s">
        <v>241</v>
      </c>
      <c r="G8" s="81"/>
      <c r="H8" s="61" t="s">
        <v>53</v>
      </c>
      <c r="I8" s="62">
        <v>0.384769085888023</v>
      </c>
      <c r="J8" s="62">
        <v>2.2924785725764629E-2</v>
      </c>
      <c r="K8" s="63">
        <v>0.90872960689125803</v>
      </c>
      <c r="L8" s="76" t="s">
        <v>242</v>
      </c>
    </row>
    <row r="9" spans="2:12" x14ac:dyDescent="0.25">
      <c r="B9" s="61" t="s">
        <v>72</v>
      </c>
      <c r="C9" s="62">
        <v>0.19659478841505801</v>
      </c>
      <c r="D9" s="157">
        <v>8.6772663326983079E-2</v>
      </c>
      <c r="E9" s="63">
        <v>0.68206321584416407</v>
      </c>
      <c r="F9" s="64" t="s">
        <v>241</v>
      </c>
      <c r="G9" s="81"/>
      <c r="H9" s="61" t="s">
        <v>160</v>
      </c>
      <c r="I9" s="62">
        <v>0.35615927013610399</v>
      </c>
      <c r="J9" s="62">
        <v>2.1220194791041706E-2</v>
      </c>
      <c r="K9" s="63">
        <v>0.92994980168229979</v>
      </c>
      <c r="L9" s="76" t="s">
        <v>242</v>
      </c>
    </row>
    <row r="10" spans="2:12" x14ac:dyDescent="0.25">
      <c r="B10" s="61" t="s">
        <v>45</v>
      </c>
      <c r="C10" s="62">
        <v>0.17613474234794399</v>
      </c>
      <c r="D10" s="157">
        <v>7.7742044034634306E-2</v>
      </c>
      <c r="E10" s="63">
        <v>0.75980525987879832</v>
      </c>
      <c r="F10" s="64" t="s">
        <v>241</v>
      </c>
      <c r="G10" s="81"/>
      <c r="H10" s="61" t="s">
        <v>72</v>
      </c>
      <c r="I10" s="62">
        <v>0.33527873412568199</v>
      </c>
      <c r="J10" s="62">
        <v>1.9976119236548368E-2</v>
      </c>
      <c r="K10" s="63">
        <v>0.9499259209188482</v>
      </c>
      <c r="L10" s="76" t="s">
        <v>242</v>
      </c>
    </row>
    <row r="11" spans="2:12" x14ac:dyDescent="0.25">
      <c r="B11" s="61" t="s">
        <v>55</v>
      </c>
      <c r="C11" s="62">
        <v>0.14665995757729999</v>
      </c>
      <c r="D11" s="157">
        <v>6.4732515164831958E-2</v>
      </c>
      <c r="E11" s="63">
        <v>0.82453777504363024</v>
      </c>
      <c r="F11" s="64" t="s">
        <v>241</v>
      </c>
      <c r="G11" s="81"/>
      <c r="H11" s="61" t="s">
        <v>75</v>
      </c>
      <c r="I11" s="62">
        <v>0.25953422479357502</v>
      </c>
      <c r="J11" s="62">
        <v>1.5463213418415483E-2</v>
      </c>
      <c r="K11" s="63">
        <v>0.9653891343372637</v>
      </c>
      <c r="L11" s="76" t="s">
        <v>242</v>
      </c>
    </row>
    <row r="12" spans="2:12" x14ac:dyDescent="0.25">
      <c r="B12" s="61" t="s">
        <v>121</v>
      </c>
      <c r="C12" s="62">
        <v>0.12891894256181799</v>
      </c>
      <c r="D12" s="157">
        <v>5.6902017035007378E-2</v>
      </c>
      <c r="E12" s="63">
        <v>0.88143979207863765</v>
      </c>
      <c r="F12" s="64" t="s">
        <v>242</v>
      </c>
      <c r="G12" s="81"/>
      <c r="H12" s="61" t="s">
        <v>45</v>
      </c>
      <c r="I12" s="62">
        <v>0.19919080835582401</v>
      </c>
      <c r="J12" s="62">
        <v>1.1867914465009918E-2</v>
      </c>
      <c r="K12" s="63">
        <v>0.9772570488022736</v>
      </c>
      <c r="L12" s="76" t="s">
        <v>242</v>
      </c>
    </row>
    <row r="13" spans="2:12" x14ac:dyDescent="0.25">
      <c r="B13" s="61" t="s">
        <v>70</v>
      </c>
      <c r="C13" s="62">
        <v>0.12632577816228899</v>
      </c>
      <c r="D13" s="157">
        <v>5.5757450674902315E-2</v>
      </c>
      <c r="E13" s="63">
        <v>0.93719724275353999</v>
      </c>
      <c r="F13" s="64" t="s">
        <v>242</v>
      </c>
      <c r="G13" s="81"/>
      <c r="H13" s="61" t="s">
        <v>67</v>
      </c>
      <c r="I13" s="62">
        <v>8.8510318657921597E-2</v>
      </c>
      <c r="J13" s="62">
        <v>5.273500819508432E-3</v>
      </c>
      <c r="K13" s="63">
        <v>0.98253054962178199</v>
      </c>
      <c r="L13" s="76" t="s">
        <v>242</v>
      </c>
    </row>
    <row r="14" spans="2:12" x14ac:dyDescent="0.25">
      <c r="B14" s="61" t="s">
        <v>52</v>
      </c>
      <c r="C14" s="62">
        <v>5.2290402100336503E-2</v>
      </c>
      <c r="D14" s="157">
        <v>2.3079846079671215E-2</v>
      </c>
      <c r="E14" s="63">
        <v>0.96027708883321117</v>
      </c>
      <c r="F14" s="64" t="s">
        <v>242</v>
      </c>
      <c r="G14" s="81"/>
      <c r="H14" s="61" t="s">
        <v>70</v>
      </c>
      <c r="I14" s="62">
        <v>6.6611893559740898E-2</v>
      </c>
      <c r="J14" s="62">
        <v>3.9687787887640038E-3</v>
      </c>
      <c r="K14" s="63">
        <v>0.98649932841054599</v>
      </c>
      <c r="L14" s="76" t="s">
        <v>242</v>
      </c>
    </row>
    <row r="15" spans="2:12" x14ac:dyDescent="0.25">
      <c r="B15" s="61" t="s">
        <v>46</v>
      </c>
      <c r="C15" s="62">
        <v>2.5017763427069399E-2</v>
      </c>
      <c r="D15" s="157">
        <v>1.1042296596733836E-2</v>
      </c>
      <c r="E15" s="63">
        <v>0.971319385429945</v>
      </c>
      <c r="F15" s="64" t="s">
        <v>242</v>
      </c>
      <c r="G15" s="81"/>
      <c r="H15" s="61" t="s">
        <v>55</v>
      </c>
      <c r="I15" s="62">
        <v>5.2270375956097397E-2</v>
      </c>
      <c r="J15" s="62">
        <v>3.1143020906503451E-3</v>
      </c>
      <c r="K15" s="63">
        <v>0.98961363050119633</v>
      </c>
      <c r="L15" s="76" t="s">
        <v>242</v>
      </c>
    </row>
    <row r="16" spans="2:12" x14ac:dyDescent="0.25">
      <c r="B16" s="61" t="s">
        <v>58</v>
      </c>
      <c r="C16" s="62">
        <v>1.3559371275274E-2</v>
      </c>
      <c r="D16" s="157">
        <v>5.9848115409390822E-3</v>
      </c>
      <c r="E16" s="63">
        <v>0.97730419697088411</v>
      </c>
      <c r="F16" s="64" t="s">
        <v>242</v>
      </c>
      <c r="G16" s="81"/>
      <c r="H16" s="61" t="s">
        <v>65</v>
      </c>
      <c r="I16" s="62">
        <v>5.2125987743026202E-2</v>
      </c>
      <c r="J16" s="62">
        <v>3.1056993495066697E-3</v>
      </c>
      <c r="K16" s="63">
        <v>0.99271932985070299</v>
      </c>
      <c r="L16" s="76" t="s">
        <v>242</v>
      </c>
    </row>
    <row r="17" spans="2:12" x14ac:dyDescent="0.25">
      <c r="B17" s="61" t="s">
        <v>74</v>
      </c>
      <c r="C17" s="62">
        <v>9.4033781782012806E-3</v>
      </c>
      <c r="D17" s="157">
        <v>4.1504465879872825E-3</v>
      </c>
      <c r="E17" s="63">
        <v>0.98145464355887135</v>
      </c>
      <c r="F17" s="64" t="s">
        <v>242</v>
      </c>
      <c r="G17" s="81"/>
      <c r="H17" s="61" t="s">
        <v>204</v>
      </c>
      <c r="I17" s="62">
        <v>2.2147579349999998E-2</v>
      </c>
      <c r="J17" s="62">
        <v>1.3195667988017117E-3</v>
      </c>
      <c r="K17" s="63">
        <v>0.99403889664950473</v>
      </c>
      <c r="L17" s="76" t="s">
        <v>242</v>
      </c>
    </row>
    <row r="18" spans="2:12" x14ac:dyDescent="0.25">
      <c r="B18" s="61" t="s">
        <v>75</v>
      </c>
      <c r="C18" s="62">
        <v>7.6333595527522096E-3</v>
      </c>
      <c r="D18" s="157">
        <v>3.3691988677053059E-3</v>
      </c>
      <c r="E18" s="63">
        <v>0.98482384242657661</v>
      </c>
      <c r="F18" s="64" t="s">
        <v>242</v>
      </c>
      <c r="G18" s="81"/>
      <c r="H18" s="61" t="s">
        <v>52</v>
      </c>
      <c r="I18" s="62">
        <v>1.97647573869312E-2</v>
      </c>
      <c r="J18" s="62">
        <v>1.1775967577316881E-3</v>
      </c>
      <c r="K18" s="63">
        <v>0.99521649340723639</v>
      </c>
      <c r="L18" s="76" t="s">
        <v>242</v>
      </c>
    </row>
    <row r="19" spans="2:12" x14ac:dyDescent="0.25">
      <c r="B19" s="61" t="s">
        <v>60</v>
      </c>
      <c r="C19" s="62">
        <v>7.4912626540892396E-3</v>
      </c>
      <c r="D19" s="157">
        <v>3.3064803874907718E-3</v>
      </c>
      <c r="E19" s="63">
        <v>0.98813032281406743</v>
      </c>
      <c r="F19" s="64" t="s">
        <v>242</v>
      </c>
      <c r="G19" s="81"/>
      <c r="H19" s="61" t="s">
        <v>76</v>
      </c>
      <c r="I19" s="62">
        <v>1.55311373225179E-2</v>
      </c>
      <c r="J19" s="62">
        <v>9.2535499408538007E-4</v>
      </c>
      <c r="K19" s="63">
        <v>0.99614184840132181</v>
      </c>
      <c r="L19" s="76" t="s">
        <v>242</v>
      </c>
    </row>
    <row r="20" spans="2:12" x14ac:dyDescent="0.25">
      <c r="B20" s="61" t="s">
        <v>50</v>
      </c>
      <c r="C20" s="62">
        <v>6.5255702897734098E-3</v>
      </c>
      <c r="D20" s="157">
        <v>2.8802447833744345E-3</v>
      </c>
      <c r="E20" s="63">
        <v>0.99101056759744188</v>
      </c>
      <c r="F20" s="64" t="s">
        <v>242</v>
      </c>
      <c r="G20" s="81"/>
      <c r="H20" s="61" t="s">
        <v>47</v>
      </c>
      <c r="I20" s="62">
        <v>1.5006567726090001E-2</v>
      </c>
      <c r="J20" s="62">
        <v>8.9410080543712628E-4</v>
      </c>
      <c r="K20" s="63">
        <v>0.99703594920675898</v>
      </c>
      <c r="L20" s="76" t="s">
        <v>242</v>
      </c>
    </row>
    <row r="21" spans="2:12" x14ac:dyDescent="0.25">
      <c r="B21" s="61" t="s">
        <v>59</v>
      </c>
      <c r="C21" s="62">
        <v>5.0796614060741102E-3</v>
      </c>
      <c r="D21" s="157">
        <v>2.2420520531488178E-3</v>
      </c>
      <c r="E21" s="63">
        <v>0.99325261965059075</v>
      </c>
      <c r="F21" s="64" t="s">
        <v>242</v>
      </c>
      <c r="G21" s="81"/>
      <c r="H21" s="61" t="s">
        <v>46</v>
      </c>
      <c r="I21" s="62">
        <v>1.2760735846581399E-2</v>
      </c>
      <c r="J21" s="62">
        <v>7.6029272027092524E-4</v>
      </c>
      <c r="K21" s="63">
        <v>0.99779624192702987</v>
      </c>
      <c r="L21" s="76" t="s">
        <v>242</v>
      </c>
    </row>
    <row r="22" spans="2:12" x14ac:dyDescent="0.25">
      <c r="B22" s="61" t="s">
        <v>67</v>
      </c>
      <c r="C22" s="62">
        <v>5.0289953782909997E-3</v>
      </c>
      <c r="D22" s="157">
        <v>2.2196891705597967E-3</v>
      </c>
      <c r="E22" s="63">
        <v>0.99547230882115056</v>
      </c>
      <c r="F22" s="64" t="s">
        <v>242</v>
      </c>
      <c r="G22" s="81"/>
      <c r="H22" s="61" t="s">
        <v>58</v>
      </c>
      <c r="I22" s="62">
        <v>9.2487387257274307E-3</v>
      </c>
      <c r="J22" s="62">
        <v>5.5104570844495332E-4</v>
      </c>
      <c r="K22" s="63">
        <v>0.99834728763547487</v>
      </c>
      <c r="L22" s="76" t="s">
        <v>242</v>
      </c>
    </row>
    <row r="23" spans="2:12" x14ac:dyDescent="0.25">
      <c r="B23" s="61" t="s">
        <v>47</v>
      </c>
      <c r="C23" s="62">
        <v>3.5473583097241999E-3</v>
      </c>
      <c r="D23" s="157">
        <v>1.5657267966839809E-3</v>
      </c>
      <c r="E23" s="63">
        <v>0.99703803561783455</v>
      </c>
      <c r="F23" s="64" t="s">
        <v>242</v>
      </c>
      <c r="G23" s="81"/>
      <c r="H23" s="61" t="s">
        <v>61</v>
      </c>
      <c r="I23" s="62">
        <v>7.9414415397765798E-3</v>
      </c>
      <c r="J23" s="62">
        <v>4.7315611448588932E-4</v>
      </c>
      <c r="K23" s="63">
        <v>0.99882044374996071</v>
      </c>
      <c r="L23" s="76" t="s">
        <v>242</v>
      </c>
    </row>
    <row r="24" spans="2:12" x14ac:dyDescent="0.25">
      <c r="B24" s="61" t="s">
        <v>49</v>
      </c>
      <c r="C24" s="62">
        <v>3.0131878973498E-3</v>
      </c>
      <c r="D24" s="157">
        <v>1.3299555957997499E-3</v>
      </c>
      <c r="E24" s="63">
        <v>0.99836799121363429</v>
      </c>
      <c r="F24" s="64" t="s">
        <v>242</v>
      </c>
      <c r="G24" s="81"/>
      <c r="H24" s="61" t="s">
        <v>74</v>
      </c>
      <c r="I24" s="62">
        <v>5.2894002252382201E-3</v>
      </c>
      <c r="J24" s="62">
        <v>3.1514581401866169E-4</v>
      </c>
      <c r="K24" s="63">
        <v>0.99913558956397941</v>
      </c>
      <c r="L24" s="76" t="s">
        <v>242</v>
      </c>
    </row>
    <row r="25" spans="2:12" x14ac:dyDescent="0.25">
      <c r="B25" s="61" t="s">
        <v>65</v>
      </c>
      <c r="C25" s="62">
        <v>1.5331172865595899E-3</v>
      </c>
      <c r="D25" s="157">
        <v>6.7668462231333301E-4</v>
      </c>
      <c r="E25" s="63">
        <v>0.99904467583594758</v>
      </c>
      <c r="F25" s="64" t="s">
        <v>242</v>
      </c>
      <c r="G25" s="81"/>
      <c r="H25" s="61" t="s">
        <v>60</v>
      </c>
      <c r="I25" s="62">
        <v>5.0235964179916196E-3</v>
      </c>
      <c r="J25" s="62">
        <v>2.9930905490856488E-4</v>
      </c>
      <c r="K25" s="63">
        <v>0.99943489861888801</v>
      </c>
      <c r="L25" s="76" t="s">
        <v>242</v>
      </c>
    </row>
    <row r="26" spans="2:12" s="83" customFormat="1" x14ac:dyDescent="0.25">
      <c r="B26" s="61" t="s">
        <v>76</v>
      </c>
      <c r="C26" s="62">
        <v>8.8245098423396897E-4</v>
      </c>
      <c r="D26" s="157">
        <v>3.8949466959335748E-4</v>
      </c>
      <c r="E26" s="63">
        <v>0.99943417050554095</v>
      </c>
      <c r="F26" s="64" t="s">
        <v>242</v>
      </c>
      <c r="G26" s="82"/>
      <c r="H26" s="61" t="s">
        <v>50</v>
      </c>
      <c r="I26" s="62">
        <v>3.6392910878070002E-3</v>
      </c>
      <c r="J26" s="62">
        <v>2.1683126696394849E-4</v>
      </c>
      <c r="K26" s="63">
        <v>0.99965172988585194</v>
      </c>
      <c r="L26" s="76" t="s">
        <v>242</v>
      </c>
    </row>
    <row r="27" spans="2:12" x14ac:dyDescent="0.25">
      <c r="B27" s="61" t="s">
        <v>51</v>
      </c>
      <c r="C27" s="62">
        <v>4.3557475091635198E-4</v>
      </c>
      <c r="D27" s="157">
        <v>1.922532205441931E-4</v>
      </c>
      <c r="E27" s="63">
        <v>0.99962642372608512</v>
      </c>
      <c r="F27" s="64" t="s">
        <v>242</v>
      </c>
      <c r="G27" s="81"/>
      <c r="H27" s="61" t="s">
        <v>59</v>
      </c>
      <c r="I27" s="62">
        <v>3.40656138911484E-3</v>
      </c>
      <c r="J27" s="62">
        <v>2.0296508417999107E-4</v>
      </c>
      <c r="K27" s="63">
        <v>0.99985469497003188</v>
      </c>
      <c r="L27" s="76" t="s">
        <v>242</v>
      </c>
    </row>
    <row r="28" spans="2:12" x14ac:dyDescent="0.25">
      <c r="B28" s="61" t="s">
        <v>56</v>
      </c>
      <c r="C28" s="62">
        <v>3.45896838224742E-4</v>
      </c>
      <c r="D28" s="157">
        <v>1.5267134053307665E-4</v>
      </c>
      <c r="E28" s="63">
        <v>0.99977909506661822</v>
      </c>
      <c r="F28" s="64" t="s">
        <v>242</v>
      </c>
      <c r="G28" s="81"/>
      <c r="H28" s="61" t="s">
        <v>49</v>
      </c>
      <c r="I28" s="62">
        <v>1.6949180826219699E-3</v>
      </c>
      <c r="J28" s="62">
        <v>1.0098429237670203E-4</v>
      </c>
      <c r="K28" s="63">
        <v>0.99995567926240858</v>
      </c>
      <c r="L28" s="76" t="s">
        <v>242</v>
      </c>
    </row>
    <row r="29" spans="2:12" x14ac:dyDescent="0.25">
      <c r="B29" s="61" t="s">
        <v>61</v>
      </c>
      <c r="C29" s="62">
        <v>2.22099469233351E-4</v>
      </c>
      <c r="D29" s="157">
        <v>9.8029874668900777E-5</v>
      </c>
      <c r="E29" s="63">
        <v>0.99987712494128711</v>
      </c>
      <c r="F29" s="64" t="s">
        <v>242</v>
      </c>
      <c r="G29" s="81"/>
      <c r="H29" s="61" t="s">
        <v>56</v>
      </c>
      <c r="I29" s="62">
        <v>3.8048652204721701E-4</v>
      </c>
      <c r="J29" s="62">
        <v>2.2669627860935653E-5</v>
      </c>
      <c r="K29" s="63">
        <v>0.99997834889026949</v>
      </c>
      <c r="L29" s="76" t="s">
        <v>242</v>
      </c>
    </row>
    <row r="30" spans="2:12" x14ac:dyDescent="0.25">
      <c r="B30" s="61" t="s">
        <v>204</v>
      </c>
      <c r="C30" s="62">
        <v>1.4746445999999999E-4</v>
      </c>
      <c r="D30" s="157">
        <v>6.5087605034881349E-5</v>
      </c>
      <c r="E30" s="63">
        <v>0.99994221254632198</v>
      </c>
      <c r="F30" s="64" t="s">
        <v>242</v>
      </c>
      <c r="H30" s="61" t="s">
        <v>51</v>
      </c>
      <c r="I30" s="62">
        <v>2.4361612108846501E-4</v>
      </c>
      <c r="J30" s="62">
        <v>1.4514802722275651E-5</v>
      </c>
      <c r="K30" s="63">
        <v>0.99999286369299178</v>
      </c>
      <c r="L30" s="76" t="s">
        <v>242</v>
      </c>
    </row>
    <row r="31" spans="2:12" x14ac:dyDescent="0.25">
      <c r="B31" s="61" t="s">
        <v>164</v>
      </c>
      <c r="C31" s="62">
        <v>1.1189712E-4</v>
      </c>
      <c r="D31" s="157">
        <v>4.9388954810540266E-5</v>
      </c>
      <c r="E31" s="63">
        <v>0.99999160150113253</v>
      </c>
      <c r="F31" s="64" t="s">
        <v>242</v>
      </c>
      <c r="H31" s="61" t="s">
        <v>164</v>
      </c>
      <c r="I31" s="62">
        <v>1.0257236E-4</v>
      </c>
      <c r="J31" s="62">
        <v>6.111326145027978E-6</v>
      </c>
      <c r="K31" s="63">
        <v>0.99999897501913682</v>
      </c>
      <c r="L31" s="76" t="s">
        <v>242</v>
      </c>
    </row>
    <row r="32" spans="2:12" x14ac:dyDescent="0.25">
      <c r="B32" s="61" t="s">
        <v>57</v>
      </c>
      <c r="C32" s="62">
        <v>1.64862377829724E-5</v>
      </c>
      <c r="D32" s="157">
        <v>7.2766667529874361E-6</v>
      </c>
      <c r="E32" s="63">
        <v>0.99999887816788557</v>
      </c>
      <c r="F32" s="64"/>
      <c r="G32" s="51"/>
      <c r="H32" s="61" t="s">
        <v>57</v>
      </c>
      <c r="I32" s="62">
        <v>1.68946615612696E-5</v>
      </c>
      <c r="J32" s="62">
        <v>1.0065946314463869E-6</v>
      </c>
      <c r="K32" s="63">
        <v>0.99999998161376824</v>
      </c>
      <c r="L32" s="76"/>
    </row>
    <row r="33" spans="2:12" x14ac:dyDescent="0.25">
      <c r="B33" s="61" t="s">
        <v>68</v>
      </c>
      <c r="C33" s="62">
        <v>1.9973730003848499E-6</v>
      </c>
      <c r="D33" s="157">
        <v>8.8159699602456773E-7</v>
      </c>
      <c r="E33" s="63">
        <v>0.99999975976488165</v>
      </c>
      <c r="F33" s="64"/>
      <c r="G33" s="51"/>
      <c r="H33" s="61" t="s">
        <v>68</v>
      </c>
      <c r="I33" s="62">
        <v>1.9973730003848501E-7</v>
      </c>
      <c r="J33" s="62">
        <v>1.1900474785434314E-8</v>
      </c>
      <c r="K33" s="63">
        <v>0.99999999351424307</v>
      </c>
      <c r="L33" s="76"/>
    </row>
    <row r="34" spans="2:12" ht="15.75" thickBot="1" x14ac:dyDescent="0.3">
      <c r="B34" s="66" t="s">
        <v>48</v>
      </c>
      <c r="C34" s="67">
        <v>5.4428400000000001E-7</v>
      </c>
      <c r="D34" s="158">
        <v>2.4023511847400632E-7</v>
      </c>
      <c r="E34" s="68">
        <v>1.0000000000000002</v>
      </c>
      <c r="F34" s="69"/>
      <c r="H34" s="66" t="s">
        <v>48</v>
      </c>
      <c r="I34" s="67">
        <v>1.088568E-7</v>
      </c>
      <c r="J34" s="67">
        <v>6.4857570587639948E-9</v>
      </c>
      <c r="K34" s="68">
        <v>1.0000000000000002</v>
      </c>
      <c r="L34" s="77"/>
    </row>
    <row r="35" spans="2:12" x14ac:dyDescent="0.25">
      <c r="F35" s="18"/>
    </row>
    <row r="36" spans="2:12" x14ac:dyDescent="0.25">
      <c r="F36" s="18"/>
    </row>
    <row r="37" spans="2:12" x14ac:dyDescent="0.25">
      <c r="F37" s="18"/>
    </row>
  </sheetData>
  <sortState xmlns:xlrd2="http://schemas.microsoft.com/office/spreadsheetml/2017/richdata2" ref="B3:C28">
    <sortCondition descending="1" ref="C28:C32"/>
  </sortState>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4"/>
  </sheetPr>
  <dimension ref="B1:L69"/>
  <sheetViews>
    <sheetView showGridLines="0" zoomScale="75" zoomScaleNormal="75" workbookViewId="0">
      <selection activeCell="H5" sqref="H5:L32"/>
    </sheetView>
  </sheetViews>
  <sheetFormatPr defaultRowHeight="15" x14ac:dyDescent="0.25"/>
  <cols>
    <col min="1" max="1" width="9.140625" style="51"/>
    <col min="2" max="2" width="12.28515625" style="51" bestFit="1" customWidth="1"/>
    <col min="3" max="3" width="8.5703125" style="51" bestFit="1" customWidth="1"/>
    <col min="4" max="4" width="14.28515625" style="51" bestFit="1" customWidth="1"/>
    <col min="5" max="5" width="13.42578125" style="51" bestFit="1" customWidth="1"/>
    <col min="6" max="6" width="13.28515625" style="52" bestFit="1" customWidth="1"/>
    <col min="7" max="7" width="2.28515625" style="71" customWidth="1"/>
    <col min="8" max="8" width="16.140625" style="51" customWidth="1"/>
    <col min="9" max="9" width="7.85546875" style="51" bestFit="1" customWidth="1"/>
    <col min="10" max="10" width="14.28515625" style="51" bestFit="1" customWidth="1"/>
    <col min="11" max="11" width="13.42578125" style="51" bestFit="1" customWidth="1"/>
    <col min="12" max="12" width="13.28515625" style="51" bestFit="1" customWidth="1"/>
    <col min="13" max="16384" width="9.140625" style="51"/>
  </cols>
  <sheetData>
    <row r="1" spans="2:12" x14ac:dyDescent="0.25">
      <c r="B1" s="50" t="s">
        <v>214</v>
      </c>
    </row>
    <row r="3" spans="2:12" ht="15.75" thickBot="1" x14ac:dyDescent="0.3">
      <c r="B3" s="18" t="s">
        <v>32</v>
      </c>
      <c r="H3" s="72" t="s">
        <v>32</v>
      </c>
      <c r="L3" s="52"/>
    </row>
    <row r="4" spans="2:12" s="35" customFormat="1" ht="45.75" thickBot="1" x14ac:dyDescent="0.3">
      <c r="B4" s="150" t="s">
        <v>0</v>
      </c>
      <c r="C4" s="151" t="s">
        <v>195</v>
      </c>
      <c r="D4" s="151" t="s">
        <v>1</v>
      </c>
      <c r="E4" s="151" t="s">
        <v>2</v>
      </c>
      <c r="F4" s="152" t="s">
        <v>3</v>
      </c>
      <c r="H4" s="150" t="s">
        <v>0</v>
      </c>
      <c r="I4" s="151" t="s">
        <v>196</v>
      </c>
      <c r="J4" s="151" t="s">
        <v>1</v>
      </c>
      <c r="K4" s="151" t="s">
        <v>2</v>
      </c>
      <c r="L4" s="152" t="s">
        <v>3</v>
      </c>
    </row>
    <row r="5" spans="2:12" x14ac:dyDescent="0.25">
      <c r="B5" s="100" t="s">
        <v>171</v>
      </c>
      <c r="C5" s="101">
        <v>6.6787919170921475</v>
      </c>
      <c r="D5" s="58"/>
      <c r="E5" s="58"/>
      <c r="F5" s="59" t="s">
        <v>242</v>
      </c>
      <c r="G5" s="74"/>
      <c r="H5" s="100" t="s">
        <v>171</v>
      </c>
      <c r="I5" s="101">
        <v>2.7541224649455098</v>
      </c>
      <c r="J5" s="58"/>
      <c r="K5" s="58"/>
      <c r="L5" s="75" t="s">
        <v>242</v>
      </c>
    </row>
    <row r="6" spans="2:12" x14ac:dyDescent="0.25">
      <c r="B6" s="61" t="s">
        <v>70</v>
      </c>
      <c r="C6" s="62">
        <v>2.24961462639062</v>
      </c>
      <c r="D6" s="157">
        <v>0.33682957252096435</v>
      </c>
      <c r="E6" s="63">
        <v>0.33682957252096435</v>
      </c>
      <c r="F6" s="64" t="s">
        <v>241</v>
      </c>
      <c r="G6" s="74"/>
      <c r="H6" s="61" t="s">
        <v>72</v>
      </c>
      <c r="I6" s="62">
        <v>1.9320431158340901</v>
      </c>
      <c r="J6" s="157">
        <v>0.70150951543555107</v>
      </c>
      <c r="K6" s="63">
        <v>0.70150951543555107</v>
      </c>
      <c r="L6" s="76" t="s">
        <v>241</v>
      </c>
    </row>
    <row r="7" spans="2:12" x14ac:dyDescent="0.25">
      <c r="B7" s="61" t="s">
        <v>45</v>
      </c>
      <c r="C7" s="62">
        <v>1.2164077587422499</v>
      </c>
      <c r="D7" s="157">
        <v>0.18212990819930452</v>
      </c>
      <c r="E7" s="63">
        <v>0.51895948072026887</v>
      </c>
      <c r="F7" s="64" t="s">
        <v>241</v>
      </c>
      <c r="G7" s="74"/>
      <c r="H7" s="61" t="s">
        <v>45</v>
      </c>
      <c r="I7" s="62">
        <v>0.60739967663592698</v>
      </c>
      <c r="J7" s="157">
        <v>0.22054199998980231</v>
      </c>
      <c r="K7" s="63">
        <v>0.92205151542535335</v>
      </c>
      <c r="L7" s="76" t="s">
        <v>241</v>
      </c>
    </row>
    <row r="8" spans="2:12" x14ac:dyDescent="0.25">
      <c r="B8" s="61" t="s">
        <v>55</v>
      </c>
      <c r="C8" s="62">
        <v>0.95259178002964695</v>
      </c>
      <c r="D8" s="157">
        <v>0.1426293545082315</v>
      </c>
      <c r="E8" s="63">
        <v>0.66158883522850043</v>
      </c>
      <c r="F8" s="64" t="s">
        <v>241</v>
      </c>
      <c r="G8" s="74"/>
      <c r="H8" s="61" t="s">
        <v>53</v>
      </c>
      <c r="I8" s="62">
        <v>0.142948861536806</v>
      </c>
      <c r="J8" s="157">
        <v>5.1903596646939311E-2</v>
      </c>
      <c r="K8" s="63">
        <v>0.97395511207229268</v>
      </c>
      <c r="L8" s="76" t="s">
        <v>242</v>
      </c>
    </row>
    <row r="9" spans="2:12" x14ac:dyDescent="0.25">
      <c r="B9" s="61" t="s">
        <v>53</v>
      </c>
      <c r="C9" s="62">
        <v>0.82738504979791205</v>
      </c>
      <c r="D9" s="157">
        <v>0.12388244162548247</v>
      </c>
      <c r="E9" s="63">
        <v>0.78547127685398288</v>
      </c>
      <c r="F9" s="64" t="s">
        <v>241</v>
      </c>
      <c r="G9" s="74"/>
      <c r="H9" s="61" t="s">
        <v>121</v>
      </c>
      <c r="I9" s="62">
        <v>3.04839582932632E-2</v>
      </c>
      <c r="J9" s="157">
        <v>1.1068483221520915E-2</v>
      </c>
      <c r="K9" s="63">
        <v>0.98502359529381356</v>
      </c>
      <c r="L9" s="76" t="s">
        <v>242</v>
      </c>
    </row>
    <row r="10" spans="2:12" x14ac:dyDescent="0.25">
      <c r="B10" s="61" t="s">
        <v>52</v>
      </c>
      <c r="C10" s="62">
        <v>0.41621436578163401</v>
      </c>
      <c r="D10" s="157">
        <v>6.231881019027883E-2</v>
      </c>
      <c r="E10" s="63">
        <v>0.84779008704426173</v>
      </c>
      <c r="F10" s="64" t="s">
        <v>241</v>
      </c>
      <c r="G10" s="74"/>
      <c r="H10" s="61" t="s">
        <v>63</v>
      </c>
      <c r="I10" s="62">
        <v>1.0119350523281801E-2</v>
      </c>
      <c r="J10" s="157">
        <v>3.6742558299716027E-3</v>
      </c>
      <c r="K10" s="63">
        <v>0.98869785112378517</v>
      </c>
      <c r="L10" s="76" t="s">
        <v>242</v>
      </c>
    </row>
    <row r="11" spans="2:12" x14ac:dyDescent="0.25">
      <c r="B11" s="61" t="s">
        <v>121</v>
      </c>
      <c r="C11" s="62">
        <v>0.21412630616126899</v>
      </c>
      <c r="D11" s="157">
        <v>3.2060634440980847E-2</v>
      </c>
      <c r="E11" s="63">
        <v>0.87985072148524257</v>
      </c>
      <c r="F11" s="64" t="s">
        <v>242</v>
      </c>
      <c r="G11" s="74"/>
      <c r="H11" s="61" t="s">
        <v>67</v>
      </c>
      <c r="I11" s="62">
        <v>1.0057990756581999E-2</v>
      </c>
      <c r="J11" s="157">
        <v>3.6519765858636197E-3</v>
      </c>
      <c r="K11" s="63">
        <v>0.99234982770964875</v>
      </c>
      <c r="L11" s="76" t="s">
        <v>242</v>
      </c>
    </row>
    <row r="12" spans="2:12" x14ac:dyDescent="0.25">
      <c r="B12" s="61" t="s">
        <v>74</v>
      </c>
      <c r="C12" s="62">
        <v>0.191006119244713</v>
      </c>
      <c r="D12" s="157">
        <v>2.8598902558394781E-2</v>
      </c>
      <c r="E12" s="63">
        <v>0.90844962404363738</v>
      </c>
      <c r="F12" s="64" t="s">
        <v>242</v>
      </c>
      <c r="G12" s="74"/>
      <c r="H12" s="61" t="s">
        <v>46</v>
      </c>
      <c r="I12" s="62">
        <v>7.29923973802E-3</v>
      </c>
      <c r="J12" s="157">
        <v>2.6502959947949938E-3</v>
      </c>
      <c r="K12" s="63">
        <v>0.9950001237044438</v>
      </c>
      <c r="L12" s="76" t="s">
        <v>242</v>
      </c>
    </row>
    <row r="13" spans="2:12" x14ac:dyDescent="0.25">
      <c r="B13" s="61" t="s">
        <v>72</v>
      </c>
      <c r="C13" s="62">
        <v>0.16338119494855499</v>
      </c>
      <c r="D13" s="157">
        <v>2.4462686811732394E-2</v>
      </c>
      <c r="E13" s="63">
        <v>0.93291231085536974</v>
      </c>
      <c r="F13" s="64" t="s">
        <v>242</v>
      </c>
      <c r="G13" s="74"/>
      <c r="H13" s="61" t="s">
        <v>55</v>
      </c>
      <c r="I13" s="62">
        <v>2.8320000595176901E-3</v>
      </c>
      <c r="J13" s="157">
        <v>1.0282767362611528E-3</v>
      </c>
      <c r="K13" s="63">
        <v>0.99602840044070495</v>
      </c>
      <c r="L13" s="76" t="s">
        <v>242</v>
      </c>
    </row>
    <row r="14" spans="2:12" x14ac:dyDescent="0.25">
      <c r="B14" s="61" t="s">
        <v>50</v>
      </c>
      <c r="C14" s="62">
        <v>0.130880863776733</v>
      </c>
      <c r="D14" s="157">
        <v>1.9596487718353216E-2</v>
      </c>
      <c r="E14" s="63">
        <v>0.95250879857372295</v>
      </c>
      <c r="F14" s="64" t="s">
        <v>242</v>
      </c>
      <c r="G14" s="74"/>
      <c r="H14" s="61" t="s">
        <v>70</v>
      </c>
      <c r="I14" s="62">
        <v>2.4565218222539599E-3</v>
      </c>
      <c r="J14" s="157">
        <v>8.9194356951101015E-4</v>
      </c>
      <c r="K14" s="63">
        <v>0.99692034401021601</v>
      </c>
      <c r="L14" s="76" t="s">
        <v>242</v>
      </c>
    </row>
    <row r="15" spans="2:12" x14ac:dyDescent="0.25">
      <c r="B15" s="61" t="s">
        <v>67</v>
      </c>
      <c r="C15" s="62">
        <v>0.10057990756582</v>
      </c>
      <c r="D15" s="157">
        <v>1.5059595929081002E-2</v>
      </c>
      <c r="E15" s="63">
        <v>0.96756839450280396</v>
      </c>
      <c r="F15" s="64" t="s">
        <v>242</v>
      </c>
      <c r="G15" s="74"/>
      <c r="H15" s="61" t="s">
        <v>52</v>
      </c>
      <c r="I15" s="62">
        <v>1.78047700765982E-3</v>
      </c>
      <c r="J15" s="157">
        <v>6.4647706495326326E-4</v>
      </c>
      <c r="K15" s="63">
        <v>0.99756682107516925</v>
      </c>
      <c r="L15" s="76" t="s">
        <v>242</v>
      </c>
    </row>
    <row r="16" spans="2:12" x14ac:dyDescent="0.25">
      <c r="B16" s="61" t="s">
        <v>63</v>
      </c>
      <c r="C16" s="62">
        <v>7.0860994346766307E-2</v>
      </c>
      <c r="D16" s="157">
        <v>1.0609852084988776E-2</v>
      </c>
      <c r="E16" s="63">
        <v>0.97817824658779273</v>
      </c>
      <c r="F16" s="64" t="s">
        <v>242</v>
      </c>
      <c r="G16" s="74"/>
      <c r="H16" s="61" t="s">
        <v>76</v>
      </c>
      <c r="I16" s="62">
        <v>1.7649019684679401E-3</v>
      </c>
      <c r="J16" s="157">
        <v>6.4082189188448399E-4</v>
      </c>
      <c r="K16" s="63">
        <v>0.99820764296705378</v>
      </c>
      <c r="L16" s="76" t="s">
        <v>242</v>
      </c>
    </row>
    <row r="17" spans="2:12" x14ac:dyDescent="0.25">
      <c r="B17" s="61" t="s">
        <v>49</v>
      </c>
      <c r="C17" s="62">
        <v>6.1205373323896403E-2</v>
      </c>
      <c r="D17" s="157">
        <v>9.1641383776700086E-3</v>
      </c>
      <c r="E17" s="63">
        <v>0.98734238496546278</v>
      </c>
      <c r="F17" s="64" t="s">
        <v>242</v>
      </c>
      <c r="G17" s="74"/>
      <c r="H17" s="61" t="s">
        <v>47</v>
      </c>
      <c r="I17" s="62">
        <v>1.7313412406273999E-3</v>
      </c>
      <c r="J17" s="157">
        <v>6.2863625806910311E-4</v>
      </c>
      <c r="K17" s="63">
        <v>0.99883627922512286</v>
      </c>
      <c r="L17" s="76" t="s">
        <v>242</v>
      </c>
    </row>
    <row r="18" spans="2:12" x14ac:dyDescent="0.25">
      <c r="B18" s="61" t="s">
        <v>46</v>
      </c>
      <c r="C18" s="62">
        <v>2.7529211051225098E-2</v>
      </c>
      <c r="D18" s="157">
        <v>4.1218848248248665E-3</v>
      </c>
      <c r="E18" s="63">
        <v>0.99146426979028768</v>
      </c>
      <c r="F18" s="64" t="s">
        <v>242</v>
      </c>
      <c r="G18" s="74"/>
      <c r="H18" s="61" t="s">
        <v>75</v>
      </c>
      <c r="I18" s="62">
        <v>1.52667191055044E-3</v>
      </c>
      <c r="J18" s="157">
        <v>5.5432244933982815E-4</v>
      </c>
      <c r="K18" s="63">
        <v>0.9993906016744627</v>
      </c>
      <c r="L18" s="76" t="s">
        <v>242</v>
      </c>
    </row>
    <row r="19" spans="2:12" x14ac:dyDescent="0.25">
      <c r="B19" s="61" t="s">
        <v>76</v>
      </c>
      <c r="C19" s="62">
        <v>1.7649019684679398E-2</v>
      </c>
      <c r="D19" s="157">
        <v>2.6425467215878667E-3</v>
      </c>
      <c r="E19" s="63">
        <v>0.99410681651187549</v>
      </c>
      <c r="F19" s="64" t="s">
        <v>242</v>
      </c>
      <c r="G19" s="74"/>
      <c r="H19" s="61" t="s">
        <v>50</v>
      </c>
      <c r="I19" s="62">
        <v>4.36055695627776E-4</v>
      </c>
      <c r="J19" s="157">
        <v>1.5832836091273934E-4</v>
      </c>
      <c r="K19" s="63">
        <v>0.99954893003537548</v>
      </c>
      <c r="L19" s="76" t="s">
        <v>242</v>
      </c>
    </row>
    <row r="20" spans="2:12" x14ac:dyDescent="0.25">
      <c r="B20" s="61" t="s">
        <v>75</v>
      </c>
      <c r="C20" s="62">
        <v>1.06867033738531E-2</v>
      </c>
      <c r="D20" s="157">
        <v>1.6000952726950566E-3</v>
      </c>
      <c r="E20" s="63">
        <v>0.99570691178457049</v>
      </c>
      <c r="F20" s="64" t="s">
        <v>242</v>
      </c>
      <c r="G20" s="74"/>
      <c r="H20" s="61" t="s">
        <v>65</v>
      </c>
      <c r="I20" s="62">
        <v>3.0662345731191897E-4</v>
      </c>
      <c r="J20" s="157">
        <v>1.1133254283882598E-4</v>
      </c>
      <c r="K20" s="63">
        <v>0.99966026257821428</v>
      </c>
      <c r="L20" s="76" t="s">
        <v>242</v>
      </c>
    </row>
    <row r="21" spans="2:12" x14ac:dyDescent="0.25">
      <c r="B21" s="61" t="s">
        <v>204</v>
      </c>
      <c r="C21" s="62">
        <v>9.2588424749999992E-3</v>
      </c>
      <c r="D21" s="157">
        <v>1.3863049769981708E-3</v>
      </c>
      <c r="E21" s="63">
        <v>0.9970932167615687</v>
      </c>
      <c r="F21" s="64" t="s">
        <v>242</v>
      </c>
      <c r="G21" s="74"/>
      <c r="H21" s="61" t="s">
        <v>58</v>
      </c>
      <c r="I21" s="62">
        <v>2.3084797290142E-4</v>
      </c>
      <c r="J21" s="157">
        <v>8.3819066087167373E-5</v>
      </c>
      <c r="K21" s="63">
        <v>0.9997440816443014</v>
      </c>
      <c r="L21" s="76" t="s">
        <v>242</v>
      </c>
    </row>
    <row r="22" spans="2:12" x14ac:dyDescent="0.25">
      <c r="B22" s="61" t="s">
        <v>51</v>
      </c>
      <c r="C22" s="62">
        <v>8.7733095456931001E-3</v>
      </c>
      <c r="D22" s="157">
        <v>1.3136072593069911E-3</v>
      </c>
      <c r="E22" s="63">
        <v>0.99840682402087566</v>
      </c>
      <c r="F22" s="64" t="s">
        <v>242</v>
      </c>
      <c r="G22" s="74"/>
      <c r="H22" s="61" t="s">
        <v>56</v>
      </c>
      <c r="I22" s="62">
        <v>1.9024326102360799E-4</v>
      </c>
      <c r="J22" s="157">
        <v>6.9075817595268748E-5</v>
      </c>
      <c r="K22" s="63">
        <v>0.9998131574618967</v>
      </c>
      <c r="L22" s="76" t="s">
        <v>242</v>
      </c>
    </row>
    <row r="23" spans="2:12" x14ac:dyDescent="0.25">
      <c r="B23" s="61" t="s">
        <v>47</v>
      </c>
      <c r="C23" s="62">
        <v>6.0371368507111996E-3</v>
      </c>
      <c r="D23" s="157">
        <v>9.0392647737102801E-4</v>
      </c>
      <c r="E23" s="63">
        <v>0.99931075049824669</v>
      </c>
      <c r="F23" s="64" t="s">
        <v>242</v>
      </c>
      <c r="G23" s="74"/>
      <c r="H23" s="61" t="s">
        <v>164</v>
      </c>
      <c r="I23" s="62">
        <v>1.6322455999999999E-4</v>
      </c>
      <c r="J23" s="157">
        <v>5.9265541775111071E-5</v>
      </c>
      <c r="K23" s="63">
        <v>0.99987242300367185</v>
      </c>
      <c r="L23" s="76" t="s">
        <v>242</v>
      </c>
    </row>
    <row r="24" spans="2:12" x14ac:dyDescent="0.25">
      <c r="B24" s="61" t="s">
        <v>65</v>
      </c>
      <c r="C24" s="62">
        <v>2.1463642011834302E-3</v>
      </c>
      <c r="D24" s="157">
        <v>3.2137012618861871E-4</v>
      </c>
      <c r="E24" s="63">
        <v>0.99963212062443529</v>
      </c>
      <c r="F24" s="64" t="s">
        <v>242</v>
      </c>
      <c r="G24" s="74"/>
      <c r="H24" s="61" t="s">
        <v>60</v>
      </c>
      <c r="I24" s="62">
        <v>8.8152536721991103E-5</v>
      </c>
      <c r="J24" s="157">
        <v>3.2007486175359743E-5</v>
      </c>
      <c r="K24" s="63">
        <v>0.99990443048984723</v>
      </c>
      <c r="L24" s="76" t="s">
        <v>242</v>
      </c>
    </row>
    <row r="25" spans="2:12" x14ac:dyDescent="0.25">
      <c r="B25" s="61" t="s">
        <v>58</v>
      </c>
      <c r="C25" s="62">
        <v>1.53825129164946E-3</v>
      </c>
      <c r="D25" s="157">
        <v>2.3031879279137552E-4</v>
      </c>
      <c r="E25" s="63">
        <v>0.99986243941722663</v>
      </c>
      <c r="F25" s="64" t="s">
        <v>242</v>
      </c>
      <c r="G25" s="74"/>
      <c r="H25" s="61" t="s">
        <v>74</v>
      </c>
      <c r="I25" s="62">
        <v>7.3463892017197504E-5</v>
      </c>
      <c r="J25" s="157">
        <v>2.6674155907097974E-5</v>
      </c>
      <c r="K25" s="63">
        <v>0.9999311046457543</v>
      </c>
      <c r="L25" s="76" t="s">
        <v>242</v>
      </c>
    </row>
    <row r="26" spans="2:12" x14ac:dyDescent="0.25">
      <c r="B26" s="61" t="s">
        <v>61</v>
      </c>
      <c r="C26" s="62">
        <v>3.3444434952215702E-4</v>
      </c>
      <c r="D26" s="157">
        <v>5.0075575594181622E-5</v>
      </c>
      <c r="E26" s="63">
        <v>0.99991251499282086</v>
      </c>
      <c r="F26" s="64" t="s">
        <v>242</v>
      </c>
      <c r="G26" s="74"/>
      <c r="H26" s="61" t="s">
        <v>59</v>
      </c>
      <c r="I26" s="62">
        <v>5.9852271863991899E-5</v>
      </c>
      <c r="J26" s="157">
        <v>2.1731884702220777E-5</v>
      </c>
      <c r="K26" s="63">
        <v>0.99995283653045652</v>
      </c>
      <c r="L26" s="76" t="s">
        <v>242</v>
      </c>
    </row>
    <row r="27" spans="2:12" x14ac:dyDescent="0.25">
      <c r="B27" s="61" t="s">
        <v>60</v>
      </c>
      <c r="C27" s="62">
        <v>1.76607469503048E-4</v>
      </c>
      <c r="D27" s="157">
        <v>2.6443026178294295E-5</v>
      </c>
      <c r="E27" s="63">
        <v>0.99993895801899912</v>
      </c>
      <c r="F27" s="64" t="s">
        <v>242</v>
      </c>
      <c r="G27" s="74"/>
      <c r="H27" s="61" t="s">
        <v>61</v>
      </c>
      <c r="I27" s="62">
        <v>4.7075215091218998E-5</v>
      </c>
      <c r="J27" s="157">
        <v>1.7092636834560795E-5</v>
      </c>
      <c r="K27" s="63">
        <v>0.99996992916729111</v>
      </c>
      <c r="L27" s="76" t="s">
        <v>242</v>
      </c>
    </row>
    <row r="28" spans="2:12" x14ac:dyDescent="0.25">
      <c r="B28" s="61" t="s">
        <v>164</v>
      </c>
      <c r="C28" s="62">
        <v>1.4300715999999999E-4</v>
      </c>
      <c r="D28" s="157">
        <v>2.1412129884451214E-5</v>
      </c>
      <c r="E28" s="63">
        <v>0.99996037014888361</v>
      </c>
      <c r="F28" s="64" t="s">
        <v>242</v>
      </c>
      <c r="G28" s="74"/>
      <c r="H28" s="61" t="s">
        <v>68</v>
      </c>
      <c r="I28" s="62">
        <v>2.8909346058201701E-5</v>
      </c>
      <c r="J28" s="157">
        <v>1.0496754020984928E-5</v>
      </c>
      <c r="K28" s="63">
        <v>0.99998042592131209</v>
      </c>
      <c r="L28" s="76" t="s">
        <v>242</v>
      </c>
    </row>
    <row r="29" spans="2:12" x14ac:dyDescent="0.25">
      <c r="B29" s="61" t="s">
        <v>160</v>
      </c>
      <c r="C29" s="62">
        <v>1.2616799999999999E-4</v>
      </c>
      <c r="D29" s="157">
        <v>1.8890841572278205E-5</v>
      </c>
      <c r="E29" s="63">
        <v>0.99997926099045586</v>
      </c>
      <c r="F29" s="64" t="s">
        <v>242</v>
      </c>
      <c r="G29" s="74"/>
      <c r="H29" s="61" t="s">
        <v>49</v>
      </c>
      <c r="I29" s="62">
        <v>2.3541877467241201E-5</v>
      </c>
      <c r="J29" s="157">
        <v>8.547868791922794E-6</v>
      </c>
      <c r="K29" s="63">
        <v>0.99998897379010399</v>
      </c>
      <c r="L29" s="76" t="s">
        <v>242</v>
      </c>
    </row>
    <row r="30" spans="2:12" x14ac:dyDescent="0.25">
      <c r="B30" s="61" t="s">
        <v>59</v>
      </c>
      <c r="C30" s="62">
        <v>1.2108634134423401E-4</v>
      </c>
      <c r="D30" s="157">
        <v>1.8129976625616043E-5</v>
      </c>
      <c r="E30" s="63">
        <v>0.99999739096708151</v>
      </c>
      <c r="F30" s="64" t="s">
        <v>242</v>
      </c>
      <c r="G30" s="74"/>
      <c r="H30" s="61" t="s">
        <v>51</v>
      </c>
      <c r="I30" s="62">
        <v>2.05381168562469E-5</v>
      </c>
      <c r="J30" s="157">
        <v>7.4572271631549417E-6</v>
      </c>
      <c r="K30" s="63">
        <v>0.9999964310172671</v>
      </c>
      <c r="L30" s="76"/>
    </row>
    <row r="31" spans="2:12" x14ac:dyDescent="0.25">
      <c r="B31" s="61" t="s">
        <v>56</v>
      </c>
      <c r="C31" s="62">
        <v>1.3835873528989699E-5</v>
      </c>
      <c r="D31" s="157">
        <v>2.0716132050141257E-6</v>
      </c>
      <c r="E31" s="63">
        <v>0.99999946258028649</v>
      </c>
      <c r="F31" s="64" t="s">
        <v>242</v>
      </c>
      <c r="G31" s="74"/>
      <c r="H31" s="61" t="s">
        <v>57</v>
      </c>
      <c r="I31" s="62">
        <v>7.4010715213755504E-6</v>
      </c>
      <c r="J31" s="157">
        <v>2.6872703068133102E-6</v>
      </c>
      <c r="K31" s="63">
        <v>0.99999911828757393</v>
      </c>
      <c r="L31" s="76"/>
    </row>
    <row r="32" spans="2:12" ht="15.75" thickBot="1" x14ac:dyDescent="0.3">
      <c r="B32" s="61" t="s">
        <v>57</v>
      </c>
      <c r="C32" s="62">
        <v>1.7046880298374101E-6</v>
      </c>
      <c r="D32" s="157">
        <v>2.5523897899481309E-7</v>
      </c>
      <c r="E32" s="63">
        <v>0.99999971781926544</v>
      </c>
      <c r="F32" s="64"/>
      <c r="G32" s="74"/>
      <c r="H32" s="66" t="s">
        <v>48</v>
      </c>
      <c r="I32" s="67">
        <v>2.4283440000000001E-6</v>
      </c>
      <c r="J32" s="158">
        <v>8.8171242597523512E-7</v>
      </c>
      <c r="K32" s="68">
        <v>0.99999999999999989</v>
      </c>
      <c r="L32" s="77"/>
    </row>
    <row r="33" spans="2:12" x14ac:dyDescent="0.25">
      <c r="B33" s="61" t="s">
        <v>68</v>
      </c>
      <c r="C33" s="62">
        <v>1.34034240815299E-6</v>
      </c>
      <c r="D33" s="157">
        <v>2.0068635537556265E-7</v>
      </c>
      <c r="E33" s="63">
        <v>0.99999991850562087</v>
      </c>
      <c r="F33" s="64"/>
      <c r="G33" s="74"/>
      <c r="I33" s="78"/>
    </row>
    <row r="34" spans="2:12" ht="15.75" thickBot="1" x14ac:dyDescent="0.3">
      <c r="B34" s="66" t="s">
        <v>48</v>
      </c>
      <c r="C34" s="67">
        <v>5.4428400000000001E-7</v>
      </c>
      <c r="D34" s="158">
        <v>8.14943790368863E-8</v>
      </c>
      <c r="E34" s="68">
        <v>0.99999999999999989</v>
      </c>
      <c r="F34" s="69"/>
      <c r="G34" s="74"/>
      <c r="I34" s="78"/>
    </row>
    <row r="35" spans="2:12" s="18" customFormat="1" x14ac:dyDescent="0.25"/>
    <row r="36" spans="2:12" s="18" customFormat="1" x14ac:dyDescent="0.25"/>
    <row r="37" spans="2:12" s="18" customFormat="1" x14ac:dyDescent="0.25"/>
    <row r="38" spans="2:12" s="18" customFormat="1" x14ac:dyDescent="0.25">
      <c r="B38" s="51"/>
      <c r="C38" s="51"/>
      <c r="D38" s="51"/>
      <c r="E38" s="51"/>
      <c r="F38" s="52"/>
      <c r="G38" s="71"/>
      <c r="H38" s="51"/>
      <c r="I38" s="51"/>
      <c r="J38" s="51"/>
      <c r="K38" s="51"/>
      <c r="L38" s="51"/>
    </row>
    <row r="39" spans="2:12" s="18" customFormat="1" x14ac:dyDescent="0.25">
      <c r="B39" s="51"/>
      <c r="C39" s="51"/>
      <c r="D39" s="51"/>
      <c r="E39" s="51"/>
      <c r="F39" s="52"/>
      <c r="G39" s="71"/>
      <c r="H39" s="51"/>
      <c r="I39" s="51"/>
      <c r="J39" s="51"/>
      <c r="K39" s="51"/>
      <c r="L39" s="51"/>
    </row>
    <row r="40" spans="2:12" s="18" customFormat="1" x14ac:dyDescent="0.25">
      <c r="B40" s="51"/>
      <c r="C40" s="51"/>
      <c r="D40" s="51"/>
      <c r="E40" s="51"/>
      <c r="F40" s="52"/>
      <c r="G40" s="71"/>
      <c r="H40" s="51"/>
      <c r="I40" s="51"/>
      <c r="J40" s="51"/>
      <c r="K40" s="51"/>
      <c r="L40" s="51"/>
    </row>
    <row r="41" spans="2:12" s="18" customFormat="1" x14ac:dyDescent="0.25">
      <c r="B41" s="51"/>
      <c r="C41" s="51"/>
      <c r="D41" s="51"/>
      <c r="E41" s="51"/>
      <c r="F41" s="52"/>
      <c r="G41" s="71"/>
      <c r="H41" s="51"/>
      <c r="I41" s="51"/>
      <c r="J41" s="51"/>
      <c r="K41" s="51"/>
      <c r="L41" s="51"/>
    </row>
    <row r="42" spans="2:12" s="18" customFormat="1" x14ac:dyDescent="0.25">
      <c r="B42" s="51"/>
      <c r="C42" s="51"/>
      <c r="D42" s="51"/>
      <c r="E42" s="51"/>
      <c r="F42" s="52"/>
      <c r="G42" s="71"/>
      <c r="H42" s="51"/>
      <c r="I42" s="51"/>
      <c r="J42" s="51"/>
      <c r="K42" s="51"/>
      <c r="L42" s="51"/>
    </row>
    <row r="43" spans="2:12" s="18" customFormat="1" x14ac:dyDescent="0.25">
      <c r="B43" s="51"/>
      <c r="C43" s="51"/>
      <c r="D43" s="51"/>
      <c r="E43" s="51"/>
      <c r="F43" s="52"/>
      <c r="G43" s="71"/>
      <c r="H43" s="51"/>
      <c r="I43" s="51"/>
      <c r="J43" s="51"/>
      <c r="K43" s="51"/>
      <c r="L43" s="51"/>
    </row>
    <row r="44" spans="2:12" s="18" customFormat="1" x14ac:dyDescent="0.25">
      <c r="B44" s="51"/>
      <c r="C44" s="51"/>
      <c r="D44" s="51"/>
      <c r="E44" s="51"/>
      <c r="F44" s="52"/>
      <c r="G44" s="71"/>
      <c r="H44" s="51"/>
      <c r="I44" s="51"/>
      <c r="J44" s="51"/>
      <c r="K44" s="51"/>
      <c r="L44" s="51"/>
    </row>
    <row r="45" spans="2:12" s="18" customFormat="1" x14ac:dyDescent="0.25">
      <c r="B45" s="51"/>
      <c r="C45" s="51"/>
      <c r="D45" s="51"/>
      <c r="E45" s="51"/>
      <c r="F45" s="52"/>
      <c r="G45" s="71"/>
      <c r="H45" s="51"/>
      <c r="I45" s="51"/>
      <c r="J45" s="51"/>
      <c r="K45" s="51"/>
      <c r="L45" s="51"/>
    </row>
    <row r="46" spans="2:12" s="18" customFormat="1" x14ac:dyDescent="0.25">
      <c r="B46" s="51"/>
      <c r="C46" s="51"/>
      <c r="D46" s="51"/>
      <c r="E46" s="51"/>
      <c r="F46" s="52"/>
      <c r="G46" s="71"/>
      <c r="H46" s="51"/>
      <c r="I46" s="51"/>
      <c r="J46" s="51"/>
      <c r="K46" s="51"/>
      <c r="L46" s="51"/>
    </row>
    <row r="47" spans="2:12" s="18" customFormat="1" x14ac:dyDescent="0.25">
      <c r="B47" s="51"/>
      <c r="C47" s="51"/>
      <c r="D47" s="51"/>
      <c r="E47" s="51"/>
      <c r="F47" s="52"/>
      <c r="G47" s="71"/>
      <c r="H47" s="51"/>
      <c r="I47" s="51"/>
      <c r="J47" s="51"/>
      <c r="K47" s="51"/>
      <c r="L47" s="51"/>
    </row>
    <row r="48" spans="2:12" s="18" customFormat="1" x14ac:dyDescent="0.25">
      <c r="B48" s="51"/>
      <c r="C48" s="51"/>
      <c r="D48" s="51"/>
      <c r="E48" s="51"/>
      <c r="F48" s="52"/>
      <c r="G48" s="71"/>
      <c r="H48" s="51"/>
      <c r="I48" s="51"/>
      <c r="J48" s="51"/>
      <c r="K48" s="51"/>
      <c r="L48" s="51"/>
    </row>
    <row r="49" spans="2:12" s="18" customFormat="1" x14ac:dyDescent="0.25">
      <c r="B49" s="51"/>
      <c r="C49" s="51"/>
      <c r="D49" s="51"/>
      <c r="E49" s="51"/>
      <c r="F49" s="52"/>
      <c r="G49" s="71"/>
      <c r="H49" s="51"/>
      <c r="I49" s="51"/>
      <c r="J49" s="51"/>
      <c r="K49" s="51"/>
      <c r="L49" s="51"/>
    </row>
    <row r="50" spans="2:12" s="18" customFormat="1" x14ac:dyDescent="0.25">
      <c r="B50" s="51"/>
      <c r="C50" s="51"/>
      <c r="D50" s="51"/>
      <c r="E50" s="51"/>
      <c r="F50" s="52"/>
      <c r="G50" s="71"/>
      <c r="H50" s="51"/>
      <c r="I50" s="51"/>
      <c r="J50" s="51"/>
      <c r="K50" s="51"/>
      <c r="L50" s="51"/>
    </row>
    <row r="51" spans="2:12" s="18" customFormat="1" x14ac:dyDescent="0.25">
      <c r="B51" s="51"/>
      <c r="C51" s="51"/>
      <c r="D51" s="51"/>
      <c r="E51" s="51"/>
      <c r="F51" s="52"/>
      <c r="G51" s="71"/>
      <c r="H51" s="51"/>
      <c r="I51" s="51"/>
      <c r="J51" s="51"/>
      <c r="K51" s="51"/>
      <c r="L51" s="51"/>
    </row>
    <row r="52" spans="2:12" s="18" customFormat="1" x14ac:dyDescent="0.25">
      <c r="B52" s="51"/>
      <c r="C52" s="51"/>
      <c r="D52" s="51"/>
      <c r="E52" s="51"/>
      <c r="F52" s="52"/>
      <c r="G52" s="71"/>
      <c r="H52" s="51"/>
      <c r="I52" s="51"/>
      <c r="J52" s="51"/>
      <c r="K52" s="51"/>
      <c r="L52" s="51"/>
    </row>
    <row r="53" spans="2:12" s="18" customFormat="1" x14ac:dyDescent="0.25">
      <c r="B53" s="51"/>
      <c r="C53" s="51"/>
      <c r="D53" s="51"/>
      <c r="E53" s="51"/>
      <c r="F53" s="52"/>
      <c r="G53" s="71"/>
      <c r="H53" s="51"/>
      <c r="I53" s="51"/>
      <c r="J53" s="51"/>
      <c r="K53" s="51"/>
      <c r="L53" s="51"/>
    </row>
    <row r="54" spans="2:12" s="18" customFormat="1" x14ac:dyDescent="0.25">
      <c r="B54" s="51"/>
      <c r="C54" s="51"/>
      <c r="D54" s="51"/>
      <c r="E54" s="51"/>
      <c r="F54" s="52"/>
      <c r="G54" s="71"/>
      <c r="H54" s="51"/>
      <c r="I54" s="51"/>
      <c r="J54" s="51"/>
      <c r="K54" s="51"/>
      <c r="L54" s="51"/>
    </row>
    <row r="55" spans="2:12" s="18" customFormat="1" x14ac:dyDescent="0.25">
      <c r="B55" s="51"/>
      <c r="C55" s="51"/>
      <c r="D55" s="51"/>
      <c r="E55" s="51"/>
      <c r="F55" s="52"/>
      <c r="G55" s="71"/>
      <c r="H55" s="51"/>
      <c r="I55" s="51"/>
      <c r="J55" s="51"/>
      <c r="K55" s="51"/>
      <c r="L55" s="51"/>
    </row>
    <row r="56" spans="2:12" s="18" customFormat="1" x14ac:dyDescent="0.25">
      <c r="B56" s="51"/>
      <c r="C56" s="51"/>
      <c r="D56" s="51"/>
      <c r="E56" s="51"/>
      <c r="F56" s="52"/>
      <c r="G56" s="71"/>
      <c r="H56" s="51"/>
      <c r="I56" s="51"/>
      <c r="J56" s="51"/>
      <c r="K56" s="51"/>
      <c r="L56" s="51"/>
    </row>
    <row r="57" spans="2:12" s="18" customFormat="1" x14ac:dyDescent="0.25">
      <c r="B57" s="51"/>
      <c r="C57" s="51"/>
      <c r="D57" s="51"/>
      <c r="E57" s="51"/>
      <c r="F57" s="52"/>
      <c r="G57" s="71"/>
      <c r="H57" s="51"/>
      <c r="I57" s="51"/>
      <c r="J57" s="51"/>
      <c r="K57" s="51"/>
      <c r="L57" s="51"/>
    </row>
    <row r="58" spans="2:12" s="18" customFormat="1" x14ac:dyDescent="0.25">
      <c r="B58" s="51"/>
      <c r="C58" s="51"/>
      <c r="D58" s="51"/>
      <c r="E58" s="51"/>
      <c r="F58" s="52"/>
      <c r="G58" s="71"/>
      <c r="H58" s="51"/>
      <c r="I58" s="51"/>
      <c r="J58" s="51"/>
      <c r="K58" s="51"/>
      <c r="L58" s="51"/>
    </row>
    <row r="59" spans="2:12" s="18" customFormat="1" x14ac:dyDescent="0.25">
      <c r="B59" s="51"/>
      <c r="C59" s="51"/>
      <c r="D59" s="51"/>
      <c r="E59" s="51"/>
      <c r="F59" s="52"/>
      <c r="G59" s="71"/>
      <c r="H59" s="51"/>
      <c r="I59" s="51"/>
      <c r="J59" s="51"/>
      <c r="K59" s="51"/>
      <c r="L59" s="51"/>
    </row>
    <row r="60" spans="2:12" s="18" customFormat="1" x14ac:dyDescent="0.25">
      <c r="B60" s="51"/>
      <c r="C60" s="51"/>
      <c r="D60" s="51"/>
      <c r="E60" s="51"/>
      <c r="F60" s="52"/>
      <c r="G60" s="71"/>
      <c r="H60" s="51"/>
      <c r="I60" s="51"/>
      <c r="J60" s="51"/>
      <c r="K60" s="51"/>
      <c r="L60" s="51"/>
    </row>
    <row r="61" spans="2:12" s="18" customFormat="1" x14ac:dyDescent="0.25">
      <c r="B61" s="51"/>
      <c r="C61" s="51"/>
      <c r="D61" s="51"/>
      <c r="E61" s="51"/>
      <c r="F61" s="52"/>
      <c r="G61" s="71"/>
      <c r="H61" s="51"/>
      <c r="I61" s="51"/>
      <c r="J61" s="51"/>
      <c r="K61" s="51"/>
      <c r="L61" s="51"/>
    </row>
    <row r="62" spans="2:12" s="18" customFormat="1" x14ac:dyDescent="0.25">
      <c r="B62" s="51"/>
      <c r="C62" s="51"/>
      <c r="D62" s="51"/>
      <c r="E62" s="51"/>
      <c r="F62" s="52"/>
      <c r="G62" s="71"/>
      <c r="H62" s="51"/>
      <c r="I62" s="51"/>
      <c r="J62" s="51"/>
      <c r="K62" s="51"/>
      <c r="L62" s="51"/>
    </row>
    <row r="63" spans="2:12" s="18" customFormat="1" x14ac:dyDescent="0.25">
      <c r="B63" s="51"/>
      <c r="C63" s="51"/>
      <c r="D63" s="51"/>
      <c r="E63" s="51"/>
      <c r="F63" s="52"/>
      <c r="G63" s="71"/>
      <c r="H63" s="51"/>
      <c r="I63" s="51"/>
      <c r="J63" s="51"/>
      <c r="K63" s="51"/>
      <c r="L63" s="51"/>
    </row>
    <row r="64" spans="2:12" s="18" customFormat="1" x14ac:dyDescent="0.25">
      <c r="B64" s="51"/>
      <c r="C64" s="51"/>
      <c r="D64" s="51"/>
      <c r="E64" s="51"/>
      <c r="F64" s="52"/>
      <c r="G64" s="71"/>
      <c r="H64" s="51"/>
      <c r="I64" s="51"/>
      <c r="J64" s="51"/>
      <c r="K64" s="51"/>
      <c r="L64" s="51"/>
    </row>
    <row r="65" spans="2:12" s="18" customFormat="1" x14ac:dyDescent="0.25">
      <c r="B65" s="51"/>
      <c r="C65" s="51"/>
      <c r="D65" s="51"/>
      <c r="E65" s="51"/>
      <c r="F65" s="52"/>
      <c r="G65" s="71"/>
      <c r="H65" s="51"/>
      <c r="I65" s="51"/>
      <c r="J65" s="51"/>
      <c r="K65" s="51"/>
      <c r="L65" s="51"/>
    </row>
    <row r="66" spans="2:12" s="18" customFormat="1" x14ac:dyDescent="0.25">
      <c r="B66" s="51"/>
      <c r="C66" s="51"/>
      <c r="D66" s="51"/>
      <c r="E66" s="51"/>
      <c r="F66" s="52"/>
      <c r="G66" s="71"/>
      <c r="H66" s="51"/>
      <c r="I66" s="51"/>
      <c r="J66" s="51"/>
      <c r="K66" s="51"/>
      <c r="L66" s="51"/>
    </row>
    <row r="67" spans="2:12" s="18" customFormat="1" x14ac:dyDescent="0.25">
      <c r="B67" s="51"/>
      <c r="C67" s="51"/>
      <c r="D67" s="51"/>
      <c r="E67" s="51"/>
      <c r="F67" s="52"/>
      <c r="G67" s="71"/>
      <c r="H67" s="51"/>
      <c r="I67" s="51"/>
      <c r="J67" s="51"/>
      <c r="K67" s="51"/>
      <c r="L67" s="51"/>
    </row>
    <row r="68" spans="2:12" s="18" customFormat="1" x14ac:dyDescent="0.25">
      <c r="B68" s="51"/>
      <c r="C68" s="51"/>
      <c r="D68" s="51"/>
      <c r="E68" s="51"/>
      <c r="F68" s="52"/>
      <c r="G68" s="71"/>
      <c r="H68" s="51"/>
      <c r="I68" s="51"/>
      <c r="J68" s="51"/>
      <c r="K68" s="51"/>
      <c r="L68" s="51"/>
    </row>
    <row r="69" spans="2:12" s="18" customFormat="1" x14ac:dyDescent="0.25">
      <c r="B69" s="51"/>
      <c r="C69" s="51"/>
      <c r="D69" s="51"/>
      <c r="E69" s="51"/>
      <c r="F69" s="52"/>
      <c r="G69" s="71"/>
      <c r="H69" s="51"/>
      <c r="I69" s="51"/>
      <c r="J69" s="51"/>
      <c r="K69" s="51"/>
      <c r="L69" s="51"/>
    </row>
  </sheetData>
  <phoneticPr fontId="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4"/>
  </sheetPr>
  <dimension ref="B1:K38"/>
  <sheetViews>
    <sheetView showGridLines="0" zoomScale="75" zoomScaleNormal="75" workbookViewId="0">
      <selection activeCell="H26" sqref="H26"/>
    </sheetView>
  </sheetViews>
  <sheetFormatPr defaultRowHeight="15" x14ac:dyDescent="0.25"/>
  <cols>
    <col min="1" max="1" width="9.140625" style="51"/>
    <col min="2" max="2" width="16.28515625" style="51" bestFit="1" customWidth="1"/>
    <col min="3" max="3" width="9.140625" style="51" customWidth="1"/>
    <col min="4" max="4" width="14.28515625" style="51" bestFit="1" customWidth="1"/>
    <col min="5" max="5" width="11.28515625" style="51" bestFit="1" customWidth="1"/>
    <col min="6" max="6" width="13.28515625" style="52" bestFit="1" customWidth="1"/>
    <col min="7" max="7" width="9.140625" style="51"/>
    <col min="8" max="8" width="10.140625" style="18" bestFit="1" customWidth="1"/>
    <col min="9" max="9" width="9.140625" style="18"/>
    <col min="10" max="10" width="17.7109375" style="18" bestFit="1" customWidth="1"/>
    <col min="11" max="16384" width="9.140625" style="51"/>
  </cols>
  <sheetData>
    <row r="1" spans="2:11" x14ac:dyDescent="0.25">
      <c r="B1" s="50" t="s">
        <v>215</v>
      </c>
    </row>
    <row r="3" spans="2:11" ht="15.75" thickBot="1" x14ac:dyDescent="0.3">
      <c r="B3" s="51" t="s">
        <v>32</v>
      </c>
    </row>
    <row r="4" spans="2:11" s="35" customFormat="1" ht="45.75" thickBot="1" x14ac:dyDescent="0.3">
      <c r="B4" s="150" t="s">
        <v>0</v>
      </c>
      <c r="C4" s="151" t="s">
        <v>197</v>
      </c>
      <c r="D4" s="151" t="s">
        <v>1</v>
      </c>
      <c r="E4" s="151" t="s">
        <v>2</v>
      </c>
      <c r="F4" s="152" t="s">
        <v>3</v>
      </c>
      <c r="H4" s="18"/>
      <c r="I4" s="18"/>
      <c r="J4" s="18"/>
    </row>
    <row r="5" spans="2:11" x14ac:dyDescent="0.25">
      <c r="B5" s="100" t="s">
        <v>171</v>
      </c>
      <c r="C5" s="101">
        <v>19.171607267773098</v>
      </c>
      <c r="D5" s="58"/>
      <c r="E5" s="58"/>
      <c r="F5" s="59" t="s">
        <v>242</v>
      </c>
      <c r="G5" s="60"/>
    </row>
    <row r="6" spans="2:11" x14ac:dyDescent="0.25">
      <c r="B6" s="61" t="s">
        <v>63</v>
      </c>
      <c r="C6" s="62">
        <v>3.99434759832431</v>
      </c>
      <c r="D6" s="157">
        <v>0.20834703854166101</v>
      </c>
      <c r="E6" s="63">
        <v>0.20834703854166101</v>
      </c>
      <c r="F6" s="64" t="s">
        <v>241</v>
      </c>
      <c r="G6" s="60"/>
      <c r="K6" s="65"/>
    </row>
    <row r="7" spans="2:11" x14ac:dyDescent="0.25">
      <c r="B7" s="61" t="s">
        <v>72</v>
      </c>
      <c r="C7" s="62">
        <v>3.7982776732627901</v>
      </c>
      <c r="D7" s="157">
        <v>0.19811993956540003</v>
      </c>
      <c r="E7" s="63">
        <v>0.40646697810706101</v>
      </c>
      <c r="F7" s="64" t="s">
        <v>241</v>
      </c>
      <c r="G7" s="60"/>
      <c r="K7" s="65"/>
    </row>
    <row r="8" spans="2:11" x14ac:dyDescent="0.25">
      <c r="B8" s="61" t="s">
        <v>121</v>
      </c>
      <c r="C8" s="62">
        <v>3.0228806219442901</v>
      </c>
      <c r="D8" s="157">
        <v>0.1576748667820701</v>
      </c>
      <c r="E8" s="63">
        <v>0.56414184488913111</v>
      </c>
      <c r="F8" s="64" t="s">
        <v>241</v>
      </c>
      <c r="G8" s="60"/>
      <c r="K8" s="65"/>
    </row>
    <row r="9" spans="2:11" x14ac:dyDescent="0.25">
      <c r="B9" s="61" t="s">
        <v>53</v>
      </c>
      <c r="C9" s="62">
        <v>2.4712818195091901</v>
      </c>
      <c r="D9" s="157">
        <v>0.12890321531170426</v>
      </c>
      <c r="E9" s="63">
        <v>0.69304506020083534</v>
      </c>
      <c r="F9" s="64" t="s">
        <v>241</v>
      </c>
      <c r="G9" s="60"/>
      <c r="K9" s="65"/>
    </row>
    <row r="10" spans="2:11" x14ac:dyDescent="0.25">
      <c r="B10" s="61" t="s">
        <v>55</v>
      </c>
      <c r="C10" s="62">
        <v>2.2616887671801198</v>
      </c>
      <c r="D10" s="157">
        <v>0.11797074369356353</v>
      </c>
      <c r="E10" s="63">
        <v>0.81101580389439887</v>
      </c>
      <c r="F10" s="64" t="s">
        <v>241</v>
      </c>
      <c r="G10" s="60"/>
      <c r="K10" s="65"/>
    </row>
    <row r="11" spans="2:11" x14ac:dyDescent="0.25">
      <c r="B11" s="61" t="s">
        <v>45</v>
      </c>
      <c r="C11" s="62">
        <v>1.8974969170548801</v>
      </c>
      <c r="D11" s="157">
        <v>9.8974326489804323E-2</v>
      </c>
      <c r="E11" s="63">
        <v>0.90999013038420318</v>
      </c>
      <c r="F11" s="64" t="s">
        <v>242</v>
      </c>
      <c r="G11" s="60"/>
      <c r="K11" s="65"/>
    </row>
    <row r="12" spans="2:11" x14ac:dyDescent="0.25">
      <c r="B12" s="61" t="s">
        <v>52</v>
      </c>
      <c r="C12" s="62">
        <v>0.73093791316749901</v>
      </c>
      <c r="D12" s="157">
        <v>3.8126063347655982E-2</v>
      </c>
      <c r="E12" s="63">
        <v>0.94811619373185918</v>
      </c>
      <c r="F12" s="64" t="s">
        <v>242</v>
      </c>
      <c r="G12" s="60"/>
      <c r="K12" s="65"/>
    </row>
    <row r="13" spans="2:11" x14ac:dyDescent="0.25">
      <c r="B13" s="61" t="s">
        <v>70</v>
      </c>
      <c r="C13" s="62">
        <v>0.42510887392147301</v>
      </c>
      <c r="D13" s="157">
        <v>2.217387765062705E-2</v>
      </c>
      <c r="E13" s="63">
        <v>0.97029007138248624</v>
      </c>
      <c r="F13" s="64" t="s">
        <v>242</v>
      </c>
      <c r="G13" s="60"/>
      <c r="K13" s="65"/>
    </row>
    <row r="14" spans="2:11" x14ac:dyDescent="0.25">
      <c r="B14" s="61" t="s">
        <v>75</v>
      </c>
      <c r="C14" s="62">
        <v>0.152667191055044</v>
      </c>
      <c r="D14" s="157">
        <v>7.9631920747548907E-3</v>
      </c>
      <c r="E14" s="63">
        <v>0.97825326345724117</v>
      </c>
      <c r="F14" s="64" t="s">
        <v>242</v>
      </c>
      <c r="G14" s="60"/>
      <c r="K14" s="65"/>
    </row>
    <row r="15" spans="2:11" x14ac:dyDescent="0.25">
      <c r="B15" s="61" t="s">
        <v>67</v>
      </c>
      <c r="C15" s="62">
        <v>0.120695889078984</v>
      </c>
      <c r="D15" s="157">
        <v>6.2955540134535413E-3</v>
      </c>
      <c r="E15" s="63">
        <v>0.98454881747069467</v>
      </c>
      <c r="F15" s="64" t="s">
        <v>242</v>
      </c>
      <c r="G15" s="60"/>
      <c r="K15" s="65"/>
    </row>
    <row r="16" spans="2:11" x14ac:dyDescent="0.25">
      <c r="B16" s="61" t="s">
        <v>46</v>
      </c>
      <c r="C16" s="62">
        <v>6.3204446441152501E-2</v>
      </c>
      <c r="D16" s="157">
        <v>3.2967734816578107E-3</v>
      </c>
      <c r="E16" s="63">
        <v>0.98784559095235247</v>
      </c>
      <c r="F16" s="64" t="s">
        <v>242</v>
      </c>
      <c r="G16" s="60"/>
      <c r="K16" s="65"/>
    </row>
    <row r="17" spans="2:11" x14ac:dyDescent="0.25">
      <c r="B17" s="61" t="s">
        <v>56</v>
      </c>
      <c r="C17" s="62">
        <v>5.0155041542587597E-2</v>
      </c>
      <c r="D17" s="157">
        <v>2.616110420063566E-3</v>
      </c>
      <c r="E17" s="63">
        <v>0.99046170137241607</v>
      </c>
      <c r="F17" s="64" t="s">
        <v>242</v>
      </c>
      <c r="G17" s="60"/>
      <c r="K17" s="65"/>
    </row>
    <row r="18" spans="2:11" x14ac:dyDescent="0.25">
      <c r="B18" s="61" t="s">
        <v>58</v>
      </c>
      <c r="C18" s="62">
        <v>3.9852810891971499E-2</v>
      </c>
      <c r="D18" s="157">
        <v>2.0787412518596129E-3</v>
      </c>
      <c r="E18" s="63">
        <v>0.99254044262427565</v>
      </c>
      <c r="F18" s="64" t="s">
        <v>242</v>
      </c>
      <c r="G18" s="60"/>
      <c r="K18" s="65"/>
    </row>
    <row r="19" spans="2:11" x14ac:dyDescent="0.25">
      <c r="B19" s="61" t="s">
        <v>65</v>
      </c>
      <c r="C19" s="62">
        <v>3.0662345731191899E-2</v>
      </c>
      <c r="D19" s="157">
        <v>1.5993622914826965E-3</v>
      </c>
      <c r="E19" s="63">
        <v>0.99413980491575837</v>
      </c>
      <c r="F19" s="64" t="s">
        <v>242</v>
      </c>
      <c r="G19" s="60"/>
      <c r="K19" s="65"/>
    </row>
    <row r="20" spans="2:11" x14ac:dyDescent="0.25">
      <c r="B20" s="61" t="s">
        <v>47</v>
      </c>
      <c r="C20" s="62">
        <v>2.7552889943276E-2</v>
      </c>
      <c r="D20" s="157">
        <v>1.4371716235597831E-3</v>
      </c>
      <c r="E20" s="63">
        <v>0.9955769765393182</v>
      </c>
      <c r="F20" s="64" t="s">
        <v>242</v>
      </c>
      <c r="G20" s="60"/>
      <c r="K20" s="65"/>
    </row>
    <row r="21" spans="2:11" x14ac:dyDescent="0.25">
      <c r="B21" s="61" t="s">
        <v>76</v>
      </c>
      <c r="C21" s="62">
        <v>2.11788236216153E-2</v>
      </c>
      <c r="D21" s="157">
        <v>1.1046973436189815E-3</v>
      </c>
      <c r="E21" s="63">
        <v>0.99668167388293716</v>
      </c>
      <c r="F21" s="64" t="s">
        <v>242</v>
      </c>
      <c r="G21" s="60"/>
      <c r="K21" s="65"/>
    </row>
    <row r="22" spans="2:11" x14ac:dyDescent="0.25">
      <c r="B22" s="61" t="s">
        <v>60</v>
      </c>
      <c r="C22" s="62">
        <v>1.5866979142496698E-2</v>
      </c>
      <c r="D22" s="157">
        <v>8.2762905169503549E-4</v>
      </c>
      <c r="E22" s="63">
        <v>0.99750930293463225</v>
      </c>
      <c r="F22" s="64" t="s">
        <v>242</v>
      </c>
      <c r="G22" s="60"/>
      <c r="K22" s="65"/>
    </row>
    <row r="23" spans="2:11" x14ac:dyDescent="0.25">
      <c r="B23" s="61" t="s">
        <v>204</v>
      </c>
      <c r="C23" s="62">
        <v>1.1432997974999999E-2</v>
      </c>
      <c r="D23" s="157">
        <v>5.9635052060650804E-4</v>
      </c>
      <c r="E23" s="63">
        <v>0.99810565345523872</v>
      </c>
      <c r="F23" s="64" t="s">
        <v>242</v>
      </c>
      <c r="G23" s="60"/>
      <c r="K23" s="65"/>
    </row>
    <row r="24" spans="2:11" x14ac:dyDescent="0.25">
      <c r="B24" s="61" t="s">
        <v>59</v>
      </c>
      <c r="C24" s="62">
        <v>1.07712271498087E-2</v>
      </c>
      <c r="D24" s="157">
        <v>5.6183224491119284E-4</v>
      </c>
      <c r="E24" s="63">
        <v>0.99866748570014996</v>
      </c>
      <c r="F24" s="64" t="s">
        <v>242</v>
      </c>
      <c r="G24" s="60"/>
      <c r="K24" s="65"/>
    </row>
    <row r="25" spans="2:11" x14ac:dyDescent="0.25">
      <c r="B25" s="61" t="s">
        <v>50</v>
      </c>
      <c r="C25" s="62">
        <v>8.8795744311186801E-3</v>
      </c>
      <c r="D25" s="157">
        <v>4.6316275454092891E-4</v>
      </c>
      <c r="E25" s="63">
        <v>0.99913064845469091</v>
      </c>
      <c r="F25" s="64" t="s">
        <v>242</v>
      </c>
      <c r="G25" s="60"/>
      <c r="K25" s="65"/>
    </row>
    <row r="26" spans="2:11" x14ac:dyDescent="0.25">
      <c r="B26" s="61" t="s">
        <v>74</v>
      </c>
      <c r="C26" s="62">
        <v>5.8771113613757999E-3</v>
      </c>
      <c r="D26" s="157">
        <v>3.0655287682921869E-4</v>
      </c>
      <c r="E26" s="63">
        <v>0.99943720133152014</v>
      </c>
      <c r="F26" s="64" t="s">
        <v>242</v>
      </c>
      <c r="G26" s="60"/>
      <c r="K26" s="65"/>
    </row>
    <row r="27" spans="2:11" x14ac:dyDescent="0.25">
      <c r="B27" s="61" t="s">
        <v>61</v>
      </c>
      <c r="C27" s="62">
        <v>4.7236814289473503E-3</v>
      </c>
      <c r="D27" s="157">
        <v>2.4638943219370651E-4</v>
      </c>
      <c r="E27" s="63">
        <v>0.99968359076371383</v>
      </c>
      <c r="F27" s="64" t="s">
        <v>242</v>
      </c>
      <c r="G27" s="60"/>
      <c r="K27" s="65"/>
    </row>
    <row r="28" spans="2:11" x14ac:dyDescent="0.25">
      <c r="B28" s="61" t="s">
        <v>57</v>
      </c>
      <c r="C28" s="62">
        <v>1.94112336741988E-3</v>
      </c>
      <c r="D28" s="157">
        <v>1.0124990254118395E-4</v>
      </c>
      <c r="E28" s="63">
        <v>0.99978484066625506</v>
      </c>
      <c r="F28" s="64" t="s">
        <v>242</v>
      </c>
      <c r="G28" s="60"/>
      <c r="K28" s="65"/>
    </row>
    <row r="29" spans="2:11" x14ac:dyDescent="0.25">
      <c r="B29" s="61" t="s">
        <v>49</v>
      </c>
      <c r="C29" s="62">
        <v>1.8832592304156999E-3</v>
      </c>
      <c r="D29" s="157">
        <v>9.8231682096962356E-5</v>
      </c>
      <c r="E29" s="63">
        <v>0.99988307234835205</v>
      </c>
      <c r="F29" s="64" t="s">
        <v>242</v>
      </c>
      <c r="G29" s="60"/>
      <c r="K29" s="65"/>
    </row>
    <row r="30" spans="2:11" x14ac:dyDescent="0.25">
      <c r="B30" s="61" t="s">
        <v>164</v>
      </c>
      <c r="C30" s="62">
        <v>1.3213102399999999E-3</v>
      </c>
      <c r="D30" s="157">
        <v>6.8920159981635087E-5</v>
      </c>
      <c r="E30" s="63">
        <v>0.99995199250833366</v>
      </c>
      <c r="F30" s="64" t="s">
        <v>242</v>
      </c>
      <c r="G30" s="60"/>
      <c r="K30" s="65"/>
    </row>
    <row r="31" spans="2:11" x14ac:dyDescent="0.25">
      <c r="B31" s="61" t="s">
        <v>51</v>
      </c>
      <c r="C31" s="62">
        <v>4.85874952584017E-4</v>
      </c>
      <c r="D31" s="157">
        <v>2.5343464728737604E-5</v>
      </c>
      <c r="E31" s="63">
        <v>0.99997733597306238</v>
      </c>
      <c r="F31" s="64" t="s">
        <v>242</v>
      </c>
      <c r="G31" s="60"/>
      <c r="K31" s="65"/>
    </row>
    <row r="32" spans="2:11" x14ac:dyDescent="0.25">
      <c r="B32" s="61" t="s">
        <v>111</v>
      </c>
      <c r="C32" s="62">
        <v>2.9999999999999997E-4</v>
      </c>
      <c r="D32" s="157">
        <v>1.5648140284215559E-5</v>
      </c>
      <c r="E32" s="63">
        <v>0.99999298411334658</v>
      </c>
      <c r="F32" s="64"/>
      <c r="G32" s="60"/>
      <c r="K32" s="65"/>
    </row>
    <row r="33" spans="2:7" x14ac:dyDescent="0.25">
      <c r="B33" s="61" t="s">
        <v>104</v>
      </c>
      <c r="C33" s="62">
        <v>1E-4</v>
      </c>
      <c r="D33" s="157">
        <v>5.2160467614051869E-6</v>
      </c>
      <c r="E33" s="63">
        <v>0.99999820016010799</v>
      </c>
      <c r="F33" s="64"/>
      <c r="G33" s="60"/>
    </row>
    <row r="34" spans="2:7" x14ac:dyDescent="0.25">
      <c r="B34" s="61" t="s">
        <v>48</v>
      </c>
      <c r="C34" s="62">
        <v>3.0563640000000003E-5</v>
      </c>
      <c r="D34" s="157">
        <v>1.5942137543875403E-6</v>
      </c>
      <c r="E34" s="63">
        <v>0.99999979437386233</v>
      </c>
      <c r="F34" s="64"/>
      <c r="G34" s="60"/>
    </row>
    <row r="35" spans="2:7" ht="15.75" thickBot="1" x14ac:dyDescent="0.3">
      <c r="B35" s="66" t="s">
        <v>68</v>
      </c>
      <c r="C35" s="67">
        <v>3.9421835533911404E-6</v>
      </c>
      <c r="D35" s="158">
        <v>2.0562613756530647E-7</v>
      </c>
      <c r="E35" s="68">
        <v>0.99999999999999989</v>
      </c>
      <c r="F35" s="69"/>
      <c r="G35" s="60"/>
    </row>
    <row r="36" spans="2:7" x14ac:dyDescent="0.25">
      <c r="G36" s="60"/>
    </row>
    <row r="37" spans="2:7" x14ac:dyDescent="0.25">
      <c r="G37" s="60"/>
    </row>
    <row r="38" spans="2:7" x14ac:dyDescent="0.25">
      <c r="G38" s="60"/>
    </row>
  </sheetData>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4"/>
  </sheetPr>
  <dimension ref="A1:R103"/>
  <sheetViews>
    <sheetView showGridLines="0" zoomScale="75" zoomScaleNormal="75" workbookViewId="0">
      <selection activeCell="D38" sqref="D38"/>
    </sheetView>
  </sheetViews>
  <sheetFormatPr defaultRowHeight="15" x14ac:dyDescent="0.25"/>
  <cols>
    <col min="1" max="1" width="9.85546875" style="51" customWidth="1"/>
    <col min="2" max="2" width="16.28515625" style="70" bestFit="1" customWidth="1"/>
    <col min="3" max="3" width="8.7109375" style="51" bestFit="1" customWidth="1"/>
    <col min="4" max="4" width="14.28515625" style="51" customWidth="1"/>
    <col min="5" max="5" width="11.28515625" style="51" bestFit="1" customWidth="1"/>
    <col min="6" max="6" width="13.28515625" style="52" bestFit="1" customWidth="1"/>
    <col min="7" max="7" width="1.7109375" style="51" customWidth="1"/>
    <col min="8" max="8" width="16.28515625" style="51" bestFit="1" customWidth="1"/>
    <col min="9" max="9" width="8.7109375" style="51" bestFit="1" customWidth="1"/>
    <col min="10" max="10" width="14.28515625" style="51" customWidth="1"/>
    <col min="11" max="11" width="11.28515625" style="51" bestFit="1" customWidth="1"/>
    <col min="12" max="12" width="13.28515625" style="51" bestFit="1" customWidth="1"/>
    <col min="13" max="13" width="3.140625" style="51" customWidth="1"/>
    <col min="14" max="14" width="15.7109375" style="18" bestFit="1" customWidth="1"/>
    <col min="15" max="15" width="8" style="18" bestFit="1" customWidth="1"/>
    <col min="16" max="16" width="12.5703125" style="18" bestFit="1" customWidth="1"/>
    <col min="17" max="17" width="10" style="51" bestFit="1" customWidth="1"/>
    <col min="18" max="18" width="8.28515625" style="51" bestFit="1" customWidth="1"/>
    <col min="19" max="16384" width="9.140625" style="51"/>
  </cols>
  <sheetData>
    <row r="1" spans="1:18" x14ac:dyDescent="0.25">
      <c r="B1" s="50" t="s">
        <v>216</v>
      </c>
    </row>
    <row r="3" spans="1:18" ht="15.75" thickBot="1" x14ac:dyDescent="0.3">
      <c r="B3" s="51" t="s">
        <v>32</v>
      </c>
      <c r="G3" s="3"/>
      <c r="H3" s="51" t="s">
        <v>32</v>
      </c>
      <c r="L3" s="52"/>
      <c r="R3" s="52"/>
    </row>
    <row r="4" spans="1:18" ht="45.75" thickBot="1" x14ac:dyDescent="0.3">
      <c r="A4" s="35"/>
      <c r="B4" s="150" t="s">
        <v>0</v>
      </c>
      <c r="C4" s="151" t="s">
        <v>23</v>
      </c>
      <c r="D4" s="151" t="s">
        <v>1</v>
      </c>
      <c r="E4" s="151" t="s">
        <v>2</v>
      </c>
      <c r="F4" s="152" t="s">
        <v>3</v>
      </c>
      <c r="G4" s="3"/>
      <c r="H4" s="150" t="s">
        <v>0</v>
      </c>
      <c r="I4" s="151" t="s">
        <v>20</v>
      </c>
      <c r="J4" s="151" t="s">
        <v>1</v>
      </c>
      <c r="K4" s="151" t="s">
        <v>2</v>
      </c>
      <c r="L4" s="152" t="s">
        <v>3</v>
      </c>
    </row>
    <row r="5" spans="1:18" s="122" customFormat="1" x14ac:dyDescent="0.25">
      <c r="B5" s="100" t="s">
        <v>171</v>
      </c>
      <c r="C5" s="101">
        <v>18.115539261292916</v>
      </c>
      <c r="D5" s="159"/>
      <c r="E5" s="58"/>
      <c r="F5" s="75" t="s">
        <v>242</v>
      </c>
      <c r="G5" s="160"/>
      <c r="H5" s="100" t="s">
        <v>171</v>
      </c>
      <c r="I5" s="101">
        <v>7.4245997789710776</v>
      </c>
      <c r="J5" s="159"/>
      <c r="K5" s="58"/>
      <c r="L5" s="59" t="s">
        <v>242</v>
      </c>
      <c r="N5" s="18"/>
      <c r="O5" s="18"/>
      <c r="P5" s="18"/>
    </row>
    <row r="6" spans="1:18" x14ac:dyDescent="0.25">
      <c r="B6" s="61" t="s">
        <v>72</v>
      </c>
      <c r="C6" s="62">
        <v>13.031236141474301</v>
      </c>
      <c r="D6" s="157">
        <v>0.71934022793999086</v>
      </c>
      <c r="E6" s="63">
        <v>0.71934022793999086</v>
      </c>
      <c r="F6" s="76" t="s">
        <v>241</v>
      </c>
      <c r="G6" s="160"/>
      <c r="H6" s="61" t="s">
        <v>170</v>
      </c>
      <c r="I6" s="62">
        <v>3.1926736231333601</v>
      </c>
      <c r="J6" s="157">
        <v>0.43001289203171167</v>
      </c>
      <c r="K6" s="63">
        <v>0.43001289203171167</v>
      </c>
      <c r="L6" s="64" t="s">
        <v>241</v>
      </c>
    </row>
    <row r="7" spans="1:18" x14ac:dyDescent="0.25">
      <c r="B7" s="61" t="s">
        <v>170</v>
      </c>
      <c r="C7" s="62">
        <v>3.10105391061157</v>
      </c>
      <c r="D7" s="157">
        <v>0.17118198171652144</v>
      </c>
      <c r="E7" s="63">
        <v>0.8905222096565123</v>
      </c>
      <c r="F7" s="76" t="s">
        <v>241</v>
      </c>
      <c r="G7" s="160"/>
      <c r="H7" s="61" t="s">
        <v>72</v>
      </c>
      <c r="I7" s="62">
        <v>2.7357645119615102</v>
      </c>
      <c r="J7" s="157">
        <v>0.36847299428988756</v>
      </c>
      <c r="K7" s="63">
        <v>0.79848588632159923</v>
      </c>
      <c r="L7" s="64" t="s">
        <v>241</v>
      </c>
      <c r="Q7" s="123"/>
    </row>
    <row r="8" spans="1:18" x14ac:dyDescent="0.25">
      <c r="B8" s="61" t="s">
        <v>166</v>
      </c>
      <c r="C8" s="62">
        <v>0.48383999999999999</v>
      </c>
      <c r="D8" s="157">
        <v>2.6708561805488758E-2</v>
      </c>
      <c r="E8" s="63">
        <v>0.91723077146200105</v>
      </c>
      <c r="F8" s="76" t="s">
        <v>242</v>
      </c>
      <c r="G8" s="160"/>
      <c r="H8" s="61" t="s">
        <v>166</v>
      </c>
      <c r="I8" s="62">
        <v>0.82252800000000004</v>
      </c>
      <c r="J8" s="157">
        <v>0.1107841532859012</v>
      </c>
      <c r="K8" s="63">
        <v>0.90927003960750041</v>
      </c>
      <c r="L8" s="64" t="s">
        <v>241</v>
      </c>
    </row>
    <row r="9" spans="1:18" x14ac:dyDescent="0.25">
      <c r="B9" s="61" t="s">
        <v>45</v>
      </c>
      <c r="C9" s="62">
        <v>0.40883589846793</v>
      </c>
      <c r="D9" s="157">
        <v>2.2568243350143093E-2</v>
      </c>
      <c r="E9" s="63">
        <v>0.93979901481214412</v>
      </c>
      <c r="F9" s="76" t="s">
        <v>242</v>
      </c>
      <c r="G9" s="160"/>
      <c r="H9" s="61" t="s">
        <v>53</v>
      </c>
      <c r="I9" s="62">
        <v>0.640774880826814</v>
      </c>
      <c r="J9" s="157">
        <v>8.6304299208382979E-2</v>
      </c>
      <c r="K9" s="63">
        <v>0.99557433881588342</v>
      </c>
      <c r="L9" s="64" t="s">
        <v>242</v>
      </c>
    </row>
    <row r="10" spans="1:18" x14ac:dyDescent="0.25">
      <c r="B10" s="61" t="s">
        <v>58</v>
      </c>
      <c r="C10" s="62">
        <v>0.2860549</v>
      </c>
      <c r="D10" s="157">
        <v>1.5790581548472443E-2</v>
      </c>
      <c r="E10" s="63">
        <v>0.95558959636061658</v>
      </c>
      <c r="F10" s="76" t="s">
        <v>242</v>
      </c>
      <c r="G10" s="160"/>
      <c r="H10" s="61" t="s">
        <v>45</v>
      </c>
      <c r="I10" s="62">
        <v>1.39371541936875E-2</v>
      </c>
      <c r="J10" s="157">
        <v>1.8771589861533184E-3</v>
      </c>
      <c r="K10" s="63">
        <v>0.99745149780203679</v>
      </c>
      <c r="L10" s="64" t="s">
        <v>242</v>
      </c>
    </row>
    <row r="11" spans="1:18" x14ac:dyDescent="0.25">
      <c r="B11" s="61" t="s">
        <v>205</v>
      </c>
      <c r="C11" s="62">
        <v>0.196619487816455</v>
      </c>
      <c r="D11" s="157">
        <v>1.0853637033956125E-2</v>
      </c>
      <c r="E11" s="63">
        <v>0.96644323339457272</v>
      </c>
      <c r="F11" s="76" t="s">
        <v>242</v>
      </c>
      <c r="G11" s="160"/>
      <c r="H11" s="61" t="s">
        <v>160</v>
      </c>
      <c r="I11" s="62">
        <v>6.9122039999999999E-3</v>
      </c>
      <c r="J11" s="157">
        <v>9.3098674753858764E-4</v>
      </c>
      <c r="K11" s="63">
        <v>0.99838248454957534</v>
      </c>
      <c r="L11" s="64" t="s">
        <v>242</v>
      </c>
    </row>
    <row r="12" spans="1:18" x14ac:dyDescent="0.25">
      <c r="B12" s="61" t="s">
        <v>59</v>
      </c>
      <c r="C12" s="62">
        <v>0.1406251</v>
      </c>
      <c r="D12" s="157">
        <v>7.7626781058883869E-3</v>
      </c>
      <c r="E12" s="63">
        <v>0.9742059115004611</v>
      </c>
      <c r="F12" s="76" t="s">
        <v>242</v>
      </c>
      <c r="G12" s="160"/>
      <c r="H12" s="61" t="s">
        <v>67</v>
      </c>
      <c r="I12" s="62">
        <v>3.8220364875011601E-3</v>
      </c>
      <c r="J12" s="157">
        <v>5.147801364763703E-4</v>
      </c>
      <c r="K12" s="63">
        <v>0.99889726468605167</v>
      </c>
      <c r="L12" s="64" t="s">
        <v>242</v>
      </c>
    </row>
    <row r="13" spans="1:18" x14ac:dyDescent="0.25">
      <c r="B13" s="61" t="s">
        <v>70</v>
      </c>
      <c r="C13" s="62">
        <v>0.132839126950061</v>
      </c>
      <c r="D13" s="157">
        <v>7.3328828379895655E-3</v>
      </c>
      <c r="E13" s="63">
        <v>0.9815387943384507</v>
      </c>
      <c r="F13" s="76" t="s">
        <v>242</v>
      </c>
      <c r="G13" s="160"/>
      <c r="H13" s="61" t="s">
        <v>70</v>
      </c>
      <c r="I13" s="62">
        <v>3.60666533105706E-3</v>
      </c>
      <c r="J13" s="157">
        <v>4.8577235654807002E-4</v>
      </c>
      <c r="K13" s="63">
        <v>0.99938303704259979</v>
      </c>
      <c r="L13" s="64" t="s">
        <v>242</v>
      </c>
    </row>
    <row r="14" spans="1:18" x14ac:dyDescent="0.25">
      <c r="B14" s="61" t="s">
        <v>60</v>
      </c>
      <c r="C14" s="62">
        <v>0.1003771</v>
      </c>
      <c r="D14" s="157">
        <v>5.5409391104615686E-3</v>
      </c>
      <c r="E14" s="63">
        <v>0.98707973344891231</v>
      </c>
      <c r="F14" s="76" t="s">
        <v>242</v>
      </c>
      <c r="G14" s="160"/>
      <c r="H14" s="61" t="s">
        <v>164</v>
      </c>
      <c r="I14" s="62">
        <v>3.38332E-3</v>
      </c>
      <c r="J14" s="157">
        <v>4.5569055581725515E-4</v>
      </c>
      <c r="K14" s="63">
        <v>0.99983872759841708</v>
      </c>
      <c r="L14" s="64" t="s">
        <v>242</v>
      </c>
    </row>
    <row r="15" spans="1:18" x14ac:dyDescent="0.25">
      <c r="B15" s="61" t="s">
        <v>53</v>
      </c>
      <c r="C15" s="62">
        <v>9.9826648830898895E-2</v>
      </c>
      <c r="D15" s="157">
        <v>5.5105535303713732E-3</v>
      </c>
      <c r="E15" s="63">
        <v>0.99259028697928364</v>
      </c>
      <c r="F15" s="76" t="s">
        <v>242</v>
      </c>
      <c r="G15" s="160"/>
      <c r="H15" s="61" t="s">
        <v>76</v>
      </c>
      <c r="I15" s="62">
        <v>6.70662748017817E-4</v>
      </c>
      <c r="J15" s="157">
        <v>9.0329818169776065E-5</v>
      </c>
      <c r="K15" s="63">
        <v>0.99992905741658689</v>
      </c>
      <c r="L15" s="64" t="s">
        <v>242</v>
      </c>
    </row>
    <row r="16" spans="1:18" x14ac:dyDescent="0.25">
      <c r="B16" s="61" t="s">
        <v>52</v>
      </c>
      <c r="C16" s="62">
        <v>4.0310457344863902E-2</v>
      </c>
      <c r="D16" s="157">
        <v>2.2251867175157401E-3</v>
      </c>
      <c r="E16" s="63">
        <v>0.99481547369679935</v>
      </c>
      <c r="F16" s="76" t="s">
        <v>242</v>
      </c>
      <c r="G16" s="160"/>
      <c r="H16" s="61" t="s">
        <v>129</v>
      </c>
      <c r="I16" s="62">
        <v>2.7598429895400002E-4</v>
      </c>
      <c r="J16" s="157">
        <v>3.7171606170029374E-5</v>
      </c>
      <c r="K16" s="63">
        <v>0.99996622902275689</v>
      </c>
      <c r="L16" s="64" t="s">
        <v>242</v>
      </c>
    </row>
    <row r="17" spans="2:12" x14ac:dyDescent="0.25">
      <c r="B17" s="61" t="s">
        <v>94</v>
      </c>
      <c r="C17" s="62">
        <v>1.6210819527000001E-2</v>
      </c>
      <c r="D17" s="157">
        <v>8.9485713304915577E-4</v>
      </c>
      <c r="E17" s="63">
        <v>0.9957103308298485</v>
      </c>
      <c r="F17" s="76" t="s">
        <v>242</v>
      </c>
      <c r="G17" s="160"/>
      <c r="H17" s="61" t="s">
        <v>205</v>
      </c>
      <c r="I17" s="62">
        <v>1.30600248119615E-4</v>
      </c>
      <c r="J17" s="157">
        <v>1.7590207150224863E-5</v>
      </c>
      <c r="K17" s="63">
        <v>0.99998381922990709</v>
      </c>
      <c r="L17" s="64" t="s">
        <v>242</v>
      </c>
    </row>
    <row r="18" spans="2:12" x14ac:dyDescent="0.25">
      <c r="B18" s="61" t="s">
        <v>47</v>
      </c>
      <c r="C18" s="62">
        <v>1.57900195500911E-2</v>
      </c>
      <c r="D18" s="157">
        <v>8.7162845788583813E-4</v>
      </c>
      <c r="E18" s="63">
        <v>0.9965819592877343</v>
      </c>
      <c r="F18" s="76" t="s">
        <v>242</v>
      </c>
      <c r="G18" s="160"/>
      <c r="H18" s="61" t="s">
        <v>58</v>
      </c>
      <c r="I18" s="62">
        <v>5.72519E-5</v>
      </c>
      <c r="J18" s="157">
        <v>7.7111092455321723E-6</v>
      </c>
      <c r="K18" s="63">
        <v>0.99999153033915267</v>
      </c>
      <c r="L18" s="64" t="s">
        <v>242</v>
      </c>
    </row>
    <row r="19" spans="2:12" x14ac:dyDescent="0.25">
      <c r="B19" s="61" t="s">
        <v>67</v>
      </c>
      <c r="C19" s="62">
        <v>1.30753879835566E-2</v>
      </c>
      <c r="D19" s="157">
        <v>7.2177746380945455E-4</v>
      </c>
      <c r="E19" s="63">
        <v>0.99730373675154371</v>
      </c>
      <c r="F19" s="76" t="s">
        <v>242</v>
      </c>
      <c r="G19" s="160"/>
      <c r="H19" s="61" t="s">
        <v>59</v>
      </c>
      <c r="I19" s="62">
        <v>2.81392E-5</v>
      </c>
      <c r="J19" s="157">
        <v>3.7899955334561632E-6</v>
      </c>
      <c r="K19" s="63">
        <v>0.99999532033468608</v>
      </c>
      <c r="L19" s="64" t="s">
        <v>242</v>
      </c>
    </row>
    <row r="20" spans="2:12" x14ac:dyDescent="0.25">
      <c r="B20" s="61" t="s">
        <v>49</v>
      </c>
      <c r="C20" s="62">
        <v>1.25084277332778E-2</v>
      </c>
      <c r="D20" s="157">
        <v>6.9048056217704151E-4</v>
      </c>
      <c r="E20" s="63">
        <v>0.99799421731372073</v>
      </c>
      <c r="F20" s="76" t="s">
        <v>242</v>
      </c>
      <c r="G20" s="160"/>
      <c r="H20" s="61" t="s">
        <v>52</v>
      </c>
      <c r="I20" s="62">
        <v>1.79330726652486E-5</v>
      </c>
      <c r="J20" s="157">
        <v>2.4153588340264475E-6</v>
      </c>
      <c r="K20" s="63">
        <v>0.99999773569352013</v>
      </c>
      <c r="L20" s="64" t="s">
        <v>242</v>
      </c>
    </row>
    <row r="21" spans="2:12" x14ac:dyDescent="0.25">
      <c r="B21" s="61" t="s">
        <v>160</v>
      </c>
      <c r="C21" s="62">
        <v>1.23812E-2</v>
      </c>
      <c r="D21" s="157">
        <v>6.8345743515649271E-4</v>
      </c>
      <c r="E21" s="63">
        <v>0.99867767474887725</v>
      </c>
      <c r="F21" s="76" t="s">
        <v>242</v>
      </c>
      <c r="G21" s="160"/>
      <c r="H21" s="61" t="s">
        <v>60</v>
      </c>
      <c r="I21" s="62">
        <v>1.6013999999999999E-5</v>
      </c>
      <c r="J21" s="157">
        <v>2.1568839367418757E-6</v>
      </c>
      <c r="K21" s="63">
        <v>0.99999989257745692</v>
      </c>
      <c r="L21" s="64" t="s">
        <v>242</v>
      </c>
    </row>
    <row r="22" spans="2:12" x14ac:dyDescent="0.25">
      <c r="B22" s="61" t="s">
        <v>65</v>
      </c>
      <c r="C22" s="62">
        <v>8.0027571214896596E-3</v>
      </c>
      <c r="D22" s="157">
        <v>4.4176201470242618E-4</v>
      </c>
      <c r="E22" s="63">
        <v>0.99911943676357973</v>
      </c>
      <c r="F22" s="76" t="s">
        <v>242</v>
      </c>
      <c r="G22" s="160"/>
      <c r="H22" s="61" t="s">
        <v>61</v>
      </c>
      <c r="I22" s="62">
        <v>7.0060000000000001E-7</v>
      </c>
      <c r="J22" s="157">
        <v>9.4361988640024876E-8</v>
      </c>
      <c r="K22" s="63">
        <v>0.99999998693944558</v>
      </c>
      <c r="L22" s="64" t="s">
        <v>242</v>
      </c>
    </row>
    <row r="23" spans="2:12" x14ac:dyDescent="0.25">
      <c r="B23" s="61" t="s">
        <v>74</v>
      </c>
      <c r="C23" s="62">
        <v>4.4078335210318504E-3</v>
      </c>
      <c r="D23" s="157">
        <v>2.4331781999170036E-4</v>
      </c>
      <c r="E23" s="63">
        <v>0.99936275458357138</v>
      </c>
      <c r="F23" s="76" t="s">
        <v>242</v>
      </c>
      <c r="G23" s="160"/>
      <c r="H23" s="61" t="s">
        <v>74</v>
      </c>
      <c r="I23" s="62">
        <v>9.5503059622356698E-8</v>
      </c>
      <c r="J23" s="157">
        <v>1.2863058274582417E-8</v>
      </c>
      <c r="K23" s="63">
        <v>0.99999999980250387</v>
      </c>
      <c r="L23" s="64" t="s">
        <v>242</v>
      </c>
    </row>
    <row r="24" spans="2:12" x14ac:dyDescent="0.25">
      <c r="B24" s="61" t="s">
        <v>50</v>
      </c>
      <c r="C24" s="62">
        <v>4.1627272283085099E-3</v>
      </c>
      <c r="D24" s="157">
        <v>2.2978765182016524E-4</v>
      </c>
      <c r="E24" s="63">
        <v>0.99959254223539151</v>
      </c>
      <c r="F24" s="76" t="s">
        <v>242</v>
      </c>
      <c r="G24" s="160"/>
      <c r="H24" s="61" t="s">
        <v>47</v>
      </c>
      <c r="I24" s="62">
        <v>1.466331451E-9</v>
      </c>
      <c r="J24" s="157">
        <v>1.9749636272020152E-10</v>
      </c>
      <c r="K24" s="63">
        <v>1.0000000000000002</v>
      </c>
      <c r="L24" s="64" t="s">
        <v>242</v>
      </c>
    </row>
    <row r="25" spans="2:12" x14ac:dyDescent="0.25">
      <c r="B25" s="61" t="s">
        <v>76</v>
      </c>
      <c r="C25" s="62">
        <v>2.2943725590083199E-3</v>
      </c>
      <c r="D25" s="157">
        <v>1.2665218108691119E-4</v>
      </c>
      <c r="E25" s="63">
        <v>0.99971919441647839</v>
      </c>
      <c r="F25" s="76" t="s">
        <v>242</v>
      </c>
      <c r="G25" s="160"/>
      <c r="H25" s="61" t="s">
        <v>46</v>
      </c>
      <c r="I25" s="62">
        <v>0</v>
      </c>
      <c r="J25" s="157">
        <v>0</v>
      </c>
      <c r="K25" s="63">
        <v>1.0000000000000002</v>
      </c>
      <c r="L25" s="64" t="s">
        <v>242</v>
      </c>
    </row>
    <row r="26" spans="2:12" ht="15.75" thickBot="1" x14ac:dyDescent="0.3">
      <c r="B26" s="61" t="s">
        <v>61</v>
      </c>
      <c r="C26" s="62">
        <v>1.9769000000000002E-3</v>
      </c>
      <c r="D26" s="157">
        <v>1.0912730620302317E-4</v>
      </c>
      <c r="E26" s="63">
        <v>0.99982832172268143</v>
      </c>
      <c r="F26" s="76" t="s">
        <v>242</v>
      </c>
      <c r="G26" s="160"/>
      <c r="H26" s="66"/>
      <c r="I26" s="67"/>
      <c r="J26" s="67"/>
      <c r="K26" s="68"/>
      <c r="L26" s="69"/>
    </row>
    <row r="27" spans="2:12" x14ac:dyDescent="0.25">
      <c r="B27" s="61" t="s">
        <v>68</v>
      </c>
      <c r="C27" s="62">
        <v>1.31406118446371E-3</v>
      </c>
      <c r="D27" s="157">
        <v>7.2537790098881367E-5</v>
      </c>
      <c r="E27" s="63">
        <v>0.99990085951278029</v>
      </c>
      <c r="F27" s="76" t="s">
        <v>242</v>
      </c>
      <c r="G27" s="160"/>
      <c r="H27"/>
      <c r="I27" s="161"/>
      <c r="J27" s="154"/>
      <c r="K27" s="7"/>
      <c r="L27" s="162"/>
    </row>
    <row r="28" spans="2:12" ht="13.5" customHeight="1" x14ac:dyDescent="0.25">
      <c r="B28" s="61" t="s">
        <v>46</v>
      </c>
      <c r="C28" s="62">
        <v>1.01785256196876E-3</v>
      </c>
      <c r="D28" s="157">
        <v>5.6186710607262114E-5</v>
      </c>
      <c r="E28" s="63">
        <v>0.99995704622338755</v>
      </c>
      <c r="F28" s="76" t="s">
        <v>242</v>
      </c>
      <c r="G28" s="160"/>
      <c r="H28" s="163"/>
      <c r="I28" s="3"/>
      <c r="J28" s="3"/>
      <c r="K28" s="3"/>
      <c r="L28" s="3"/>
    </row>
    <row r="29" spans="2:12" ht="13.5" customHeight="1" thickBot="1" x14ac:dyDescent="0.3">
      <c r="B29" s="61" t="s">
        <v>204</v>
      </c>
      <c r="C29" s="62">
        <v>3.3241692499999997E-4</v>
      </c>
      <c r="D29" s="157">
        <v>1.8349822227498801E-5</v>
      </c>
      <c r="E29" s="63">
        <v>0.99997539604561503</v>
      </c>
      <c r="F29" s="76" t="s">
        <v>242</v>
      </c>
      <c r="G29" s="160"/>
      <c r="H29" s="51" t="s">
        <v>32</v>
      </c>
    </row>
    <row r="30" spans="2:12" ht="13.5" customHeight="1" x14ac:dyDescent="0.25">
      <c r="B30" s="61" t="s">
        <v>164</v>
      </c>
      <c r="C30" s="62">
        <v>2.22804E-4</v>
      </c>
      <c r="D30" s="157">
        <v>1.2299054242125738E-5</v>
      </c>
      <c r="E30" s="63">
        <v>0.99998769509985719</v>
      </c>
      <c r="F30" s="76" t="s">
        <v>242</v>
      </c>
      <c r="G30" s="160"/>
      <c r="H30" s="169" t="s">
        <v>0</v>
      </c>
      <c r="I30" s="171" t="s">
        <v>22</v>
      </c>
      <c r="J30" s="171" t="s">
        <v>1</v>
      </c>
      <c r="K30" s="171" t="s">
        <v>2</v>
      </c>
      <c r="L30" s="173" t="s">
        <v>3</v>
      </c>
    </row>
    <row r="31" spans="2:12" ht="13.5" customHeight="1" thickBot="1" x14ac:dyDescent="0.3">
      <c r="B31" s="61" t="s">
        <v>51</v>
      </c>
      <c r="C31" s="62">
        <v>2.01115496957433E-4</v>
      </c>
      <c r="D31" s="157">
        <v>1.1101822256384724E-5</v>
      </c>
      <c r="E31" s="63">
        <v>0.99999879692211358</v>
      </c>
      <c r="F31" s="76" t="s">
        <v>242</v>
      </c>
      <c r="G31" s="160"/>
      <c r="H31" s="170"/>
      <c r="I31" s="172"/>
      <c r="J31" s="172"/>
      <c r="K31" s="172"/>
      <c r="L31" s="174"/>
    </row>
    <row r="32" spans="2:12" x14ac:dyDescent="0.25">
      <c r="B32" s="61" t="s">
        <v>48</v>
      </c>
      <c r="C32" s="62">
        <v>2.177136E-5</v>
      </c>
      <c r="D32" s="157">
        <v>1.2018057914797159E-6</v>
      </c>
      <c r="E32" s="63">
        <v>0.99999999872790502</v>
      </c>
      <c r="F32" s="76" t="s">
        <v>242</v>
      </c>
      <c r="G32" s="160"/>
      <c r="H32" s="100" t="s">
        <v>171</v>
      </c>
      <c r="I32" s="101">
        <v>2.3802784504773848</v>
      </c>
      <c r="J32" s="159"/>
      <c r="K32" s="58"/>
      <c r="L32" s="76" t="s">
        <v>242</v>
      </c>
    </row>
    <row r="33" spans="1:12" x14ac:dyDescent="0.25">
      <c r="B33" s="61" t="s">
        <v>129</v>
      </c>
      <c r="C33" s="62">
        <v>2.3044688962659002E-8</v>
      </c>
      <c r="D33" s="157">
        <v>1.2720951129452764E-9</v>
      </c>
      <c r="E33" s="63">
        <v>1.0000000000000002</v>
      </c>
      <c r="F33" s="76" t="s">
        <v>242</v>
      </c>
      <c r="G33" s="160"/>
      <c r="H33" s="61" t="s">
        <v>153</v>
      </c>
      <c r="I33" s="62">
        <v>2.0560161521380298</v>
      </c>
      <c r="J33" s="157">
        <v>0.86377127504795859</v>
      </c>
      <c r="K33" s="63">
        <v>0.86377127504795859</v>
      </c>
      <c r="L33" s="76" t="s">
        <v>241</v>
      </c>
    </row>
    <row r="34" spans="1:12" x14ac:dyDescent="0.25">
      <c r="B34" s="61"/>
      <c r="C34" s="62"/>
      <c r="D34" s="157"/>
      <c r="E34" s="63"/>
      <c r="F34" s="76" t="s">
        <v>242</v>
      </c>
      <c r="G34" s="160"/>
      <c r="H34" s="61" t="s">
        <v>45</v>
      </c>
      <c r="I34" s="62">
        <v>0.25078132306258399</v>
      </c>
      <c r="J34" s="157">
        <v>0.10535797734600659</v>
      </c>
      <c r="K34" s="63">
        <v>0.96912925239396519</v>
      </c>
      <c r="L34" s="76" t="s">
        <v>242</v>
      </c>
    </row>
    <row r="35" spans="1:12" ht="15.75" thickBot="1" x14ac:dyDescent="0.3">
      <c r="B35" s="66"/>
      <c r="C35" s="67"/>
      <c r="D35" s="158"/>
      <c r="E35" s="68"/>
      <c r="F35" s="77"/>
      <c r="G35" s="160"/>
      <c r="H35" s="61" t="s">
        <v>53</v>
      </c>
      <c r="I35" s="62">
        <v>2.60477875290475E-2</v>
      </c>
      <c r="J35" s="157">
        <v>1.0943168234717832E-2</v>
      </c>
      <c r="K35" s="63">
        <v>0.98007242062868305</v>
      </c>
      <c r="L35" s="76" t="s">
        <v>242</v>
      </c>
    </row>
    <row r="36" spans="1:12" x14ac:dyDescent="0.25">
      <c r="B36"/>
      <c r="C36" s="4"/>
      <c r="D36"/>
      <c r="E36"/>
      <c r="F36"/>
      <c r="G36" s="160"/>
      <c r="H36" s="61" t="s">
        <v>72</v>
      </c>
      <c r="I36" s="62">
        <v>1.54213681718798E-2</v>
      </c>
      <c r="J36" s="157">
        <v>6.4788084641050772E-3</v>
      </c>
      <c r="K36" s="63">
        <v>0.98655122909278814</v>
      </c>
      <c r="L36" s="76" t="s">
        <v>242</v>
      </c>
    </row>
    <row r="37" spans="1:12" x14ac:dyDescent="0.25">
      <c r="B37"/>
      <c r="C37"/>
      <c r="D37"/>
      <c r="E37"/>
      <c r="F37"/>
      <c r="G37" s="163"/>
      <c r="H37" s="61" t="s">
        <v>205</v>
      </c>
      <c r="I37" s="62">
        <v>9.4458540941730392E-3</v>
      </c>
      <c r="J37" s="157">
        <v>3.9683819732429177E-3</v>
      </c>
      <c r="K37" s="63">
        <v>0.99051961106603104</v>
      </c>
      <c r="L37" s="76" t="s">
        <v>242</v>
      </c>
    </row>
    <row r="38" spans="1:12" x14ac:dyDescent="0.25">
      <c r="B38"/>
      <c r="C38"/>
      <c r="D38"/>
      <c r="E38"/>
      <c r="F38"/>
      <c r="G38" s="3"/>
      <c r="H38" s="61" t="s">
        <v>67</v>
      </c>
      <c r="I38" s="62">
        <v>8.0463926052655992E-3</v>
      </c>
      <c r="J38" s="157">
        <v>3.3804417309461535E-3</v>
      </c>
      <c r="K38" s="63">
        <v>0.99390005279697724</v>
      </c>
      <c r="L38" s="76" t="s">
        <v>242</v>
      </c>
    </row>
    <row r="39" spans="1:12" x14ac:dyDescent="0.25">
      <c r="B39"/>
      <c r="C39"/>
      <c r="D39"/>
      <c r="E39"/>
      <c r="F39"/>
      <c r="G39" s="3"/>
      <c r="H39" s="61" t="s">
        <v>70</v>
      </c>
      <c r="I39" s="62">
        <v>5.1991276356038998E-3</v>
      </c>
      <c r="J39" s="157">
        <v>2.1842518611892535E-3</v>
      </c>
      <c r="K39" s="63">
        <v>0.99608430465816644</v>
      </c>
      <c r="L39" s="76" t="s">
        <v>242</v>
      </c>
    </row>
    <row r="40" spans="1:12" x14ac:dyDescent="0.25">
      <c r="B40"/>
      <c r="C40"/>
      <c r="D40"/>
      <c r="E40"/>
      <c r="F40"/>
      <c r="G40" s="3"/>
      <c r="H40" s="61" t="s">
        <v>160</v>
      </c>
      <c r="I40" s="62">
        <v>4.5059999999999996E-3</v>
      </c>
      <c r="J40" s="157">
        <v>1.89305583096645E-3</v>
      </c>
      <c r="K40" s="63">
        <v>0.99797736048913288</v>
      </c>
      <c r="L40" s="76" t="s">
        <v>242</v>
      </c>
    </row>
    <row r="41" spans="1:12" x14ac:dyDescent="0.25">
      <c r="B41"/>
      <c r="C41"/>
      <c r="D41"/>
      <c r="E41"/>
      <c r="F41"/>
      <c r="G41" s="3"/>
      <c r="H41" s="61" t="s">
        <v>52</v>
      </c>
      <c r="I41" s="62">
        <v>1.49442272210405E-3</v>
      </c>
      <c r="J41" s="157">
        <v>6.2783525255388968E-4</v>
      </c>
      <c r="K41" s="63">
        <v>0.99860519574168682</v>
      </c>
      <c r="L41" s="76" t="s">
        <v>242</v>
      </c>
    </row>
    <row r="42" spans="1:12" x14ac:dyDescent="0.25">
      <c r="B42"/>
      <c r="C42"/>
      <c r="D42"/>
      <c r="E42"/>
      <c r="F42"/>
      <c r="G42" s="3"/>
      <c r="H42" s="61" t="s">
        <v>76</v>
      </c>
      <c r="I42" s="62">
        <v>1.4119215747743501E-3</v>
      </c>
      <c r="J42" s="157">
        <v>5.9317496005191212E-4</v>
      </c>
      <c r="K42" s="63">
        <v>0.99919837070173878</v>
      </c>
      <c r="L42" s="76" t="s">
        <v>242</v>
      </c>
    </row>
    <row r="43" spans="1:12" x14ac:dyDescent="0.25">
      <c r="B43"/>
      <c r="C43"/>
      <c r="D43"/>
      <c r="E43"/>
      <c r="F43"/>
      <c r="G43" s="3"/>
      <c r="H43" s="61" t="s">
        <v>164</v>
      </c>
      <c r="I43" s="62">
        <v>1.2378000000000001E-3</v>
      </c>
      <c r="J43" s="157">
        <v>5.2002319298053085E-4</v>
      </c>
      <c r="K43" s="63">
        <v>0.99971839389471928</v>
      </c>
      <c r="L43" s="76" t="s">
        <v>242</v>
      </c>
    </row>
    <row r="44" spans="1:12" x14ac:dyDescent="0.25">
      <c r="B44"/>
      <c r="C44"/>
      <c r="D44"/>
      <c r="E44"/>
      <c r="F44"/>
      <c r="G44" s="3"/>
      <c r="H44" s="61" t="s">
        <v>58</v>
      </c>
      <c r="I44" s="62">
        <v>2.8605459999999998E-4</v>
      </c>
      <c r="J44" s="157">
        <v>1.2017694818126397E-4</v>
      </c>
      <c r="K44" s="63">
        <v>0.99983857084290051</v>
      </c>
      <c r="L44" s="76" t="s">
        <v>242</v>
      </c>
    </row>
    <row r="45" spans="1:12" x14ac:dyDescent="0.25">
      <c r="B45"/>
      <c r="C45"/>
      <c r="D45"/>
      <c r="E45"/>
      <c r="F45"/>
      <c r="G45" s="3"/>
      <c r="H45" s="61" t="s">
        <v>74</v>
      </c>
      <c r="I45" s="62">
        <v>1.6162056243783401E-4</v>
      </c>
      <c r="J45" s="157">
        <v>6.7899855332227891E-5</v>
      </c>
      <c r="K45" s="63">
        <v>0.99990647069823269</v>
      </c>
      <c r="L45" s="76" t="s">
        <v>242</v>
      </c>
    </row>
    <row r="46" spans="1:12" x14ac:dyDescent="0.25">
      <c r="A46" s="18"/>
      <c r="B46" s="3"/>
      <c r="C46" s="3"/>
      <c r="D46" s="3"/>
      <c r="E46" s="3"/>
      <c r="F46" s="3"/>
      <c r="G46" s="3"/>
      <c r="H46" s="61" t="s">
        <v>59</v>
      </c>
      <c r="I46" s="62">
        <v>1.406247E-4</v>
      </c>
      <c r="J46" s="157">
        <v>5.9079096385465542E-5</v>
      </c>
      <c r="K46" s="63">
        <v>0.99996554979461816</v>
      </c>
      <c r="L46" s="76" t="s">
        <v>242</v>
      </c>
    </row>
    <row r="47" spans="1:12" x14ac:dyDescent="0.25">
      <c r="A47" s="18"/>
      <c r="B47" s="18"/>
      <c r="C47" s="18"/>
      <c r="D47" s="18"/>
      <c r="E47" s="2"/>
      <c r="F47" s="5"/>
      <c r="G47" s="3"/>
      <c r="H47" s="61" t="s">
        <v>60</v>
      </c>
      <c r="I47" s="62">
        <v>8.00218E-5</v>
      </c>
      <c r="J47" s="157">
        <v>3.3618671791928776E-5</v>
      </c>
      <c r="K47" s="63">
        <v>0.99999916846641013</v>
      </c>
      <c r="L47" s="76" t="s">
        <v>242</v>
      </c>
    </row>
    <row r="48" spans="1:12" x14ac:dyDescent="0.25">
      <c r="A48" s="18"/>
      <c r="B48" s="18"/>
      <c r="C48" s="18"/>
      <c r="D48" s="18"/>
      <c r="E48" s="2"/>
      <c r="F48" s="5"/>
      <c r="G48" s="3"/>
      <c r="H48" s="61" t="s">
        <v>61</v>
      </c>
      <c r="I48" s="62">
        <v>1.9767999999999999E-6</v>
      </c>
      <c r="J48" s="157">
        <v>8.3049107116166845E-7</v>
      </c>
      <c r="K48" s="63">
        <v>0.99999999895748126</v>
      </c>
      <c r="L48" s="76" t="s">
        <v>242</v>
      </c>
    </row>
    <row r="49" spans="1:12" ht="15.75" thickBot="1" x14ac:dyDescent="0.3">
      <c r="A49" s="18"/>
      <c r="B49" s="18"/>
      <c r="C49" s="18"/>
      <c r="D49" s="18"/>
      <c r="E49" s="2"/>
      <c r="F49" s="5"/>
      <c r="G49" s="3"/>
      <c r="H49" s="66" t="s">
        <v>47</v>
      </c>
      <c r="I49" s="67">
        <v>2.481483994E-9</v>
      </c>
      <c r="J49" s="158">
        <v>1.0425183631361775E-9</v>
      </c>
      <c r="K49" s="68">
        <v>0.99999999999999967</v>
      </c>
      <c r="L49" s="77" t="s">
        <v>242</v>
      </c>
    </row>
    <row r="50" spans="1:12" x14ac:dyDescent="0.25">
      <c r="A50" s="18"/>
      <c r="B50" s="18"/>
      <c r="C50" s="18"/>
      <c r="D50" s="18"/>
      <c r="E50" s="18"/>
      <c r="F50" s="18"/>
    </row>
    <row r="51" spans="1:12" x14ac:dyDescent="0.25">
      <c r="A51" s="18"/>
      <c r="B51" s="18"/>
      <c r="C51" s="18"/>
      <c r="D51" s="18"/>
      <c r="E51" s="18"/>
      <c r="F51" s="18"/>
    </row>
    <row r="52" spans="1:12" x14ac:dyDescent="0.25">
      <c r="A52" s="18"/>
      <c r="B52" s="18"/>
      <c r="C52" s="18"/>
      <c r="D52" s="18"/>
      <c r="E52" s="18"/>
      <c r="F52" s="18"/>
    </row>
    <row r="53" spans="1:12" x14ac:dyDescent="0.25">
      <c r="A53" s="18"/>
      <c r="B53" s="18"/>
      <c r="C53" s="18"/>
      <c r="D53" s="18"/>
      <c r="E53" s="18"/>
      <c r="F53" s="18"/>
    </row>
    <row r="54" spans="1:12" x14ac:dyDescent="0.25">
      <c r="A54" s="18"/>
      <c r="E54" s="18"/>
      <c r="F54" s="18"/>
    </row>
    <row r="55" spans="1:12" x14ac:dyDescent="0.25">
      <c r="A55" s="18"/>
      <c r="E55" s="18"/>
      <c r="F55" s="18"/>
    </row>
    <row r="56" spans="1:12" x14ac:dyDescent="0.25">
      <c r="A56" s="18"/>
      <c r="E56" s="18"/>
      <c r="F56" s="18"/>
    </row>
    <row r="57" spans="1:12" x14ac:dyDescent="0.25">
      <c r="A57" s="18"/>
    </row>
    <row r="58" spans="1:12" x14ac:dyDescent="0.25">
      <c r="A58" s="18"/>
    </row>
    <row r="59" spans="1:12" x14ac:dyDescent="0.25">
      <c r="A59" s="18"/>
    </row>
    <row r="60" spans="1:12" x14ac:dyDescent="0.25">
      <c r="A60" s="18"/>
    </row>
    <row r="61" spans="1:12" x14ac:dyDescent="0.25">
      <c r="A61" s="18"/>
    </row>
    <row r="62" spans="1:12" x14ac:dyDescent="0.25">
      <c r="A62" s="18"/>
    </row>
    <row r="63" spans="1:12" x14ac:dyDescent="0.25">
      <c r="A63" s="18"/>
    </row>
    <row r="64" spans="1:12"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sheetData>
  <sortState xmlns:xlrd2="http://schemas.microsoft.com/office/spreadsheetml/2017/richdata2" ref="B3:C32">
    <sortCondition descending="1" ref="C32:C43"/>
  </sortState>
  <mergeCells count="5">
    <mergeCell ref="H30:H31"/>
    <mergeCell ref="I30:I31"/>
    <mergeCell ref="J30:J31"/>
    <mergeCell ref="K30:K31"/>
    <mergeCell ref="L30:L31"/>
  </mergeCells>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theme="4"/>
  </sheetPr>
  <dimension ref="A1:L59"/>
  <sheetViews>
    <sheetView showGridLines="0" zoomScale="75" zoomScaleNormal="75" workbookViewId="0">
      <selection activeCell="P36" sqref="P36"/>
    </sheetView>
  </sheetViews>
  <sheetFormatPr defaultRowHeight="12" x14ac:dyDescent="0.2"/>
  <cols>
    <col min="1" max="1" width="10.42578125" style="3" customWidth="1"/>
    <col min="2" max="2" width="16.28515625" style="2" bestFit="1" customWidth="1"/>
    <col min="3" max="3" width="7.5703125" style="3" bestFit="1" customWidth="1"/>
    <col min="4" max="4" width="14.28515625" style="3" customWidth="1"/>
    <col min="5" max="5" width="11.42578125" style="3" bestFit="1" customWidth="1"/>
    <col min="6" max="6" width="13.28515625" style="5" bestFit="1" customWidth="1"/>
    <col min="7" max="7" width="2.42578125" style="3" customWidth="1"/>
    <col min="8" max="8" width="12.28515625" style="3" bestFit="1" customWidth="1"/>
    <col min="9" max="9" width="9" style="3" customWidth="1"/>
    <col min="10" max="10" width="14.28515625" style="3" customWidth="1"/>
    <col min="11" max="11" width="11.28515625" style="3" bestFit="1" customWidth="1"/>
    <col min="12" max="12" width="13.28515625" style="3" bestFit="1" customWidth="1"/>
    <col min="13" max="16384" width="9.140625" style="3"/>
  </cols>
  <sheetData>
    <row r="1" spans="1:12" x14ac:dyDescent="0.2">
      <c r="B1" s="10" t="s">
        <v>217</v>
      </c>
      <c r="E1" s="6"/>
    </row>
    <row r="3" spans="1:12" ht="15.75" thickBot="1" x14ac:dyDescent="0.3">
      <c r="B3" s="51" t="s">
        <v>32</v>
      </c>
      <c r="C3" s="51"/>
      <c r="D3" s="51"/>
      <c r="E3" s="51"/>
      <c r="F3" s="52"/>
      <c r="G3" s="51"/>
      <c r="H3" s="51" t="s">
        <v>32</v>
      </c>
      <c r="I3" s="51"/>
      <c r="J3" s="51"/>
      <c r="K3" s="51"/>
      <c r="L3" s="52"/>
    </row>
    <row r="4" spans="1:12" ht="45.75" thickBot="1" x14ac:dyDescent="0.3">
      <c r="A4" s="1"/>
      <c r="B4" s="150" t="s">
        <v>0</v>
      </c>
      <c r="C4" s="151" t="s">
        <v>198</v>
      </c>
      <c r="D4" s="151" t="s">
        <v>1</v>
      </c>
      <c r="E4" s="151" t="s">
        <v>2</v>
      </c>
      <c r="F4" s="152" t="s">
        <v>3</v>
      </c>
      <c r="G4" s="51"/>
      <c r="H4" s="150" t="s">
        <v>0</v>
      </c>
      <c r="I4" s="151" t="s">
        <v>199</v>
      </c>
      <c r="J4" s="151" t="s">
        <v>1</v>
      </c>
      <c r="K4" s="151" t="s">
        <v>2</v>
      </c>
      <c r="L4" s="152" t="s">
        <v>3</v>
      </c>
    </row>
    <row r="5" spans="1:12" ht="15" x14ac:dyDescent="0.25">
      <c r="B5" s="100" t="s">
        <v>171</v>
      </c>
      <c r="C5" s="101">
        <v>3.2593657093968487</v>
      </c>
      <c r="D5" s="159"/>
      <c r="E5" s="58"/>
      <c r="F5" s="59"/>
      <c r="G5" s="60"/>
      <c r="H5" s="100" t="s">
        <v>171</v>
      </c>
      <c r="I5" s="101">
        <v>5.5156528837665828</v>
      </c>
      <c r="J5" s="159"/>
      <c r="K5" s="58"/>
      <c r="L5" s="75" t="s">
        <v>242</v>
      </c>
    </row>
    <row r="6" spans="1:12" ht="15" x14ac:dyDescent="0.25">
      <c r="B6" s="61" t="s">
        <v>72</v>
      </c>
      <c r="C6" s="62">
        <v>3.0296506592650601</v>
      </c>
      <c r="D6" s="157">
        <v>0.92952154786757646</v>
      </c>
      <c r="E6" s="63">
        <v>0.92952154786757646</v>
      </c>
      <c r="F6" s="64" t="s">
        <v>241</v>
      </c>
      <c r="G6" s="60"/>
      <c r="H6" s="61" t="s">
        <v>72</v>
      </c>
      <c r="I6" s="62">
        <v>4.8574204706272397</v>
      </c>
      <c r="J6" s="157">
        <v>0.88066101565661925</v>
      </c>
      <c r="K6" s="63">
        <v>0.88066101565661925</v>
      </c>
      <c r="L6" s="76" t="s">
        <v>241</v>
      </c>
    </row>
    <row r="7" spans="1:12" ht="15" x14ac:dyDescent="0.25">
      <c r="B7" s="61" t="s">
        <v>70</v>
      </c>
      <c r="C7" s="62">
        <v>3.9170481531154003E-2</v>
      </c>
      <c r="D7" s="157">
        <v>1.2017823412151737E-2</v>
      </c>
      <c r="E7" s="63">
        <v>0.9415393712797282</v>
      </c>
      <c r="F7" s="64" t="s">
        <v>242</v>
      </c>
      <c r="G7" s="60"/>
      <c r="H7" s="61" t="s">
        <v>70</v>
      </c>
      <c r="I7" s="62">
        <v>0.202707997439624</v>
      </c>
      <c r="J7" s="157">
        <v>3.6751405810221474E-2</v>
      </c>
      <c r="K7" s="63">
        <v>0.91741242146684077</v>
      </c>
      <c r="L7" s="76" t="s">
        <v>242</v>
      </c>
    </row>
    <row r="8" spans="1:12" ht="15" x14ac:dyDescent="0.25">
      <c r="B8" s="61" t="s">
        <v>58</v>
      </c>
      <c r="C8" s="62">
        <v>3.8827412770900002E-2</v>
      </c>
      <c r="D8" s="157">
        <v>1.1912567116650768E-2</v>
      </c>
      <c r="E8" s="63">
        <v>0.95345193839637898</v>
      </c>
      <c r="F8" s="64" t="s">
        <v>242</v>
      </c>
      <c r="G8" s="60"/>
      <c r="H8" s="61" t="s">
        <v>205</v>
      </c>
      <c r="I8" s="62">
        <v>9.9291070962248207E-2</v>
      </c>
      <c r="J8" s="157">
        <v>1.8001689565069829E-2</v>
      </c>
      <c r="K8" s="63">
        <v>0.93541411103191063</v>
      </c>
      <c r="L8" s="76" t="s">
        <v>242</v>
      </c>
    </row>
    <row r="9" spans="1:12" ht="15" x14ac:dyDescent="0.25">
      <c r="B9" s="61" t="s">
        <v>205</v>
      </c>
      <c r="C9" s="62">
        <v>2.9416959693245402E-2</v>
      </c>
      <c r="D9" s="157">
        <v>9.025363311774259E-3</v>
      </c>
      <c r="E9" s="63">
        <v>0.96247730170815327</v>
      </c>
      <c r="F9" s="64" t="s">
        <v>242</v>
      </c>
      <c r="G9" s="60"/>
      <c r="H9" s="61" t="s">
        <v>52</v>
      </c>
      <c r="I9" s="62">
        <v>7.4336364958533893E-2</v>
      </c>
      <c r="J9" s="157">
        <v>1.3477346476482827E-2</v>
      </c>
      <c r="K9" s="63">
        <v>0.94889145750839343</v>
      </c>
      <c r="L9" s="76" t="s">
        <v>242</v>
      </c>
    </row>
    <row r="10" spans="1:12" ht="15" x14ac:dyDescent="0.25">
      <c r="B10" s="61" t="s">
        <v>53</v>
      </c>
      <c r="C10" s="62">
        <v>2.1986677443589099E-2</v>
      </c>
      <c r="D10" s="157">
        <v>6.7456920775109249E-3</v>
      </c>
      <c r="E10" s="63">
        <v>0.96922299378566423</v>
      </c>
      <c r="F10" s="64" t="s">
        <v>242</v>
      </c>
      <c r="G10" s="60"/>
      <c r="H10" s="61" t="s">
        <v>49</v>
      </c>
      <c r="I10" s="62">
        <v>7.1451646494021304E-2</v>
      </c>
      <c r="J10" s="157">
        <v>1.2954340673669752E-2</v>
      </c>
      <c r="K10" s="63">
        <v>0.96184579818206317</v>
      </c>
      <c r="L10" s="76" t="s">
        <v>242</v>
      </c>
    </row>
    <row r="11" spans="1:12" ht="15" x14ac:dyDescent="0.25">
      <c r="B11" s="61" t="s">
        <v>52</v>
      </c>
      <c r="C11" s="62">
        <v>1.7358179965803001E-2</v>
      </c>
      <c r="D11" s="157">
        <v>5.3256312772018343E-3</v>
      </c>
      <c r="E11" s="63">
        <v>0.9745486250628661</v>
      </c>
      <c r="F11" s="64" t="s">
        <v>242</v>
      </c>
      <c r="G11" s="60"/>
      <c r="H11" s="61" t="s">
        <v>53</v>
      </c>
      <c r="I11" s="62">
        <v>5.8303028445840302E-2</v>
      </c>
      <c r="J11" s="157">
        <v>1.0570467299970073E-2</v>
      </c>
      <c r="K11" s="63">
        <v>0.97241626548203319</v>
      </c>
      <c r="L11" s="76" t="s">
        <v>242</v>
      </c>
    </row>
    <row r="12" spans="1:12" ht="15" x14ac:dyDescent="0.25">
      <c r="B12" s="61" t="s">
        <v>49</v>
      </c>
      <c r="C12" s="62">
        <v>1.7310307427582699E-2</v>
      </c>
      <c r="D12" s="157">
        <v>5.3109435917781693E-3</v>
      </c>
      <c r="E12" s="63">
        <v>0.9798595686546443</v>
      </c>
      <c r="F12" s="64" t="s">
        <v>242</v>
      </c>
      <c r="G12" s="60"/>
      <c r="H12" s="61" t="s">
        <v>58</v>
      </c>
      <c r="I12" s="62">
        <v>4.4975491524000002E-2</v>
      </c>
      <c r="J12" s="157">
        <v>8.1541555409278578E-3</v>
      </c>
      <c r="K12" s="63">
        <v>0.9805704210229611</v>
      </c>
      <c r="L12" s="76" t="s">
        <v>242</v>
      </c>
    </row>
    <row r="13" spans="1:12" ht="15" x14ac:dyDescent="0.25">
      <c r="B13" s="61" t="s">
        <v>59</v>
      </c>
      <c r="C13" s="62">
        <v>1.46367570626E-2</v>
      </c>
      <c r="D13" s="157">
        <v>4.4906765204045049E-3</v>
      </c>
      <c r="E13" s="63">
        <v>0.98435024517504877</v>
      </c>
      <c r="F13" s="64" t="s">
        <v>242</v>
      </c>
      <c r="G13" s="60"/>
      <c r="H13" s="61" t="s">
        <v>50</v>
      </c>
      <c r="I13" s="62">
        <v>2.6833338725036002E-2</v>
      </c>
      <c r="J13" s="157">
        <v>4.8649433331837575E-3</v>
      </c>
      <c r="K13" s="63">
        <v>0.98543536435614487</v>
      </c>
      <c r="L13" s="76" t="s">
        <v>242</v>
      </c>
    </row>
    <row r="14" spans="1:12" ht="15" x14ac:dyDescent="0.25">
      <c r="B14" s="61" t="s">
        <v>170</v>
      </c>
      <c r="C14" s="62">
        <v>1.3648505640128299E-2</v>
      </c>
      <c r="D14" s="157">
        <v>4.1874729186661226E-3</v>
      </c>
      <c r="E14" s="63">
        <v>0.98853771809371493</v>
      </c>
      <c r="F14" s="64" t="s">
        <v>242</v>
      </c>
      <c r="G14" s="60"/>
      <c r="H14" s="61" t="s">
        <v>60</v>
      </c>
      <c r="I14" s="62">
        <v>2.1586133809499999E-2</v>
      </c>
      <c r="J14" s="157">
        <v>3.9136135402993398E-3</v>
      </c>
      <c r="K14" s="63">
        <v>0.98934897789644416</v>
      </c>
      <c r="L14" s="76" t="s">
        <v>242</v>
      </c>
    </row>
    <row r="15" spans="1:12" ht="15" x14ac:dyDescent="0.25">
      <c r="B15" s="61" t="s">
        <v>94</v>
      </c>
      <c r="C15" s="62">
        <v>1.0499400000000001E-2</v>
      </c>
      <c r="D15" s="157">
        <v>3.2213016077729225E-3</v>
      </c>
      <c r="E15" s="63">
        <v>0.99175901970148783</v>
      </c>
      <c r="F15" s="64" t="s">
        <v>242</v>
      </c>
      <c r="G15" s="60"/>
      <c r="H15" s="61" t="s">
        <v>59</v>
      </c>
      <c r="I15" s="62">
        <v>1.64732464974E-2</v>
      </c>
      <c r="J15" s="157">
        <v>2.9866358243614832E-3</v>
      </c>
      <c r="K15" s="63">
        <v>0.9923356137208057</v>
      </c>
      <c r="L15" s="76" t="s">
        <v>242</v>
      </c>
    </row>
    <row r="16" spans="1:12" ht="15" x14ac:dyDescent="0.25">
      <c r="B16" s="61" t="s">
        <v>50</v>
      </c>
      <c r="C16" s="62">
        <v>5.7444278778746704E-3</v>
      </c>
      <c r="D16" s="157">
        <v>1.7624373543948485E-3</v>
      </c>
      <c r="E16" s="63">
        <v>0.99352145705588268</v>
      </c>
      <c r="F16" s="64" t="s">
        <v>242</v>
      </c>
      <c r="G16" s="60"/>
      <c r="H16" s="61" t="s">
        <v>170</v>
      </c>
      <c r="I16" s="62">
        <v>1.5895462907869699E-2</v>
      </c>
      <c r="J16" s="157">
        <v>2.8818823886928233E-3</v>
      </c>
      <c r="K16" s="63">
        <v>0.9952174961094985</v>
      </c>
      <c r="L16" s="76" t="s">
        <v>242</v>
      </c>
    </row>
    <row r="17" spans="1:12" ht="15" x14ac:dyDescent="0.25">
      <c r="B17" s="61" t="s">
        <v>204</v>
      </c>
      <c r="C17" s="62">
        <v>5.6396992867500002E-3</v>
      </c>
      <c r="D17" s="157">
        <v>1.7303057679261271E-3</v>
      </c>
      <c r="E17" s="63">
        <v>0.99525176282380878</v>
      </c>
      <c r="F17" s="64" t="s">
        <v>242</v>
      </c>
      <c r="G17" s="60"/>
      <c r="H17" s="61" t="s">
        <v>74</v>
      </c>
      <c r="I17" s="62">
        <v>1.1019583802579599E-2</v>
      </c>
      <c r="J17" s="157">
        <v>1.9978747819704053E-3</v>
      </c>
      <c r="K17" s="63">
        <v>0.99721537089146894</v>
      </c>
      <c r="L17" s="76" t="s">
        <v>242</v>
      </c>
    </row>
    <row r="18" spans="1:12" ht="15" x14ac:dyDescent="0.25">
      <c r="B18" s="61" t="s">
        <v>75</v>
      </c>
      <c r="C18" s="62">
        <v>4.5800157316513296E-3</v>
      </c>
      <c r="D18" s="157">
        <v>1.4051862049253962E-3</v>
      </c>
      <c r="E18" s="63">
        <v>0.99665694902873414</v>
      </c>
      <c r="F18" s="64" t="s">
        <v>242</v>
      </c>
      <c r="G18" s="60"/>
      <c r="H18" s="61" t="s">
        <v>75</v>
      </c>
      <c r="I18" s="62">
        <v>7.6333595527522096E-3</v>
      </c>
      <c r="J18" s="157">
        <v>1.383944877172812E-3</v>
      </c>
      <c r="K18" s="63">
        <v>0.9985993157686418</v>
      </c>
      <c r="L18" s="76" t="s">
        <v>242</v>
      </c>
    </row>
    <row r="19" spans="1:12" ht="15" x14ac:dyDescent="0.25">
      <c r="B19" s="61" t="s">
        <v>45</v>
      </c>
      <c r="C19" s="62">
        <v>4.5224117213925798E-3</v>
      </c>
      <c r="D19" s="157">
        <v>1.3875128244597811E-3</v>
      </c>
      <c r="E19" s="63">
        <v>0.99804446185319395</v>
      </c>
      <c r="F19" s="64" t="s">
        <v>242</v>
      </c>
      <c r="G19" s="60"/>
      <c r="H19" s="61" t="s">
        <v>204</v>
      </c>
      <c r="I19" s="62">
        <v>2.81004451625E-3</v>
      </c>
      <c r="J19" s="157">
        <v>5.0946725174102136E-4</v>
      </c>
      <c r="K19" s="63">
        <v>0.99910878302038286</v>
      </c>
      <c r="L19" s="76" t="s">
        <v>242</v>
      </c>
    </row>
    <row r="20" spans="1:12" ht="15" x14ac:dyDescent="0.25">
      <c r="B20" s="61" t="s">
        <v>60</v>
      </c>
      <c r="C20" s="62">
        <v>3.5646826473000001E-3</v>
      </c>
      <c r="D20" s="157">
        <v>1.0936737283033056E-3</v>
      </c>
      <c r="E20" s="63">
        <v>0.99913813558149722</v>
      </c>
      <c r="F20" s="64" t="s">
        <v>242</v>
      </c>
      <c r="G20" s="60"/>
      <c r="H20" s="61" t="s">
        <v>65</v>
      </c>
      <c r="I20" s="62">
        <v>1.5331172865595899E-3</v>
      </c>
      <c r="J20" s="157">
        <v>2.7795753628220344E-4</v>
      </c>
      <c r="K20" s="63">
        <v>0.9993867405566651</v>
      </c>
      <c r="L20" s="76" t="s">
        <v>242</v>
      </c>
    </row>
    <row r="21" spans="1:12" ht="15" x14ac:dyDescent="0.25">
      <c r="B21" s="61" t="s">
        <v>74</v>
      </c>
      <c r="C21" s="62">
        <v>1.3958139483267499E-3</v>
      </c>
      <c r="D21" s="157">
        <v>4.2824711087270038E-4</v>
      </c>
      <c r="E21" s="63">
        <v>0.99956638269236997</v>
      </c>
      <c r="F21" s="64" t="s">
        <v>242</v>
      </c>
      <c r="G21" s="60"/>
      <c r="H21" s="61" t="s">
        <v>51</v>
      </c>
      <c r="I21" s="62">
        <v>1.36419284907354E-3</v>
      </c>
      <c r="J21" s="157">
        <v>2.4733116420153447E-4</v>
      </c>
      <c r="K21" s="63">
        <v>0.9996340717208666</v>
      </c>
      <c r="L21" s="76" t="s">
        <v>242</v>
      </c>
    </row>
    <row r="22" spans="1:12" ht="15" x14ac:dyDescent="0.25">
      <c r="B22" s="61" t="s">
        <v>65</v>
      </c>
      <c r="C22" s="62">
        <v>9.19870371935756E-4</v>
      </c>
      <c r="D22" s="157">
        <v>2.8222373736207088E-4</v>
      </c>
      <c r="E22" s="63">
        <v>0.99984860642973206</v>
      </c>
      <c r="F22" s="64" t="s">
        <v>242</v>
      </c>
      <c r="G22" s="60"/>
      <c r="H22" s="61" t="s">
        <v>45</v>
      </c>
      <c r="I22" s="62">
        <v>1.1864830685533599E-3</v>
      </c>
      <c r="J22" s="157">
        <v>2.1511199010462799E-4</v>
      </c>
      <c r="K22" s="63">
        <v>0.9998491837109712</v>
      </c>
      <c r="L22" s="76" t="s">
        <v>242</v>
      </c>
    </row>
    <row r="23" spans="1:12" ht="15" x14ac:dyDescent="0.25">
      <c r="B23" s="61" t="s">
        <v>51</v>
      </c>
      <c r="C23" s="62">
        <v>2.77170353455441E-4</v>
      </c>
      <c r="D23" s="157">
        <v>8.5038126484656388E-5</v>
      </c>
      <c r="E23" s="63">
        <v>0.99993364455621669</v>
      </c>
      <c r="F23" s="64" t="s">
        <v>242</v>
      </c>
      <c r="G23" s="60"/>
      <c r="H23" s="61" t="s">
        <v>166</v>
      </c>
      <c r="I23" s="62">
        <v>6.5318400000000001E-4</v>
      </c>
      <c r="J23" s="157">
        <v>1.1842369593678044E-4</v>
      </c>
      <c r="K23" s="63">
        <v>0.99996760740690793</v>
      </c>
      <c r="L23" s="76" t="s">
        <v>242</v>
      </c>
    </row>
    <row r="24" spans="1:12" ht="15" x14ac:dyDescent="0.25">
      <c r="B24" s="61" t="s">
        <v>166</v>
      </c>
      <c r="C24" s="62">
        <v>1.443456E-4</v>
      </c>
      <c r="D24" s="157">
        <v>4.4286408114268165E-5</v>
      </c>
      <c r="E24" s="63">
        <v>0.99997793096433096</v>
      </c>
      <c r="F24" s="64" t="s">
        <v>242</v>
      </c>
      <c r="G24" s="60"/>
      <c r="H24" s="61" t="s">
        <v>48</v>
      </c>
      <c r="I24" s="62">
        <v>1.2141719999999999E-4</v>
      </c>
      <c r="J24" s="157">
        <v>2.2013205428019147E-5</v>
      </c>
      <c r="K24" s="63">
        <v>0.99998962061233598</v>
      </c>
      <c r="L24" s="76" t="s">
        <v>242</v>
      </c>
    </row>
    <row r="25" spans="1:12" ht="15" x14ac:dyDescent="0.25">
      <c r="B25" s="61" t="s">
        <v>61</v>
      </c>
      <c r="C25" s="62">
        <v>3.6421590500000001E-5</v>
      </c>
      <c r="D25" s="157">
        <v>1.1174441209525973E-5</v>
      </c>
      <c r="E25" s="63">
        <v>0.99998910540554053</v>
      </c>
      <c r="F25" s="64" t="s">
        <v>242</v>
      </c>
      <c r="G25" s="60"/>
      <c r="H25" s="61" t="s">
        <v>61</v>
      </c>
      <c r="I25" s="62">
        <v>4.5092768199999999E-5</v>
      </c>
      <c r="J25" s="157">
        <v>8.1754180602472231E-6</v>
      </c>
      <c r="K25" s="63">
        <v>0.99999779603039618</v>
      </c>
      <c r="L25" s="76" t="s">
        <v>242</v>
      </c>
    </row>
    <row r="26" spans="1:12" ht="15" x14ac:dyDescent="0.25">
      <c r="B26" s="61" t="s">
        <v>48</v>
      </c>
      <c r="C26" s="62">
        <v>3.0144960000000001E-5</v>
      </c>
      <c r="D26" s="157">
        <v>9.2487197472475028E-6</v>
      </c>
      <c r="E26" s="63">
        <v>0.99999835412528781</v>
      </c>
      <c r="F26" s="64" t="s">
        <v>242</v>
      </c>
      <c r="G26" s="60"/>
      <c r="H26" s="61" t="s">
        <v>160</v>
      </c>
      <c r="I26" s="62">
        <v>5.8578000000000001E-6</v>
      </c>
      <c r="J26" s="157">
        <v>1.0620320247563819E-6</v>
      </c>
      <c r="K26" s="63">
        <v>0.99999885806242095</v>
      </c>
      <c r="L26" s="76" t="s">
        <v>242</v>
      </c>
    </row>
    <row r="27" spans="1:12" ht="15" x14ac:dyDescent="0.25">
      <c r="B27" s="61" t="s">
        <v>46</v>
      </c>
      <c r="C27" s="62">
        <v>3.4862024988666902E-6</v>
      </c>
      <c r="D27" s="157">
        <v>1.0695953782712581E-6</v>
      </c>
      <c r="E27" s="63">
        <v>0.99999942372066608</v>
      </c>
      <c r="F27" s="64" t="s">
        <v>242</v>
      </c>
      <c r="G27" s="60"/>
      <c r="H27" s="61" t="s">
        <v>46</v>
      </c>
      <c r="I27" s="62">
        <v>5.73353087819307E-6</v>
      </c>
      <c r="J27" s="157">
        <v>1.0395017596317084E-6</v>
      </c>
      <c r="K27" s="63">
        <v>0.99999989756418062</v>
      </c>
      <c r="L27" s="76" t="s">
        <v>242</v>
      </c>
    </row>
    <row r="28" spans="1:12" ht="15" x14ac:dyDescent="0.25">
      <c r="B28" s="61" t="s">
        <v>160</v>
      </c>
      <c r="C28" s="62">
        <v>1.3517999999999999E-6</v>
      </c>
      <c r="D28" s="157">
        <v>4.1474327231912642E-7</v>
      </c>
      <c r="E28" s="63">
        <v>0.99999983846393836</v>
      </c>
      <c r="F28" s="64" t="s">
        <v>242</v>
      </c>
      <c r="G28" s="60"/>
      <c r="H28" s="61" t="s">
        <v>47</v>
      </c>
      <c r="I28" s="62">
        <v>5.0550350099923901E-7</v>
      </c>
      <c r="J28" s="157">
        <v>9.1648896631442094E-8</v>
      </c>
      <c r="K28" s="63">
        <v>0.9999999892130772</v>
      </c>
      <c r="L28" s="76" t="s">
        <v>242</v>
      </c>
    </row>
    <row r="29" spans="1:12" ht="15" x14ac:dyDescent="0.25">
      <c r="B29" s="61" t="s">
        <v>47</v>
      </c>
      <c r="C29" s="62">
        <v>4.1757870075042101E-7</v>
      </c>
      <c r="D29" s="157">
        <v>1.2811655333629151E-7</v>
      </c>
      <c r="E29" s="63">
        <v>0.99999996658049173</v>
      </c>
      <c r="F29" s="64" t="s">
        <v>242</v>
      </c>
      <c r="G29" s="60"/>
      <c r="H29" s="61" t="s">
        <v>164</v>
      </c>
      <c r="I29" s="62">
        <v>5.9496920000000001E-8</v>
      </c>
      <c r="J29" s="157">
        <v>1.078692246481076E-8</v>
      </c>
      <c r="K29" s="63">
        <v>0.99999999999999967</v>
      </c>
      <c r="L29" s="76"/>
    </row>
    <row r="30" spans="1:12" ht="15.75" thickBot="1" x14ac:dyDescent="0.3">
      <c r="B30" s="61" t="s">
        <v>164</v>
      </c>
      <c r="C30" s="62">
        <v>1.089264E-7</v>
      </c>
      <c r="D30" s="157">
        <v>3.3419508490858186E-8</v>
      </c>
      <c r="E30" s="63">
        <v>1.0000000000000002</v>
      </c>
      <c r="F30" s="64" t="s">
        <v>242</v>
      </c>
      <c r="G30" s="60"/>
      <c r="H30" s="66" t="s">
        <v>67</v>
      </c>
      <c r="I30" s="67">
        <v>0</v>
      </c>
      <c r="J30" s="158">
        <v>0</v>
      </c>
      <c r="K30" s="68">
        <v>0.99999999999999967</v>
      </c>
      <c r="L30" s="77"/>
    </row>
    <row r="31" spans="1:12" ht="15.75" thickBot="1" x14ac:dyDescent="0.3">
      <c r="A31"/>
      <c r="B31" s="66" t="s">
        <v>67</v>
      </c>
      <c r="C31" s="67">
        <v>0</v>
      </c>
      <c r="D31" s="158">
        <v>0</v>
      </c>
      <c r="E31" s="68">
        <v>1.0000000000000002</v>
      </c>
      <c r="F31" s="69"/>
      <c r="G31" s="60"/>
      <c r="H31" s="18"/>
      <c r="I31" s="85"/>
      <c r="J31" s="18"/>
      <c r="K31" s="18"/>
      <c r="L31" s="18"/>
    </row>
    <row r="32" spans="1:12" ht="12.75" x14ac:dyDescent="0.2">
      <c r="A32"/>
      <c r="B32" s="3"/>
      <c r="F32" s="3"/>
    </row>
    <row r="33" spans="1:7" ht="12.75" x14ac:dyDescent="0.2">
      <c r="A33"/>
      <c r="G33" s="5"/>
    </row>
    <row r="34" spans="1:7" ht="12.75" x14ac:dyDescent="0.2">
      <c r="A34"/>
    </row>
    <row r="35" spans="1:7" ht="12.75" x14ac:dyDescent="0.2">
      <c r="A35"/>
    </row>
    <row r="36" spans="1:7" ht="12.75" x14ac:dyDescent="0.2">
      <c r="A36"/>
    </row>
    <row r="37" spans="1:7" ht="12.75" x14ac:dyDescent="0.2">
      <c r="A37"/>
    </row>
    <row r="38" spans="1:7" ht="12.75" x14ac:dyDescent="0.2">
      <c r="A38"/>
    </row>
    <row r="39" spans="1:7" ht="12.75" x14ac:dyDescent="0.2">
      <c r="A39"/>
    </row>
    <row r="40" spans="1:7" ht="12.75" x14ac:dyDescent="0.2">
      <c r="A40"/>
    </row>
    <row r="41" spans="1:7" ht="12.75" x14ac:dyDescent="0.2">
      <c r="A41"/>
    </row>
    <row r="42" spans="1:7" ht="12.75" x14ac:dyDescent="0.2">
      <c r="A42"/>
    </row>
    <row r="43" spans="1:7" ht="12.75" x14ac:dyDescent="0.2">
      <c r="A43"/>
    </row>
    <row r="44" spans="1:7" ht="12.75" x14ac:dyDescent="0.2">
      <c r="A44"/>
    </row>
    <row r="45" spans="1:7" ht="12.75" x14ac:dyDescent="0.2">
      <c r="A45"/>
    </row>
    <row r="46" spans="1:7" ht="12.75" x14ac:dyDescent="0.2">
      <c r="A46"/>
    </row>
    <row r="47" spans="1:7" ht="12.75" x14ac:dyDescent="0.2">
      <c r="A47"/>
    </row>
    <row r="48" spans="1:7" ht="12.75" x14ac:dyDescent="0.2">
      <c r="A48"/>
    </row>
    <row r="49" spans="1:1" ht="12.75" x14ac:dyDescent="0.2">
      <c r="A49"/>
    </row>
    <row r="50" spans="1:1" ht="12.75" x14ac:dyDescent="0.2">
      <c r="A50"/>
    </row>
    <row r="51" spans="1:1" ht="12.75" x14ac:dyDescent="0.2">
      <c r="A51"/>
    </row>
    <row r="52" spans="1:1" ht="12.75" x14ac:dyDescent="0.2">
      <c r="A52"/>
    </row>
    <row r="53" spans="1:1" ht="12.75" x14ac:dyDescent="0.2">
      <c r="A53"/>
    </row>
    <row r="54" spans="1:1" ht="12.75" x14ac:dyDescent="0.2">
      <c r="A54"/>
    </row>
    <row r="55" spans="1:1" ht="12.75" x14ac:dyDescent="0.2">
      <c r="A55"/>
    </row>
    <row r="56" spans="1:1" ht="12.75" x14ac:dyDescent="0.2">
      <c r="A56"/>
    </row>
    <row r="57" spans="1:1" ht="12.75" x14ac:dyDescent="0.2">
      <c r="A57"/>
    </row>
    <row r="58" spans="1:1" ht="12.75" x14ac:dyDescent="0.2">
      <c r="A58"/>
    </row>
    <row r="59" spans="1:1" ht="12.75" x14ac:dyDescent="0.2">
      <c r="A59"/>
    </row>
  </sheetData>
  <sortState xmlns:xlrd2="http://schemas.microsoft.com/office/spreadsheetml/2017/richdata2" ref="B6:C32">
    <sortCondition descending="1" ref="C6:C32"/>
  </sortState>
  <phoneticPr fontId="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theme="4"/>
  </sheetPr>
  <dimension ref="B1:N60"/>
  <sheetViews>
    <sheetView showGridLines="0" zoomScale="75" zoomScaleNormal="75" workbookViewId="0">
      <selection activeCell="H5" sqref="H5:L27"/>
    </sheetView>
  </sheetViews>
  <sheetFormatPr defaultRowHeight="15" x14ac:dyDescent="0.25"/>
  <cols>
    <col min="1" max="1" width="10.140625" style="51" customWidth="1"/>
    <col min="2" max="2" width="12.28515625" style="70" bestFit="1" customWidth="1"/>
    <col min="3" max="3" width="10" style="51" bestFit="1" customWidth="1"/>
    <col min="4" max="4" width="14.28515625" style="51" customWidth="1"/>
    <col min="5" max="5" width="11.28515625" style="51" bestFit="1" customWidth="1"/>
    <col min="6" max="6" width="13.28515625" style="52" bestFit="1" customWidth="1"/>
    <col min="7" max="7" width="1.85546875" style="51" customWidth="1"/>
    <col min="8" max="8" width="12.28515625" style="51" bestFit="1" customWidth="1"/>
    <col min="9" max="9" width="9.7109375" style="51" bestFit="1" customWidth="1"/>
    <col min="10" max="10" width="14.28515625" style="51" customWidth="1"/>
    <col min="11" max="11" width="11.28515625" style="51" bestFit="1" customWidth="1"/>
    <col min="12" max="12" width="13.28515625" style="51" bestFit="1" customWidth="1"/>
    <col min="13" max="16384" width="9.140625" style="51"/>
  </cols>
  <sheetData>
    <row r="1" spans="2:12" x14ac:dyDescent="0.25">
      <c r="B1" s="50" t="s">
        <v>218</v>
      </c>
    </row>
    <row r="3" spans="2:12" ht="15.75" thickBot="1" x14ac:dyDescent="0.3">
      <c r="B3" s="51" t="s">
        <v>32</v>
      </c>
      <c r="H3" s="51" t="s">
        <v>32</v>
      </c>
      <c r="L3" s="52"/>
    </row>
    <row r="4" spans="2:12" ht="45.75" thickBot="1" x14ac:dyDescent="0.3">
      <c r="B4" s="150" t="s">
        <v>0</v>
      </c>
      <c r="C4" s="151" t="s">
        <v>200</v>
      </c>
      <c r="D4" s="151" t="s">
        <v>1</v>
      </c>
      <c r="E4" s="151" t="s">
        <v>2</v>
      </c>
      <c r="F4" s="152" t="s">
        <v>3</v>
      </c>
      <c r="H4" s="150" t="s">
        <v>0</v>
      </c>
      <c r="I4" s="151" t="s">
        <v>201</v>
      </c>
      <c r="J4" s="151" t="s">
        <v>1</v>
      </c>
      <c r="K4" s="151" t="s">
        <v>2</v>
      </c>
      <c r="L4" s="152" t="s">
        <v>3</v>
      </c>
    </row>
    <row r="5" spans="2:12" x14ac:dyDescent="0.25">
      <c r="B5" s="100" t="s">
        <v>171</v>
      </c>
      <c r="C5" s="101">
        <v>2.3047346773161697</v>
      </c>
      <c r="D5" s="159"/>
      <c r="E5" s="58"/>
      <c r="F5" s="59" t="s">
        <v>242</v>
      </c>
      <c r="G5" s="60"/>
      <c r="H5" s="100" t="s">
        <v>171</v>
      </c>
      <c r="I5" s="101">
        <v>1.8889307313607786</v>
      </c>
      <c r="J5" s="159"/>
      <c r="K5" s="58"/>
      <c r="L5" s="75" t="s">
        <v>242</v>
      </c>
    </row>
    <row r="6" spans="2:12" x14ac:dyDescent="0.25">
      <c r="B6" s="61" t="s">
        <v>72</v>
      </c>
      <c r="C6" s="62">
        <v>2.0868449185882301</v>
      </c>
      <c r="D6" s="157">
        <v>0.90545993824257942</v>
      </c>
      <c r="E6" s="63">
        <v>0.90545993824257942</v>
      </c>
      <c r="F6" s="64" t="s">
        <v>241</v>
      </c>
      <c r="G6" s="60"/>
      <c r="H6" s="61" t="s">
        <v>72</v>
      </c>
      <c r="I6" s="62">
        <v>1.70115261514507</v>
      </c>
      <c r="J6" s="157">
        <v>0.90059025823544414</v>
      </c>
      <c r="K6" s="63">
        <v>0.90059025823544414</v>
      </c>
      <c r="L6" s="76" t="s">
        <v>241</v>
      </c>
    </row>
    <row r="7" spans="2:12" x14ac:dyDescent="0.25">
      <c r="B7" s="61" t="s">
        <v>70</v>
      </c>
      <c r="C7" s="62">
        <v>4.1724560127472499E-2</v>
      </c>
      <c r="D7" s="157">
        <v>1.8103845331151152E-2</v>
      </c>
      <c r="E7" s="63">
        <v>0.92356378357373059</v>
      </c>
      <c r="F7" s="64" t="s">
        <v>242</v>
      </c>
      <c r="G7" s="60"/>
      <c r="H7" s="61" t="s">
        <v>58</v>
      </c>
      <c r="I7" s="62">
        <v>3.95828192987E-2</v>
      </c>
      <c r="J7" s="157">
        <v>2.0955146020725009E-2</v>
      </c>
      <c r="K7" s="63">
        <v>0.92154540425616915</v>
      </c>
      <c r="L7" s="76" t="s">
        <v>242</v>
      </c>
    </row>
    <row r="8" spans="2:12" x14ac:dyDescent="0.25">
      <c r="B8" s="61" t="s">
        <v>58</v>
      </c>
      <c r="C8" s="62">
        <v>3.34005812407E-2</v>
      </c>
      <c r="D8" s="157">
        <v>1.4492158932408869E-2</v>
      </c>
      <c r="E8" s="63">
        <v>0.93805594250613944</v>
      </c>
      <c r="F8" s="64" t="s">
        <v>242</v>
      </c>
      <c r="G8" s="60"/>
      <c r="H8" s="61" t="s">
        <v>70</v>
      </c>
      <c r="I8" s="62">
        <v>3.8805988416081801E-2</v>
      </c>
      <c r="J8" s="157">
        <v>2.0543891722342889E-2</v>
      </c>
      <c r="K8" s="63">
        <v>0.9420892959785121</v>
      </c>
      <c r="L8" s="76" t="s">
        <v>242</v>
      </c>
    </row>
    <row r="9" spans="2:12" x14ac:dyDescent="0.25">
      <c r="B9" s="61" t="s">
        <v>49</v>
      </c>
      <c r="C9" s="62">
        <v>2.6163162773782399E-2</v>
      </c>
      <c r="D9" s="157">
        <v>1.1351919607617925E-2</v>
      </c>
      <c r="E9" s="63">
        <v>0.94940786211375738</v>
      </c>
      <c r="F9" s="64" t="s">
        <v>242</v>
      </c>
      <c r="G9" s="60"/>
      <c r="H9" s="61" t="s">
        <v>49</v>
      </c>
      <c r="I9" s="62">
        <v>2.5647664012224201E-2</v>
      </c>
      <c r="J9" s="157">
        <v>1.3577874289624014E-2</v>
      </c>
      <c r="K9" s="63">
        <v>0.95566717026813608</v>
      </c>
      <c r="L9" s="76" t="s">
        <v>242</v>
      </c>
    </row>
    <row r="10" spans="2:12" x14ac:dyDescent="0.25">
      <c r="B10" s="61" t="s">
        <v>60</v>
      </c>
      <c r="C10" s="62">
        <v>2.4121019248699999E-2</v>
      </c>
      <c r="D10" s="157">
        <v>1.0465855131224293E-2</v>
      </c>
      <c r="E10" s="63">
        <v>0.95987371724498172</v>
      </c>
      <c r="F10" s="64" t="s">
        <v>242</v>
      </c>
      <c r="G10" s="60"/>
      <c r="H10" s="61" t="s">
        <v>52</v>
      </c>
      <c r="I10" s="62">
        <v>2.06038405928132E-2</v>
      </c>
      <c r="J10" s="157">
        <v>1.0907673982290643E-2</v>
      </c>
      <c r="K10" s="63">
        <v>0.96657484425042672</v>
      </c>
      <c r="L10" s="76" t="s">
        <v>242</v>
      </c>
    </row>
    <row r="11" spans="2:12" x14ac:dyDescent="0.25">
      <c r="B11" s="61" t="s">
        <v>52</v>
      </c>
      <c r="C11" s="62">
        <v>2.15358693399221E-2</v>
      </c>
      <c r="D11" s="157">
        <v>9.3441859281608551E-3</v>
      </c>
      <c r="E11" s="63">
        <v>0.9692179031731426</v>
      </c>
      <c r="F11" s="64" t="s">
        <v>242</v>
      </c>
      <c r="G11" s="60"/>
      <c r="H11" s="61" t="s">
        <v>205</v>
      </c>
      <c r="I11" s="62">
        <v>1.8443960011116801E-2</v>
      </c>
      <c r="J11" s="157">
        <v>9.7642331213648268E-3</v>
      </c>
      <c r="K11" s="63">
        <v>0.9763390773717916</v>
      </c>
      <c r="L11" s="76" t="s">
        <v>242</v>
      </c>
    </row>
    <row r="12" spans="2:12" x14ac:dyDescent="0.25">
      <c r="B12" s="61" t="s">
        <v>205</v>
      </c>
      <c r="C12" s="62">
        <v>2.11599265562053E-2</v>
      </c>
      <c r="D12" s="157">
        <v>9.1810683305402121E-3</v>
      </c>
      <c r="E12" s="63">
        <v>0.97839897150368282</v>
      </c>
      <c r="F12" s="64" t="s">
        <v>242</v>
      </c>
      <c r="G12" s="60"/>
      <c r="H12" s="61" t="s">
        <v>59</v>
      </c>
      <c r="I12" s="62">
        <v>1.3747320903700001E-2</v>
      </c>
      <c r="J12" s="157">
        <v>7.2778322018174175E-3</v>
      </c>
      <c r="K12" s="63">
        <v>0.98361690957360903</v>
      </c>
      <c r="L12" s="76" t="s">
        <v>242</v>
      </c>
    </row>
    <row r="13" spans="2:12" x14ac:dyDescent="0.25">
      <c r="B13" s="61" t="s">
        <v>53</v>
      </c>
      <c r="C13" s="62">
        <v>1.4049655412169799E-2</v>
      </c>
      <c r="D13" s="157">
        <v>6.0959968843487099E-3</v>
      </c>
      <c r="E13" s="63">
        <v>0.98449496838803152</v>
      </c>
      <c r="F13" s="64" t="s">
        <v>242</v>
      </c>
      <c r="G13" s="60"/>
      <c r="H13" s="61" t="s">
        <v>53</v>
      </c>
      <c r="I13" s="62">
        <v>1.1497668217310599E-2</v>
      </c>
      <c r="J13" s="157">
        <v>6.0868659853014952E-3</v>
      </c>
      <c r="K13" s="63">
        <v>0.98970377555891054</v>
      </c>
      <c r="L13" s="76" t="s">
        <v>242</v>
      </c>
    </row>
    <row r="14" spans="2:12" x14ac:dyDescent="0.25">
      <c r="B14" s="61" t="s">
        <v>59</v>
      </c>
      <c r="C14" s="62">
        <v>1.28451152715E-2</v>
      </c>
      <c r="D14" s="157">
        <v>5.5733596573719069E-3</v>
      </c>
      <c r="E14" s="63">
        <v>0.99006832804540346</v>
      </c>
      <c r="F14" s="64" t="s">
        <v>242</v>
      </c>
      <c r="G14" s="60"/>
      <c r="H14" s="61" t="s">
        <v>50</v>
      </c>
      <c r="I14" s="62">
        <v>7.9375170344196302E-3</v>
      </c>
      <c r="J14" s="157">
        <v>4.2021218156059505E-3</v>
      </c>
      <c r="K14" s="63">
        <v>0.99390589737451651</v>
      </c>
      <c r="L14" s="76" t="s">
        <v>242</v>
      </c>
    </row>
    <row r="15" spans="2:12" x14ac:dyDescent="0.25">
      <c r="B15" s="61" t="s">
        <v>50</v>
      </c>
      <c r="C15" s="62">
        <v>8.1711454085309602E-3</v>
      </c>
      <c r="D15" s="157">
        <v>3.5453735690071453E-3</v>
      </c>
      <c r="E15" s="63">
        <v>0.99361370161441065</v>
      </c>
      <c r="F15" s="64" t="s">
        <v>242</v>
      </c>
      <c r="G15" s="60"/>
      <c r="H15" s="61" t="s">
        <v>60</v>
      </c>
      <c r="I15" s="62">
        <v>5.5450618954000002E-3</v>
      </c>
      <c r="J15" s="157">
        <v>2.9355559753138001E-3</v>
      </c>
      <c r="K15" s="63">
        <v>0.99684145334983032</v>
      </c>
      <c r="L15" s="76" t="s">
        <v>242</v>
      </c>
    </row>
    <row r="16" spans="2:12" x14ac:dyDescent="0.25">
      <c r="B16" s="61" t="s">
        <v>170</v>
      </c>
      <c r="C16" s="62">
        <v>5.4277515362291199E-3</v>
      </c>
      <c r="D16" s="157">
        <v>2.3550439838696132E-3</v>
      </c>
      <c r="E16" s="63">
        <v>0.9959687455982803</v>
      </c>
      <c r="F16" s="64" t="s">
        <v>242</v>
      </c>
      <c r="G16" s="60"/>
      <c r="H16" s="61" t="s">
        <v>204</v>
      </c>
      <c r="I16" s="62">
        <v>2.81004451625E-3</v>
      </c>
      <c r="J16" s="157">
        <v>1.4876376722536852E-3</v>
      </c>
      <c r="K16" s="63">
        <v>0.998329091022084</v>
      </c>
      <c r="L16" s="76" t="s">
        <v>242</v>
      </c>
    </row>
    <row r="17" spans="2:12" x14ac:dyDescent="0.25">
      <c r="B17" s="61" t="s">
        <v>204</v>
      </c>
      <c r="C17" s="62">
        <v>2.81004451625E-3</v>
      </c>
      <c r="D17" s="157">
        <v>1.2192485946027664E-3</v>
      </c>
      <c r="E17" s="63">
        <v>0.99718799419288306</v>
      </c>
      <c r="F17" s="64" t="s">
        <v>242</v>
      </c>
      <c r="G17" s="60"/>
      <c r="H17" s="61" t="s">
        <v>74</v>
      </c>
      <c r="I17" s="62">
        <v>1.10195838025796E-3</v>
      </c>
      <c r="J17" s="157">
        <v>5.8337680782191172E-4</v>
      </c>
      <c r="K17" s="63">
        <v>0.99891246782990595</v>
      </c>
      <c r="L17" s="76" t="s">
        <v>242</v>
      </c>
    </row>
    <row r="18" spans="2:12" x14ac:dyDescent="0.25">
      <c r="B18" s="61" t="s">
        <v>94</v>
      </c>
      <c r="C18" s="62">
        <v>1.7461E-3</v>
      </c>
      <c r="D18" s="157">
        <v>7.5761432202396E-4</v>
      </c>
      <c r="E18" s="63">
        <v>0.99794560851490699</v>
      </c>
      <c r="F18" s="64" t="s">
        <v>242</v>
      </c>
      <c r="G18" s="60"/>
      <c r="H18" s="61" t="s">
        <v>170</v>
      </c>
      <c r="I18" s="62">
        <v>9.4894289678945903E-4</v>
      </c>
      <c r="J18" s="157">
        <v>5.0237040513700796E-4</v>
      </c>
      <c r="K18" s="63">
        <v>0.99941483823504296</v>
      </c>
      <c r="L18" s="76" t="s">
        <v>242</v>
      </c>
    </row>
    <row r="19" spans="2:12" x14ac:dyDescent="0.25">
      <c r="B19" s="61" t="s">
        <v>65</v>
      </c>
      <c r="C19" s="62">
        <v>1.3561334715956001E-3</v>
      </c>
      <c r="D19" s="157">
        <v>5.8841196990830976E-4</v>
      </c>
      <c r="E19" s="63">
        <v>0.99853402048481532</v>
      </c>
      <c r="F19" s="64" t="s">
        <v>242</v>
      </c>
      <c r="G19" s="60"/>
      <c r="H19" s="61" t="s">
        <v>51</v>
      </c>
      <c r="I19" s="62">
        <v>3.7022178433790003E-4</v>
      </c>
      <c r="J19" s="157">
        <v>1.9599542650841073E-4</v>
      </c>
      <c r="K19" s="63">
        <v>0.99961083366155135</v>
      </c>
      <c r="L19" s="76" t="s">
        <v>242</v>
      </c>
    </row>
    <row r="20" spans="2:12" x14ac:dyDescent="0.25">
      <c r="B20" s="61" t="s">
        <v>74</v>
      </c>
      <c r="C20" s="62">
        <v>1.2488861642923599E-3</v>
      </c>
      <c r="D20" s="157">
        <v>5.4187849759203949E-4</v>
      </c>
      <c r="E20" s="63">
        <v>0.99907589898240734</v>
      </c>
      <c r="F20" s="64" t="s">
        <v>242</v>
      </c>
      <c r="G20" s="60"/>
      <c r="H20" s="61" t="s">
        <v>45</v>
      </c>
      <c r="I20" s="62">
        <v>3.2253661010333201E-4</v>
      </c>
      <c r="J20" s="157">
        <v>1.7075089348087309E-4</v>
      </c>
      <c r="K20" s="63">
        <v>0.99978158455503219</v>
      </c>
      <c r="L20" s="76" t="s">
        <v>242</v>
      </c>
    </row>
    <row r="21" spans="2:12" x14ac:dyDescent="0.25">
      <c r="B21" s="61" t="s">
        <v>45</v>
      </c>
      <c r="C21" s="62">
        <v>1.00906139383351E-3</v>
      </c>
      <c r="D21" s="157">
        <v>4.3782106624461756E-4</v>
      </c>
      <c r="E21" s="63">
        <v>0.99951372004865191</v>
      </c>
      <c r="F21" s="64" t="s">
        <v>242</v>
      </c>
      <c r="G21" s="60"/>
      <c r="H21" s="61" t="s">
        <v>65</v>
      </c>
      <c r="I21" s="62">
        <v>3.1175482105645999E-4</v>
      </c>
      <c r="J21" s="157">
        <v>1.6504301395524069E-4</v>
      </c>
      <c r="K21" s="63">
        <v>0.99994662756898745</v>
      </c>
      <c r="L21" s="76" t="s">
        <v>242</v>
      </c>
    </row>
    <row r="22" spans="2:12" x14ac:dyDescent="0.25">
      <c r="B22" s="61" t="s">
        <v>166</v>
      </c>
      <c r="C22" s="62">
        <v>6.5318400000000001E-4</v>
      </c>
      <c r="D22" s="157">
        <v>2.8340962906872358E-4</v>
      </c>
      <c r="E22" s="63">
        <v>0.99979712967772061</v>
      </c>
      <c r="F22" s="64" t="s">
        <v>242</v>
      </c>
      <c r="G22" s="60"/>
      <c r="H22" s="61" t="s">
        <v>61</v>
      </c>
      <c r="I22" s="62">
        <v>4.9779175600000001E-5</v>
      </c>
      <c r="J22" s="157">
        <v>2.6353097428903212E-5</v>
      </c>
      <c r="K22" s="63">
        <v>0.99997298066641638</v>
      </c>
      <c r="L22" s="76" t="s">
        <v>242</v>
      </c>
    </row>
    <row r="23" spans="2:12" x14ac:dyDescent="0.25">
      <c r="B23" s="61" t="s">
        <v>51</v>
      </c>
      <c r="C23" s="62">
        <v>3.8288657508161799E-4</v>
      </c>
      <c r="D23" s="157">
        <v>1.6613043525143809E-4</v>
      </c>
      <c r="E23" s="63">
        <v>0.9999632601129721</v>
      </c>
      <c r="F23" s="64" t="s">
        <v>242</v>
      </c>
      <c r="G23" s="60"/>
      <c r="H23" s="61" t="s">
        <v>48</v>
      </c>
      <c r="I23" s="62">
        <v>4.5217440000000001E-5</v>
      </c>
      <c r="J23" s="157">
        <v>2.3938114431239905E-5</v>
      </c>
      <c r="K23" s="63">
        <v>0.99999691878084762</v>
      </c>
      <c r="L23" s="76" t="s">
        <v>242</v>
      </c>
    </row>
    <row r="24" spans="2:12" x14ac:dyDescent="0.25">
      <c r="B24" s="61" t="s">
        <v>48</v>
      </c>
      <c r="C24" s="62">
        <v>4.6054799999999998E-5</v>
      </c>
      <c r="D24" s="157">
        <v>1.9982690612192355E-5</v>
      </c>
      <c r="E24" s="63">
        <v>0.9999832428035843</v>
      </c>
      <c r="F24" s="64" t="s">
        <v>242</v>
      </c>
      <c r="G24" s="60"/>
      <c r="H24" s="61" t="s">
        <v>46</v>
      </c>
      <c r="I24" s="62">
        <v>5.3986762151315699E-6</v>
      </c>
      <c r="J24" s="157">
        <v>2.8580593906915707E-6</v>
      </c>
      <c r="K24" s="63">
        <v>0.99999977684023833</v>
      </c>
      <c r="L24" s="76" t="s">
        <v>242</v>
      </c>
    </row>
    <row r="25" spans="2:12" x14ac:dyDescent="0.25">
      <c r="B25" s="61" t="s">
        <v>61</v>
      </c>
      <c r="C25" s="62">
        <v>2.8502356999999999E-5</v>
      </c>
      <c r="D25" s="157">
        <v>1.2366871241417942E-5</v>
      </c>
      <c r="E25" s="63">
        <v>0.9999956096748257</v>
      </c>
      <c r="F25" s="64" t="s">
        <v>242</v>
      </c>
      <c r="G25" s="60"/>
      <c r="H25" s="61" t="s">
        <v>47</v>
      </c>
      <c r="I25" s="62">
        <v>3.6385185122471499E-7</v>
      </c>
      <c r="J25" s="157">
        <v>1.9262318367947643E-7</v>
      </c>
      <c r="K25" s="63">
        <v>0.99999996946342196</v>
      </c>
      <c r="L25" s="76" t="s">
        <v>242</v>
      </c>
    </row>
    <row r="26" spans="2:12" x14ac:dyDescent="0.25">
      <c r="B26" s="61" t="s">
        <v>160</v>
      </c>
      <c r="C26" s="62">
        <v>5.8578000000000001E-6</v>
      </c>
      <c r="D26" s="157">
        <v>2.5416374638061695E-6</v>
      </c>
      <c r="E26" s="63">
        <v>0.99999815131228953</v>
      </c>
      <c r="F26" s="64" t="s">
        <v>242</v>
      </c>
      <c r="G26" s="60"/>
      <c r="H26" s="61" t="s">
        <v>164</v>
      </c>
      <c r="I26" s="62">
        <v>5.768148E-8</v>
      </c>
      <c r="J26" s="157">
        <v>3.0536577674527261E-8</v>
      </c>
      <c r="K26" s="63">
        <v>0.99999999999999967</v>
      </c>
      <c r="L26" s="76"/>
    </row>
    <row r="27" spans="2:12" ht="15.75" thickBot="1" x14ac:dyDescent="0.3">
      <c r="B27" s="61" t="s">
        <v>46</v>
      </c>
      <c r="C27" s="62">
        <v>3.8532993095809502E-6</v>
      </c>
      <c r="D27" s="157">
        <v>1.6719058152359915E-6</v>
      </c>
      <c r="E27" s="63">
        <v>0.99999982321810477</v>
      </c>
      <c r="F27" s="64" t="s">
        <v>242</v>
      </c>
      <c r="G27" s="60"/>
      <c r="H27" s="66" t="s">
        <v>67</v>
      </c>
      <c r="I27" s="67">
        <v>0</v>
      </c>
      <c r="J27" s="158">
        <v>0</v>
      </c>
      <c r="K27" s="68">
        <v>0.99999999999999967</v>
      </c>
      <c r="L27" s="77"/>
    </row>
    <row r="28" spans="2:12" x14ac:dyDescent="0.25">
      <c r="B28" s="61" t="s">
        <v>47</v>
      </c>
      <c r="C28" s="62">
        <v>3.5429248564742698E-7</v>
      </c>
      <c r="D28" s="157">
        <v>1.5372376227705113E-7</v>
      </c>
      <c r="E28" s="63">
        <v>0.99999997694186704</v>
      </c>
      <c r="F28" s="64"/>
      <c r="G28" s="60"/>
    </row>
    <row r="29" spans="2:12" x14ac:dyDescent="0.25">
      <c r="B29" s="61" t="s">
        <v>164</v>
      </c>
      <c r="C29" s="62">
        <v>5.3142880000000003E-8</v>
      </c>
      <c r="D29" s="157">
        <v>2.3058133555695928E-8</v>
      </c>
      <c r="E29" s="63">
        <v>1.0000000000000007</v>
      </c>
      <c r="F29" s="64"/>
      <c r="G29" s="60"/>
    </row>
    <row r="30" spans="2:12" ht="15.75" thickBot="1" x14ac:dyDescent="0.3">
      <c r="B30" s="66" t="s">
        <v>67</v>
      </c>
      <c r="C30" s="67">
        <v>0</v>
      </c>
      <c r="D30" s="158">
        <v>0</v>
      </c>
      <c r="E30" s="68">
        <v>1.0000000000000007</v>
      </c>
      <c r="F30" s="69"/>
      <c r="G30" s="60"/>
    </row>
    <row r="31" spans="2:12" s="18" customFormat="1" x14ac:dyDescent="0.25">
      <c r="B31" s="70"/>
      <c r="C31" s="51"/>
      <c r="D31" s="51"/>
      <c r="E31" s="51"/>
      <c r="F31" s="52"/>
      <c r="G31" s="52"/>
      <c r="H31" s="51"/>
      <c r="I31" s="51"/>
      <c r="J31" s="51"/>
      <c r="K31" s="51"/>
      <c r="L31" s="51"/>
    </row>
    <row r="32" spans="2:12" s="18" customFormat="1" x14ac:dyDescent="0.25">
      <c r="B32" s="70"/>
      <c r="C32" s="51"/>
      <c r="D32" s="51"/>
      <c r="E32" s="51"/>
      <c r="F32" s="52"/>
      <c r="G32" s="52"/>
      <c r="H32" s="51"/>
      <c r="I32" s="51"/>
      <c r="J32" s="51"/>
      <c r="K32" s="51"/>
      <c r="L32" s="51"/>
    </row>
    <row r="33" spans="2:12" s="18" customFormat="1" x14ac:dyDescent="0.25">
      <c r="B33" s="70"/>
      <c r="C33" s="51"/>
      <c r="D33" s="51"/>
      <c r="E33" s="51"/>
      <c r="F33" s="52"/>
      <c r="G33" s="52"/>
      <c r="H33" s="51"/>
      <c r="I33" s="51"/>
      <c r="J33" s="51"/>
      <c r="K33" s="51"/>
      <c r="L33" s="51"/>
    </row>
    <row r="34" spans="2:12" s="18" customFormat="1" x14ac:dyDescent="0.25">
      <c r="B34" s="70"/>
      <c r="C34" s="51"/>
      <c r="D34" s="51"/>
      <c r="E34" s="51"/>
      <c r="F34" s="52"/>
      <c r="G34" s="51"/>
      <c r="H34" s="51"/>
      <c r="I34" s="51"/>
      <c r="J34" s="51"/>
      <c r="K34" s="51"/>
      <c r="L34" s="51"/>
    </row>
    <row r="35" spans="2:12" s="18" customFormat="1" x14ac:dyDescent="0.25">
      <c r="B35" s="70"/>
      <c r="C35" s="51"/>
      <c r="D35" s="51"/>
      <c r="E35" s="51"/>
      <c r="F35" s="52"/>
      <c r="G35" s="51"/>
      <c r="H35" s="51"/>
      <c r="I35" s="51"/>
      <c r="J35" s="51"/>
      <c r="K35" s="51"/>
      <c r="L35" s="51"/>
    </row>
    <row r="36" spans="2:12" s="18" customFormat="1" x14ac:dyDescent="0.25">
      <c r="B36" s="70"/>
      <c r="C36" s="51"/>
      <c r="D36" s="51"/>
      <c r="E36" s="51"/>
      <c r="F36" s="52"/>
      <c r="G36" s="51"/>
      <c r="H36" s="51"/>
      <c r="I36" s="51"/>
      <c r="J36" s="51"/>
      <c r="K36" s="51"/>
      <c r="L36" s="51"/>
    </row>
    <row r="37" spans="2:12" s="18" customFormat="1" x14ac:dyDescent="0.25">
      <c r="B37" s="70"/>
      <c r="C37" s="51"/>
      <c r="D37" s="51"/>
      <c r="E37" s="51"/>
      <c r="F37" s="52"/>
      <c r="G37" s="51"/>
      <c r="H37" s="51"/>
      <c r="I37" s="51"/>
      <c r="J37" s="51"/>
      <c r="K37" s="51"/>
      <c r="L37" s="51"/>
    </row>
    <row r="38" spans="2:12" s="18" customFormat="1" x14ac:dyDescent="0.25">
      <c r="B38" s="70"/>
      <c r="C38" s="51"/>
      <c r="D38" s="51"/>
      <c r="E38" s="51"/>
      <c r="F38" s="52"/>
      <c r="G38" s="51"/>
      <c r="H38" s="51"/>
      <c r="I38" s="51"/>
      <c r="J38" s="51"/>
      <c r="K38" s="51"/>
      <c r="L38" s="51"/>
    </row>
    <row r="39" spans="2:12" s="18" customFormat="1" x14ac:dyDescent="0.25">
      <c r="B39" s="70"/>
      <c r="C39" s="51"/>
      <c r="D39" s="51"/>
      <c r="E39" s="51"/>
      <c r="F39" s="52"/>
      <c r="G39" s="51"/>
      <c r="H39" s="51"/>
      <c r="I39" s="51"/>
      <c r="J39" s="51"/>
      <c r="K39" s="51"/>
      <c r="L39" s="51"/>
    </row>
    <row r="40" spans="2:12" s="18" customFormat="1" x14ac:dyDescent="0.25">
      <c r="B40" s="70"/>
      <c r="C40" s="51"/>
      <c r="D40" s="51"/>
      <c r="E40" s="51"/>
      <c r="F40" s="52"/>
      <c r="G40" s="51"/>
      <c r="H40" s="51"/>
      <c r="I40" s="51"/>
      <c r="J40" s="51"/>
      <c r="K40" s="51"/>
      <c r="L40" s="51"/>
    </row>
    <row r="41" spans="2:12" s="18" customFormat="1" x14ac:dyDescent="0.25">
      <c r="B41" s="70"/>
      <c r="C41" s="51"/>
      <c r="D41" s="51"/>
      <c r="E41" s="51"/>
      <c r="F41" s="52"/>
      <c r="G41" s="51"/>
      <c r="H41" s="51"/>
      <c r="I41" s="51"/>
      <c r="J41" s="51"/>
      <c r="K41" s="51"/>
      <c r="L41" s="51"/>
    </row>
    <row r="42" spans="2:12" s="18" customFormat="1" x14ac:dyDescent="0.25">
      <c r="B42" s="70"/>
      <c r="C42" s="51"/>
      <c r="D42" s="51"/>
      <c r="E42" s="51"/>
      <c r="F42" s="52"/>
      <c r="G42" s="51"/>
      <c r="H42" s="51"/>
      <c r="I42" s="51"/>
      <c r="J42" s="51"/>
      <c r="K42" s="51"/>
      <c r="L42" s="51"/>
    </row>
    <row r="43" spans="2:12" s="18" customFormat="1" x14ac:dyDescent="0.25">
      <c r="B43" s="70"/>
      <c r="C43" s="51"/>
      <c r="D43" s="51"/>
      <c r="E43" s="51"/>
      <c r="F43" s="52"/>
      <c r="G43" s="51"/>
      <c r="H43" s="51"/>
      <c r="I43" s="51"/>
      <c r="J43" s="51"/>
      <c r="K43" s="51"/>
      <c r="L43" s="51"/>
    </row>
    <row r="44" spans="2:12" s="18" customFormat="1" x14ac:dyDescent="0.25">
      <c r="B44" s="70"/>
      <c r="C44" s="51"/>
      <c r="D44" s="51"/>
      <c r="E44" s="51"/>
      <c r="F44" s="52"/>
      <c r="G44" s="51"/>
      <c r="H44" s="51"/>
      <c r="I44" s="51"/>
      <c r="J44" s="51"/>
      <c r="K44" s="51"/>
      <c r="L44" s="51"/>
    </row>
    <row r="45" spans="2:12" s="18" customFormat="1" x14ac:dyDescent="0.25">
      <c r="B45" s="70"/>
      <c r="C45" s="51"/>
      <c r="D45" s="51"/>
      <c r="E45" s="51"/>
      <c r="F45" s="52"/>
      <c r="G45" s="51"/>
      <c r="H45" s="51"/>
      <c r="I45" s="51"/>
      <c r="J45" s="51"/>
      <c r="K45" s="51"/>
      <c r="L45" s="51"/>
    </row>
    <row r="46" spans="2:12" s="18" customFormat="1" x14ac:dyDescent="0.25">
      <c r="B46" s="70"/>
      <c r="C46" s="51"/>
      <c r="D46" s="51"/>
      <c r="E46" s="51"/>
      <c r="F46" s="52"/>
      <c r="G46" s="51"/>
      <c r="H46" s="51"/>
      <c r="I46" s="51"/>
      <c r="J46" s="51"/>
      <c r="K46" s="51"/>
      <c r="L46" s="51"/>
    </row>
    <row r="47" spans="2:12" s="18" customFormat="1" x14ac:dyDescent="0.25">
      <c r="B47" s="70"/>
      <c r="C47" s="51"/>
      <c r="D47" s="51"/>
      <c r="E47" s="51"/>
      <c r="F47" s="52"/>
      <c r="G47" s="51"/>
      <c r="H47" s="51"/>
      <c r="I47" s="51"/>
      <c r="J47" s="51"/>
      <c r="K47" s="51"/>
      <c r="L47" s="51"/>
    </row>
    <row r="48" spans="2:12" s="18" customFormat="1" x14ac:dyDescent="0.25">
      <c r="B48" s="70"/>
      <c r="C48" s="51"/>
      <c r="D48" s="51"/>
      <c r="E48" s="51"/>
      <c r="F48" s="52"/>
      <c r="G48" s="51"/>
      <c r="H48" s="51"/>
      <c r="I48" s="51"/>
      <c r="J48" s="51"/>
      <c r="K48" s="51"/>
      <c r="L48" s="51"/>
    </row>
    <row r="49" spans="2:14" s="18" customFormat="1" x14ac:dyDescent="0.25">
      <c r="B49" s="70"/>
      <c r="C49" s="51"/>
      <c r="D49" s="51"/>
      <c r="E49" s="51"/>
      <c r="F49" s="52"/>
      <c r="G49" s="51"/>
      <c r="H49" s="51"/>
      <c r="I49" s="51"/>
      <c r="J49" s="51"/>
      <c r="K49" s="51"/>
      <c r="L49" s="51"/>
    </row>
    <row r="50" spans="2:14" s="18" customFormat="1" x14ac:dyDescent="0.25">
      <c r="B50" s="70"/>
      <c r="C50" s="51"/>
      <c r="D50" s="51"/>
      <c r="E50" s="51"/>
      <c r="F50" s="52"/>
      <c r="G50" s="51"/>
      <c r="H50" s="51"/>
      <c r="I50" s="51"/>
      <c r="J50" s="51"/>
      <c r="K50" s="51"/>
      <c r="L50" s="51"/>
    </row>
    <row r="51" spans="2:14" s="18" customFormat="1" x14ac:dyDescent="0.25">
      <c r="B51" s="70"/>
      <c r="C51" s="51"/>
      <c r="D51" s="51"/>
      <c r="E51" s="51"/>
      <c r="F51" s="52"/>
      <c r="G51" s="51"/>
      <c r="H51" s="51"/>
      <c r="I51" s="51"/>
      <c r="J51" s="51"/>
      <c r="K51" s="51"/>
      <c r="L51" s="51"/>
    </row>
    <row r="52" spans="2:14" s="18" customFormat="1" x14ac:dyDescent="0.25">
      <c r="B52" s="70"/>
      <c r="C52" s="51"/>
      <c r="D52" s="51"/>
      <c r="E52" s="51"/>
      <c r="F52" s="52"/>
      <c r="G52" s="51"/>
      <c r="H52" s="51"/>
      <c r="I52" s="51"/>
      <c r="J52" s="51"/>
      <c r="K52" s="51"/>
      <c r="L52" s="51"/>
    </row>
    <row r="53" spans="2:14" s="18" customFormat="1" x14ac:dyDescent="0.25">
      <c r="B53" s="70"/>
      <c r="C53" s="51"/>
      <c r="D53" s="51"/>
      <c r="E53" s="51"/>
      <c r="F53" s="52"/>
      <c r="G53" s="51"/>
      <c r="H53" s="51"/>
      <c r="I53" s="51"/>
      <c r="J53" s="51"/>
      <c r="K53" s="51"/>
      <c r="L53" s="51"/>
    </row>
    <row r="54" spans="2:14" s="18" customFormat="1" x14ac:dyDescent="0.25">
      <c r="B54" s="70"/>
      <c r="C54" s="51"/>
      <c r="D54" s="51"/>
      <c r="E54" s="51"/>
      <c r="F54" s="52"/>
      <c r="G54" s="51"/>
      <c r="H54" s="51"/>
      <c r="I54" s="51"/>
      <c r="J54" s="51"/>
      <c r="K54" s="51"/>
      <c r="L54" s="51"/>
    </row>
    <row r="55" spans="2:14" s="18" customFormat="1" x14ac:dyDescent="0.25">
      <c r="B55" s="70"/>
      <c r="C55" s="51"/>
      <c r="D55" s="51"/>
      <c r="E55" s="51"/>
      <c r="F55" s="52"/>
      <c r="G55" s="51"/>
      <c r="H55" s="51"/>
      <c r="I55" s="51"/>
      <c r="J55" s="51"/>
      <c r="K55" s="51"/>
      <c r="L55" s="51"/>
    </row>
    <row r="56" spans="2:14" s="18" customFormat="1" x14ac:dyDescent="0.25">
      <c r="B56" s="70"/>
      <c r="C56" s="51"/>
      <c r="D56" s="51"/>
      <c r="E56" s="51"/>
      <c r="F56" s="52"/>
      <c r="G56" s="51"/>
      <c r="H56" s="51"/>
      <c r="I56" s="51"/>
      <c r="J56" s="51"/>
      <c r="K56" s="51"/>
      <c r="L56" s="51"/>
    </row>
    <row r="57" spans="2:14" s="18" customFormat="1" x14ac:dyDescent="0.25">
      <c r="B57" s="70"/>
      <c r="C57" s="51"/>
      <c r="D57" s="51"/>
      <c r="E57" s="51"/>
      <c r="F57" s="52"/>
      <c r="G57" s="51"/>
      <c r="H57" s="51"/>
      <c r="I57" s="51"/>
      <c r="J57" s="51"/>
      <c r="K57" s="51"/>
      <c r="L57" s="51"/>
    </row>
    <row r="58" spans="2:14" x14ac:dyDescent="0.25">
      <c r="M58" s="52"/>
      <c r="N58" s="52"/>
    </row>
    <row r="59" spans="2:14" x14ac:dyDescent="0.25">
      <c r="M59" s="52"/>
      <c r="N59" s="52"/>
    </row>
    <row r="60" spans="2:14" x14ac:dyDescent="0.25">
      <c r="M60" s="52"/>
      <c r="N60" s="52"/>
    </row>
  </sheetData>
  <sortState xmlns:xlrd2="http://schemas.microsoft.com/office/spreadsheetml/2017/richdata2" ref="B7:C31">
    <sortCondition descending="1" ref="C7:C31"/>
  </sortState>
  <phoneticPr fontId="0"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4"/>
  </sheetPr>
  <dimension ref="B1:J31"/>
  <sheetViews>
    <sheetView showGridLines="0" zoomScale="75" zoomScaleNormal="75" workbookViewId="0">
      <selection activeCell="B5" sqref="B5:F31"/>
    </sheetView>
  </sheetViews>
  <sheetFormatPr defaultRowHeight="15" x14ac:dyDescent="0.25"/>
  <cols>
    <col min="1" max="1" width="11" style="51" customWidth="1"/>
    <col min="2" max="2" width="16.28515625" style="70" bestFit="1" customWidth="1"/>
    <col min="3" max="3" width="10" style="51" customWidth="1"/>
    <col min="4" max="4" width="14.28515625" style="51" customWidth="1"/>
    <col min="5" max="5" width="11.7109375" style="51" customWidth="1"/>
    <col min="6" max="6" width="13.28515625" style="52" bestFit="1" customWidth="1"/>
    <col min="7" max="7" width="9.140625" style="51"/>
    <col min="8" max="8" width="10.140625" style="18" bestFit="1" customWidth="1"/>
    <col min="9" max="10" width="9.140625" style="18"/>
    <col min="11" max="16384" width="9.140625" style="51"/>
  </cols>
  <sheetData>
    <row r="1" spans="2:7" x14ac:dyDescent="0.25">
      <c r="B1" s="50" t="s">
        <v>219</v>
      </c>
    </row>
    <row r="2" spans="2:7" x14ac:dyDescent="0.25">
      <c r="E2" s="137"/>
    </row>
    <row r="3" spans="2:7" ht="15.75" thickBot="1" x14ac:dyDescent="0.3">
      <c r="B3" s="51" t="s">
        <v>32</v>
      </c>
    </row>
    <row r="4" spans="2:7" ht="45.75" thickBot="1" x14ac:dyDescent="0.3">
      <c r="B4" s="150" t="s">
        <v>0</v>
      </c>
      <c r="C4" s="151" t="s">
        <v>202</v>
      </c>
      <c r="D4" s="151" t="s">
        <v>1</v>
      </c>
      <c r="E4" s="151" t="s">
        <v>2</v>
      </c>
      <c r="F4" s="152" t="s">
        <v>3</v>
      </c>
    </row>
    <row r="5" spans="2:7" x14ac:dyDescent="0.25">
      <c r="B5" s="100" t="s">
        <v>171</v>
      </c>
      <c r="C5" s="101">
        <v>12.968684001840376</v>
      </c>
      <c r="D5" s="159"/>
      <c r="E5" s="58"/>
      <c r="F5" s="59"/>
      <c r="G5" s="60"/>
    </row>
    <row r="6" spans="2:7" x14ac:dyDescent="0.25">
      <c r="B6" s="61" t="s">
        <v>72</v>
      </c>
      <c r="C6" s="62">
        <v>11.6750686636256</v>
      </c>
      <c r="D6" s="157">
        <v>0.90025083978981979</v>
      </c>
      <c r="E6" s="63">
        <v>0.90025083978981979</v>
      </c>
      <c r="F6" s="64" t="s">
        <v>241</v>
      </c>
      <c r="G6" s="60"/>
    </row>
    <row r="7" spans="2:7" x14ac:dyDescent="0.25">
      <c r="B7" s="61" t="s">
        <v>70</v>
      </c>
      <c r="C7" s="62">
        <v>0.32240902751433198</v>
      </c>
      <c r="D7" s="157">
        <v>2.4860581649501147E-2</v>
      </c>
      <c r="E7" s="63">
        <v>0.9251114214393209</v>
      </c>
      <c r="F7" s="64" t="s">
        <v>242</v>
      </c>
      <c r="G7" s="60"/>
    </row>
    <row r="8" spans="2:7" x14ac:dyDescent="0.25">
      <c r="B8" s="61" t="s">
        <v>205</v>
      </c>
      <c r="C8" s="62">
        <v>0.16831191722281599</v>
      </c>
      <c r="D8" s="157">
        <v>1.297833436291076E-2</v>
      </c>
      <c r="E8" s="63">
        <v>0.93808975580223164</v>
      </c>
      <c r="F8" s="64" t="s">
        <v>242</v>
      </c>
      <c r="G8" s="60"/>
    </row>
    <row r="9" spans="2:7" x14ac:dyDescent="0.25">
      <c r="B9" s="61" t="s">
        <v>58</v>
      </c>
      <c r="C9" s="62">
        <v>0.15678630483430001</v>
      </c>
      <c r="D9" s="157">
        <v>1.2089607921054332E-2</v>
      </c>
      <c r="E9" s="63">
        <v>0.95017936372328593</v>
      </c>
      <c r="F9" s="64" t="s">
        <v>242</v>
      </c>
      <c r="G9" s="60"/>
    </row>
    <row r="10" spans="2:7" x14ac:dyDescent="0.25">
      <c r="B10" s="61" t="s">
        <v>49</v>
      </c>
      <c r="C10" s="62">
        <v>0.14057278070761101</v>
      </c>
      <c r="D10" s="157">
        <v>1.0839402108005903E-2</v>
      </c>
      <c r="E10" s="63">
        <v>0.96101876583129187</v>
      </c>
      <c r="F10" s="64" t="s">
        <v>242</v>
      </c>
      <c r="G10" s="60"/>
    </row>
    <row r="11" spans="2:7" x14ac:dyDescent="0.25">
      <c r="B11" s="61" t="s">
        <v>52</v>
      </c>
      <c r="C11" s="62">
        <v>0.13383425485707201</v>
      </c>
      <c r="D11" s="157">
        <v>1.0319802289737315E-2</v>
      </c>
      <c r="E11" s="63">
        <v>0.97133856812102914</v>
      </c>
      <c r="F11" s="64" t="s">
        <v>242</v>
      </c>
      <c r="G11" s="60"/>
    </row>
    <row r="12" spans="2:7" x14ac:dyDescent="0.25">
      <c r="B12" s="61" t="s">
        <v>53</v>
      </c>
      <c r="C12" s="62">
        <v>0.10583702951891</v>
      </c>
      <c r="D12" s="157">
        <v>8.1609691086536422E-3</v>
      </c>
      <c r="E12" s="63">
        <v>0.97949953722968275</v>
      </c>
      <c r="F12" s="64" t="s">
        <v>242</v>
      </c>
      <c r="G12" s="60"/>
    </row>
    <row r="13" spans="2:7" x14ac:dyDescent="0.25">
      <c r="B13" s="61" t="s">
        <v>59</v>
      </c>
      <c r="C13" s="62">
        <v>5.7702439735199999E-2</v>
      </c>
      <c r="D13" s="157">
        <v>4.4493673935621751E-3</v>
      </c>
      <c r="E13" s="63">
        <v>0.98394890462324491</v>
      </c>
      <c r="F13" s="64" t="s">
        <v>242</v>
      </c>
      <c r="G13" s="60"/>
    </row>
    <row r="14" spans="2:7" x14ac:dyDescent="0.25">
      <c r="B14" s="61" t="s">
        <v>60</v>
      </c>
      <c r="C14" s="62">
        <v>5.48168976009E-2</v>
      </c>
      <c r="D14" s="157">
        <v>4.2268666268004502E-3</v>
      </c>
      <c r="E14" s="63">
        <v>0.98817577125004541</v>
      </c>
      <c r="F14" s="64" t="s">
        <v>242</v>
      </c>
      <c r="G14" s="60"/>
    </row>
    <row r="15" spans="2:7" x14ac:dyDescent="0.25">
      <c r="B15" s="61" t="s">
        <v>50</v>
      </c>
      <c r="C15" s="62">
        <v>4.8686429045861297E-2</v>
      </c>
      <c r="D15" s="157">
        <v>3.7541533928155115E-3</v>
      </c>
      <c r="E15" s="63">
        <v>0.99192992464286089</v>
      </c>
      <c r="F15" s="64" t="s">
        <v>242</v>
      </c>
      <c r="G15" s="60"/>
    </row>
    <row r="16" spans="2:7" x14ac:dyDescent="0.25">
      <c r="B16" s="61" t="s">
        <v>170</v>
      </c>
      <c r="C16" s="62">
        <v>3.5920662981016503E-2</v>
      </c>
      <c r="D16" s="157">
        <v>2.7698001567405782E-3</v>
      </c>
      <c r="E16" s="63">
        <v>0.99469972479960145</v>
      </c>
      <c r="F16" s="64" t="s">
        <v>242</v>
      </c>
      <c r="G16" s="60"/>
    </row>
    <row r="17" spans="2:7" x14ac:dyDescent="0.25">
      <c r="B17" s="61" t="s">
        <v>74</v>
      </c>
      <c r="C17" s="62">
        <v>1.47662422954567E-2</v>
      </c>
      <c r="D17" s="157">
        <v>1.1386076099441727E-3</v>
      </c>
      <c r="E17" s="63">
        <v>0.99583833240954567</v>
      </c>
      <c r="F17" s="64" t="s">
        <v>242</v>
      </c>
      <c r="G17" s="60"/>
    </row>
    <row r="18" spans="2:7" x14ac:dyDescent="0.25">
      <c r="B18" s="61" t="s">
        <v>204</v>
      </c>
      <c r="C18" s="62">
        <v>1.40698328355E-2</v>
      </c>
      <c r="D18" s="157">
        <v>1.084908293972107E-3</v>
      </c>
      <c r="E18" s="63">
        <v>0.99692324070351779</v>
      </c>
      <c r="F18" s="64" t="s">
        <v>242</v>
      </c>
      <c r="G18" s="60"/>
    </row>
    <row r="19" spans="2:7" x14ac:dyDescent="0.25">
      <c r="B19" s="61" t="s">
        <v>94</v>
      </c>
      <c r="C19" s="62">
        <v>1.2245499999999999E-2</v>
      </c>
      <c r="D19" s="157">
        <v>9.4423613053277024E-4</v>
      </c>
      <c r="E19" s="63">
        <v>0.99786747683405053</v>
      </c>
      <c r="F19" s="64" t="s">
        <v>242</v>
      </c>
      <c r="G19" s="60"/>
    </row>
    <row r="20" spans="2:7" x14ac:dyDescent="0.25">
      <c r="B20" s="61" t="s">
        <v>75</v>
      </c>
      <c r="C20" s="62">
        <v>1.2213375284403499E-2</v>
      </c>
      <c r="D20" s="157">
        <v>9.4175903142294998E-4</v>
      </c>
      <c r="E20" s="63">
        <v>0.99880923586547343</v>
      </c>
      <c r="F20" s="64" t="s">
        <v>242</v>
      </c>
      <c r="G20" s="60"/>
    </row>
    <row r="21" spans="2:7" x14ac:dyDescent="0.25">
      <c r="B21" s="61" t="s">
        <v>45</v>
      </c>
      <c r="C21" s="62">
        <v>7.04049279388279E-3</v>
      </c>
      <c r="D21" s="157">
        <v>5.4288413480378412E-4</v>
      </c>
      <c r="E21" s="63">
        <v>0.99935212000027718</v>
      </c>
      <c r="F21" s="64" t="s">
        <v>242</v>
      </c>
      <c r="G21" s="60"/>
    </row>
    <row r="22" spans="2:7" x14ac:dyDescent="0.25">
      <c r="B22" s="61" t="s">
        <v>65</v>
      </c>
      <c r="C22" s="62">
        <v>4.1208759511474104E-3</v>
      </c>
      <c r="D22" s="157">
        <v>3.1775590727344579E-4</v>
      </c>
      <c r="E22" s="63">
        <v>0.99966987590755063</v>
      </c>
      <c r="F22" s="64" t="s">
        <v>242</v>
      </c>
      <c r="G22" s="60"/>
    </row>
    <row r="23" spans="2:7" x14ac:dyDescent="0.25">
      <c r="B23" s="61" t="s">
        <v>51</v>
      </c>
      <c r="C23" s="62">
        <v>2.3944715619484999E-3</v>
      </c>
      <c r="D23" s="157">
        <v>1.8463489137438325E-4</v>
      </c>
      <c r="E23" s="63">
        <v>0.99985451079892507</v>
      </c>
      <c r="F23" s="64" t="s">
        <v>242</v>
      </c>
      <c r="G23" s="60"/>
    </row>
    <row r="24" spans="2:7" x14ac:dyDescent="0.25">
      <c r="B24" s="61" t="s">
        <v>166</v>
      </c>
      <c r="C24" s="62">
        <v>1.4507135999999999E-3</v>
      </c>
      <c r="D24" s="157">
        <v>1.1186282276552735E-4</v>
      </c>
      <c r="E24" s="63">
        <v>0.99996637362169061</v>
      </c>
      <c r="F24" s="64" t="s">
        <v>242</v>
      </c>
      <c r="G24" s="60"/>
    </row>
    <row r="25" spans="2:7" x14ac:dyDescent="0.25">
      <c r="B25" s="61" t="s">
        <v>48</v>
      </c>
      <c r="C25" s="62">
        <v>2.4283439999999999E-4</v>
      </c>
      <c r="D25" s="157">
        <v>1.8724675531113221E-5</v>
      </c>
      <c r="E25" s="63">
        <v>0.99998509829722171</v>
      </c>
      <c r="F25" s="64" t="s">
        <v>242</v>
      </c>
      <c r="G25" s="60"/>
    </row>
    <row r="26" spans="2:7" x14ac:dyDescent="0.25">
      <c r="B26" s="61" t="s">
        <v>61</v>
      </c>
      <c r="C26" s="62">
        <v>1.5979589129999999E-4</v>
      </c>
      <c r="D26" s="157">
        <v>1.2321673600599989E-5</v>
      </c>
      <c r="E26" s="63">
        <v>0.99999741997082225</v>
      </c>
      <c r="F26" s="64" t="s">
        <v>242</v>
      </c>
      <c r="G26" s="60"/>
    </row>
    <row r="27" spans="2:7" x14ac:dyDescent="0.25">
      <c r="B27" s="61" t="s">
        <v>46</v>
      </c>
      <c r="C27" s="62">
        <v>1.8471708901772299E-5</v>
      </c>
      <c r="D27" s="157">
        <v>1.4243317902688501E-6</v>
      </c>
      <c r="E27" s="63">
        <v>0.99999884430261254</v>
      </c>
      <c r="F27" s="64" t="s">
        <v>242</v>
      </c>
      <c r="G27" s="60"/>
    </row>
    <row r="28" spans="2:7" x14ac:dyDescent="0.25">
      <c r="B28" s="61" t="s">
        <v>160</v>
      </c>
      <c r="C28" s="62">
        <v>1.30674E-5</v>
      </c>
      <c r="D28" s="157">
        <v>1.0076118747396124E-6</v>
      </c>
      <c r="E28" s="63">
        <v>0.99999985191448726</v>
      </c>
      <c r="F28" s="64" t="s">
        <v>242</v>
      </c>
      <c r="G28" s="60"/>
    </row>
    <row r="29" spans="2:7" x14ac:dyDescent="0.25">
      <c r="B29" s="61" t="s">
        <v>47</v>
      </c>
      <c r="C29" s="62">
        <v>1.6412265386218001E-6</v>
      </c>
      <c r="D29" s="157">
        <v>1.2655305182768699E-7</v>
      </c>
      <c r="E29" s="63">
        <v>0.99999997846753907</v>
      </c>
      <c r="F29" s="64" t="s">
        <v>242</v>
      </c>
      <c r="G29" s="60"/>
    </row>
    <row r="30" spans="2:7" x14ac:dyDescent="0.25">
      <c r="B30" s="61" t="s">
        <v>164</v>
      </c>
      <c r="C30" s="62">
        <v>2.7924768000000002E-7</v>
      </c>
      <c r="D30" s="157">
        <v>2.153246080792563E-8</v>
      </c>
      <c r="E30" s="63">
        <v>0.99999999999999989</v>
      </c>
      <c r="F30" s="64" t="s">
        <v>242</v>
      </c>
    </row>
    <row r="31" spans="2:7" ht="15.75" thickBot="1" x14ac:dyDescent="0.3">
      <c r="B31" s="66" t="s">
        <v>67</v>
      </c>
      <c r="C31" s="67">
        <v>0</v>
      </c>
      <c r="D31" s="158">
        <v>0</v>
      </c>
      <c r="E31" s="68">
        <v>0.99999999999999989</v>
      </c>
      <c r="F31" s="69" t="s">
        <v>242</v>
      </c>
    </row>
  </sheetData>
  <sortState xmlns:xlrd2="http://schemas.microsoft.com/office/spreadsheetml/2017/richdata2" ref="H3:I4">
    <sortCondition descending="1" ref="I4:I5"/>
  </sortState>
  <phoneticPr fontId="0" type="noConversion"/>
  <pageMargins left="0.75" right="0.75" top="1" bottom="1" header="0.5" footer="0.5"/>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theme="4"/>
  </sheetPr>
  <dimension ref="A1:AB91"/>
  <sheetViews>
    <sheetView showGridLines="0" zoomScale="75" zoomScaleNormal="75" workbookViewId="0">
      <selection activeCell="U37" sqref="U37"/>
    </sheetView>
  </sheetViews>
  <sheetFormatPr defaultRowHeight="15" x14ac:dyDescent="0.25"/>
  <cols>
    <col min="1" max="1" width="9.140625" style="18"/>
    <col min="2" max="2" width="9.5703125" style="18" customWidth="1"/>
    <col min="3" max="11" width="10.5703125" style="18" customWidth="1"/>
    <col min="12" max="13" width="10.5703125" style="18" hidden="1" customWidth="1"/>
    <col min="14" max="14" width="9.85546875" style="18" customWidth="1"/>
    <col min="15" max="15" width="9.140625" style="18"/>
    <col min="16" max="16" width="9.140625" style="51"/>
    <col min="17" max="16384" width="9.140625" style="18"/>
  </cols>
  <sheetData>
    <row r="1" spans="2:28" x14ac:dyDescent="0.25">
      <c r="B1" s="11" t="s">
        <v>248</v>
      </c>
    </row>
    <row r="2" spans="2:28" s="81" customFormat="1" x14ac:dyDescent="0.25">
      <c r="C2" s="124"/>
      <c r="P2" s="60"/>
      <c r="Q2" s="125"/>
      <c r="R2" s="60"/>
      <c r="S2" s="60"/>
      <c r="T2" s="60"/>
      <c r="U2" s="60"/>
      <c r="V2" s="60"/>
      <c r="W2" s="60"/>
      <c r="X2" s="60"/>
      <c r="Y2" s="60"/>
      <c r="Z2" s="60"/>
      <c r="AA2" s="60"/>
      <c r="AB2" s="60"/>
    </row>
    <row r="3" spans="2:28" s="81" customFormat="1" ht="14.25" customHeight="1" x14ac:dyDescent="0.25">
      <c r="B3" s="153" t="s">
        <v>21</v>
      </c>
      <c r="C3" s="177" t="s">
        <v>24</v>
      </c>
      <c r="D3" s="177"/>
      <c r="E3" s="177"/>
      <c r="F3" s="177"/>
      <c r="G3" s="177"/>
      <c r="H3" s="177"/>
      <c r="I3" s="177"/>
      <c r="J3" s="177"/>
      <c r="K3" s="177"/>
      <c r="L3" s="177"/>
      <c r="M3" s="177"/>
      <c r="N3" s="153" t="s">
        <v>5</v>
      </c>
      <c r="P3" s="60"/>
      <c r="Q3" s="126"/>
      <c r="R3" s="175"/>
      <c r="S3" s="175"/>
      <c r="T3" s="126"/>
      <c r="U3" s="126"/>
      <c r="V3" s="126"/>
      <c r="W3" s="126"/>
      <c r="X3" s="126"/>
      <c r="Y3" s="126"/>
      <c r="Z3" s="126"/>
      <c r="AA3" s="126"/>
      <c r="AB3" s="126"/>
    </row>
    <row r="4" spans="2:28" s="81" customFormat="1" ht="11.25" customHeight="1" x14ac:dyDescent="0.25">
      <c r="B4" s="127" t="s">
        <v>234</v>
      </c>
      <c r="C4" s="165" t="s">
        <v>143</v>
      </c>
      <c r="D4" s="165" t="s">
        <v>147</v>
      </c>
      <c r="E4" s="165" t="s">
        <v>58</v>
      </c>
      <c r="F4" s="165" t="s">
        <v>60</v>
      </c>
      <c r="G4" s="165" t="s">
        <v>144</v>
      </c>
      <c r="H4" s="165" t="s">
        <v>59</v>
      </c>
      <c r="I4" s="165" t="s">
        <v>67</v>
      </c>
      <c r="J4" s="165" t="s">
        <v>72</v>
      </c>
      <c r="K4" s="165" t="s">
        <v>45</v>
      </c>
      <c r="L4" s="165"/>
      <c r="M4" s="165" t="s">
        <v>242</v>
      </c>
      <c r="N4" s="166">
        <f>SUM(C5:M5)</f>
        <v>0.8133702655639975</v>
      </c>
      <c r="P4" s="60"/>
      <c r="Q4" s="126"/>
      <c r="R4" s="128"/>
      <c r="S4" s="128"/>
      <c r="T4" s="128"/>
      <c r="U4" s="128"/>
      <c r="V4" s="128"/>
      <c r="W4" s="128"/>
      <c r="X4" s="128"/>
      <c r="Y4" s="128"/>
      <c r="Z4" s="128"/>
      <c r="AA4" s="128"/>
      <c r="AB4" s="129"/>
    </row>
    <row r="5" spans="2:28" s="60" customFormat="1" ht="10.5" customHeight="1" x14ac:dyDescent="0.25">
      <c r="B5" s="130"/>
      <c r="C5" s="167">
        <v>0.15372839409997077</v>
      </c>
      <c r="D5" s="167">
        <v>0.1220946741366367</v>
      </c>
      <c r="E5" s="167">
        <v>0.10316214051337469</v>
      </c>
      <c r="F5" s="167">
        <v>9.4447297486307882E-2</v>
      </c>
      <c r="G5" s="167">
        <v>7.5545955310375695E-2</v>
      </c>
      <c r="H5" s="167">
        <v>7.5241119084713926E-2</v>
      </c>
      <c r="I5" s="167">
        <v>6.5226020985183888E-2</v>
      </c>
      <c r="J5" s="167">
        <v>6.5120702913790671E-2</v>
      </c>
      <c r="K5" s="167">
        <v>5.8803961033643125E-2</v>
      </c>
      <c r="L5" s="167" t="s">
        <v>242</v>
      </c>
      <c r="M5" s="167" t="s">
        <v>242</v>
      </c>
      <c r="N5" s="168"/>
      <c r="P5" s="132"/>
      <c r="Q5" s="126"/>
      <c r="R5" s="129"/>
      <c r="S5" s="129"/>
      <c r="T5" s="129"/>
      <c r="U5" s="129"/>
      <c r="V5" s="129"/>
      <c r="W5" s="129"/>
      <c r="X5" s="129"/>
      <c r="Y5" s="128"/>
      <c r="Z5" s="128"/>
      <c r="AA5" s="128"/>
      <c r="AB5" s="128"/>
    </row>
    <row r="6" spans="2:28" s="81" customFormat="1" ht="10.5" customHeight="1" x14ac:dyDescent="0.25">
      <c r="B6" s="127" t="s">
        <v>7</v>
      </c>
      <c r="C6" s="165" t="s">
        <v>72</v>
      </c>
      <c r="D6" s="165" t="s">
        <v>58</v>
      </c>
      <c r="E6" s="165" t="s">
        <v>242</v>
      </c>
      <c r="F6" s="165" t="s">
        <v>242</v>
      </c>
      <c r="G6" s="165" t="s">
        <v>242</v>
      </c>
      <c r="H6" s="165" t="s">
        <v>242</v>
      </c>
      <c r="I6" s="165" t="s">
        <v>242</v>
      </c>
      <c r="J6" s="165" t="s">
        <v>242</v>
      </c>
      <c r="K6" s="165" t="s">
        <v>242</v>
      </c>
      <c r="L6" s="165" t="s">
        <v>242</v>
      </c>
      <c r="M6" s="165" t="s">
        <v>242</v>
      </c>
      <c r="N6" s="166">
        <f>SUM(C7:M7)</f>
        <v>0.80598408724530568</v>
      </c>
      <c r="P6" s="132"/>
      <c r="Q6" s="126"/>
      <c r="R6" s="128"/>
      <c r="S6" s="128"/>
      <c r="T6" s="128"/>
      <c r="U6" s="128"/>
      <c r="V6" s="128"/>
      <c r="W6" s="128"/>
      <c r="X6" s="128"/>
      <c r="Y6" s="128"/>
      <c r="Z6" s="128"/>
      <c r="AA6" s="128"/>
      <c r="AB6" s="129"/>
    </row>
    <row r="7" spans="2:28" s="60" customFormat="1" ht="10.5" customHeight="1" x14ac:dyDescent="0.25">
      <c r="B7" s="130"/>
      <c r="C7" s="167">
        <v>0.69091282401137233</v>
      </c>
      <c r="D7" s="167">
        <v>0.11507126323393331</v>
      </c>
      <c r="E7" s="167" t="s">
        <v>242</v>
      </c>
      <c r="F7" s="167" t="s">
        <v>242</v>
      </c>
      <c r="G7" s="167" t="s">
        <v>242</v>
      </c>
      <c r="H7" s="167" t="s">
        <v>242</v>
      </c>
      <c r="I7" s="167" t="s">
        <v>242</v>
      </c>
      <c r="J7" s="167" t="s">
        <v>242</v>
      </c>
      <c r="K7" s="167" t="s">
        <v>242</v>
      </c>
      <c r="L7" s="167" t="s">
        <v>242</v>
      </c>
      <c r="M7" s="167" t="s">
        <v>242</v>
      </c>
      <c r="N7" s="168"/>
      <c r="P7" s="132"/>
      <c r="Q7" s="126"/>
      <c r="R7" s="129"/>
      <c r="S7" s="129"/>
      <c r="T7" s="129"/>
      <c r="U7" s="129"/>
      <c r="V7" s="128"/>
      <c r="W7" s="128"/>
      <c r="X7" s="128"/>
      <c r="Y7" s="128"/>
      <c r="Z7" s="128"/>
      <c r="AA7" s="128"/>
      <c r="AB7" s="128"/>
    </row>
    <row r="8" spans="2:28" s="81" customFormat="1" ht="10.5" customHeight="1" x14ac:dyDescent="0.25">
      <c r="B8" s="127" t="s">
        <v>6</v>
      </c>
      <c r="C8" s="165" t="s">
        <v>124</v>
      </c>
      <c r="D8" s="165" t="s">
        <v>131</v>
      </c>
      <c r="E8" s="165" t="s">
        <v>130</v>
      </c>
      <c r="F8" s="165" t="s">
        <v>113</v>
      </c>
      <c r="G8" s="165" t="s">
        <v>72</v>
      </c>
      <c r="H8" s="165" t="s">
        <v>152</v>
      </c>
      <c r="I8" s="165" t="s">
        <v>133</v>
      </c>
      <c r="J8" s="165" t="s">
        <v>242</v>
      </c>
      <c r="K8" s="165" t="s">
        <v>242</v>
      </c>
      <c r="L8" s="165" t="s">
        <v>242</v>
      </c>
      <c r="M8" s="165" t="s">
        <v>242</v>
      </c>
      <c r="N8" s="166">
        <f>SUM(C9:M9)</f>
        <v>0.8033761225911884</v>
      </c>
      <c r="P8" s="60"/>
      <c r="Q8" s="126"/>
      <c r="R8" s="128"/>
      <c r="S8" s="128"/>
      <c r="T8" s="128"/>
      <c r="U8" s="128"/>
      <c r="V8" s="128"/>
      <c r="W8" s="128"/>
      <c r="X8" s="128"/>
      <c r="Y8" s="128"/>
      <c r="Z8" s="128"/>
      <c r="AA8" s="128"/>
      <c r="AB8" s="129"/>
    </row>
    <row r="9" spans="2:28" s="60" customFormat="1" ht="10.5" customHeight="1" x14ac:dyDescent="0.25">
      <c r="B9" s="131"/>
      <c r="C9" s="167">
        <v>0.23728889338747153</v>
      </c>
      <c r="D9" s="167">
        <v>0.20820776139279065</v>
      </c>
      <c r="E9" s="167">
        <v>0.1004196138934465</v>
      </c>
      <c r="F9" s="167">
        <v>9.991226877115135E-2</v>
      </c>
      <c r="G9" s="167">
        <v>8.9552464324844636E-2</v>
      </c>
      <c r="H9" s="167">
        <v>4.1688310860300941E-2</v>
      </c>
      <c r="I9" s="167">
        <v>2.630680996118287E-2</v>
      </c>
      <c r="J9" s="167" t="s">
        <v>242</v>
      </c>
      <c r="K9" s="167" t="s">
        <v>242</v>
      </c>
      <c r="L9" s="167" t="s">
        <v>242</v>
      </c>
      <c r="M9" s="167" t="s">
        <v>242</v>
      </c>
      <c r="N9" s="168"/>
      <c r="Q9" s="128"/>
      <c r="R9" s="129"/>
      <c r="S9" s="129"/>
      <c r="T9" s="129"/>
      <c r="U9" s="129"/>
      <c r="V9" s="129"/>
      <c r="W9" s="129"/>
      <c r="X9" s="129"/>
      <c r="Y9" s="129"/>
      <c r="Z9" s="129"/>
      <c r="AA9" s="128"/>
      <c r="AB9" s="128"/>
    </row>
    <row r="10" spans="2:28" s="81" customFormat="1" ht="12" customHeight="1" x14ac:dyDescent="0.25">
      <c r="B10" s="127" t="s">
        <v>235</v>
      </c>
      <c r="C10" s="165" t="s">
        <v>72</v>
      </c>
      <c r="D10" s="165" t="s">
        <v>45</v>
      </c>
      <c r="E10" s="165" t="s">
        <v>242</v>
      </c>
      <c r="F10" s="165" t="s">
        <v>242</v>
      </c>
      <c r="G10" s="165" t="s">
        <v>242</v>
      </c>
      <c r="H10" s="165" t="s">
        <v>242</v>
      </c>
      <c r="I10" s="165" t="s">
        <v>242</v>
      </c>
      <c r="J10" s="165" t="s">
        <v>242</v>
      </c>
      <c r="K10" s="165" t="s">
        <v>242</v>
      </c>
      <c r="L10" s="165" t="s">
        <v>242</v>
      </c>
      <c r="M10" s="165" t="s">
        <v>242</v>
      </c>
      <c r="N10" s="166">
        <f>SUM(C11:M11)</f>
        <v>0.83174326564357837</v>
      </c>
      <c r="P10" s="132"/>
      <c r="Q10" s="126"/>
      <c r="R10" s="128"/>
      <c r="S10" s="128"/>
      <c r="T10" s="128"/>
      <c r="U10" s="128"/>
      <c r="V10" s="128"/>
      <c r="W10" s="128"/>
      <c r="X10" s="128"/>
      <c r="Y10" s="128"/>
      <c r="Z10" s="128"/>
      <c r="AA10" s="128"/>
      <c r="AB10" s="129"/>
    </row>
    <row r="11" spans="2:28" s="60" customFormat="1" ht="10.5" customHeight="1" x14ac:dyDescent="0.25">
      <c r="B11" s="130"/>
      <c r="C11" s="167">
        <v>0.64533437070552646</v>
      </c>
      <c r="D11" s="167">
        <v>0.18640889493805188</v>
      </c>
      <c r="E11" s="167" t="s">
        <v>242</v>
      </c>
      <c r="F11" s="167" t="s">
        <v>242</v>
      </c>
      <c r="G11" s="167" t="s">
        <v>242</v>
      </c>
      <c r="H11" s="167" t="s">
        <v>242</v>
      </c>
      <c r="I11" s="167" t="s">
        <v>242</v>
      </c>
      <c r="J11" s="167" t="s">
        <v>242</v>
      </c>
      <c r="K11" s="167" t="s">
        <v>242</v>
      </c>
      <c r="L11" s="167" t="s">
        <v>242</v>
      </c>
      <c r="M11" s="167" t="s">
        <v>242</v>
      </c>
      <c r="N11" s="168"/>
      <c r="P11" s="132"/>
      <c r="Q11" s="126"/>
      <c r="R11" s="129"/>
      <c r="S11" s="129"/>
      <c r="T11" s="129"/>
      <c r="U11" s="128"/>
      <c r="V11" s="128"/>
      <c r="W11" s="128"/>
      <c r="X11" s="128"/>
      <c r="Y11" s="128"/>
      <c r="Z11" s="128"/>
      <c r="AA11" s="128"/>
      <c r="AB11" s="128"/>
    </row>
    <row r="12" spans="2:28" s="81" customFormat="1" ht="12.75" customHeight="1" x14ac:dyDescent="0.25">
      <c r="B12" s="127" t="s">
        <v>236</v>
      </c>
      <c r="C12" s="165" t="s">
        <v>144</v>
      </c>
      <c r="D12" s="165" t="s">
        <v>131</v>
      </c>
      <c r="E12" s="165" t="s">
        <v>130</v>
      </c>
      <c r="F12" s="165" t="s">
        <v>147</v>
      </c>
      <c r="G12" s="165" t="s">
        <v>242</v>
      </c>
      <c r="H12" s="165" t="s">
        <v>242</v>
      </c>
      <c r="I12" s="165" t="s">
        <v>242</v>
      </c>
      <c r="J12" s="165" t="s">
        <v>242</v>
      </c>
      <c r="K12" s="165" t="s">
        <v>242</v>
      </c>
      <c r="L12" s="165" t="s">
        <v>242</v>
      </c>
      <c r="M12" s="165" t="s">
        <v>242</v>
      </c>
      <c r="N12" s="166">
        <f>SUM(C13:M13)</f>
        <v>0.81621912770927707</v>
      </c>
      <c r="P12" s="132"/>
      <c r="Q12" s="126"/>
      <c r="R12" s="128"/>
      <c r="S12" s="128"/>
      <c r="T12" s="128"/>
      <c r="U12" s="128"/>
      <c r="V12" s="128"/>
      <c r="W12" s="128"/>
      <c r="X12" s="128"/>
      <c r="Y12" s="128"/>
      <c r="Z12" s="128"/>
      <c r="AA12" s="128"/>
      <c r="AB12" s="129"/>
    </row>
    <row r="13" spans="2:28" s="60" customFormat="1" ht="10.5" customHeight="1" x14ac:dyDescent="0.25">
      <c r="B13" s="131"/>
      <c r="C13" s="167">
        <v>0.30129239340148772</v>
      </c>
      <c r="D13" s="167">
        <v>0.28103851107193062</v>
      </c>
      <c r="E13" s="167">
        <v>0.12206524888092915</v>
      </c>
      <c r="F13" s="167">
        <v>0.11182297435492951</v>
      </c>
      <c r="G13" s="167" t="s">
        <v>242</v>
      </c>
      <c r="H13" s="167" t="s">
        <v>242</v>
      </c>
      <c r="I13" s="167" t="s">
        <v>242</v>
      </c>
      <c r="J13" s="167" t="s">
        <v>242</v>
      </c>
      <c r="K13" s="167" t="s">
        <v>242</v>
      </c>
      <c r="L13" s="167" t="s">
        <v>242</v>
      </c>
      <c r="M13" s="167" t="s">
        <v>242</v>
      </c>
      <c r="N13" s="168"/>
      <c r="P13" s="132"/>
      <c r="Q13" s="128"/>
      <c r="R13" s="129"/>
      <c r="S13" s="129"/>
      <c r="T13" s="129"/>
      <c r="U13" s="129"/>
      <c r="V13" s="128"/>
      <c r="W13" s="128"/>
      <c r="X13" s="128"/>
      <c r="Y13" s="128"/>
      <c r="Z13" s="128"/>
      <c r="AA13" s="128"/>
      <c r="AB13" s="128"/>
    </row>
    <row r="14" spans="2:28" s="81" customFormat="1" ht="10.5" customHeight="1" x14ac:dyDescent="0.25">
      <c r="B14" s="127" t="s">
        <v>8</v>
      </c>
      <c r="C14" s="165" t="s">
        <v>114</v>
      </c>
      <c r="D14" s="165" t="s">
        <v>72</v>
      </c>
      <c r="E14" s="165" t="s">
        <v>143</v>
      </c>
      <c r="F14" s="165" t="s">
        <v>91</v>
      </c>
      <c r="G14" s="165" t="s">
        <v>92</v>
      </c>
      <c r="H14" s="165" t="s">
        <v>242</v>
      </c>
      <c r="I14" s="165" t="s">
        <v>242</v>
      </c>
      <c r="J14" s="165" t="s">
        <v>242</v>
      </c>
      <c r="K14" s="165" t="s">
        <v>242</v>
      </c>
      <c r="L14" s="165" t="s">
        <v>242</v>
      </c>
      <c r="M14" s="165" t="s">
        <v>242</v>
      </c>
      <c r="N14" s="166">
        <f>SUM(C15:M15)</f>
        <v>0.82521360762614726</v>
      </c>
      <c r="P14" s="132"/>
      <c r="Q14" s="126"/>
      <c r="R14" s="128"/>
      <c r="S14" s="128"/>
      <c r="T14" s="128"/>
      <c r="U14" s="128"/>
      <c r="V14" s="128"/>
      <c r="W14" s="128"/>
      <c r="X14" s="128"/>
      <c r="Y14" s="128"/>
      <c r="Z14" s="128"/>
      <c r="AA14" s="128"/>
      <c r="AB14" s="129"/>
    </row>
    <row r="15" spans="2:28" s="60" customFormat="1" ht="10.5" customHeight="1" x14ac:dyDescent="0.25">
      <c r="B15" s="131"/>
      <c r="C15" s="167">
        <v>0.4483578222557813</v>
      </c>
      <c r="D15" s="167">
        <v>0.11907479786901831</v>
      </c>
      <c r="E15" s="167">
        <v>0.11072229457498686</v>
      </c>
      <c r="F15" s="167">
        <v>9.9823162958746062E-2</v>
      </c>
      <c r="G15" s="167">
        <v>4.7235529967614723E-2</v>
      </c>
      <c r="H15" s="167" t="s">
        <v>242</v>
      </c>
      <c r="I15" s="167" t="s">
        <v>242</v>
      </c>
      <c r="J15" s="167" t="s">
        <v>242</v>
      </c>
      <c r="K15" s="167" t="s">
        <v>242</v>
      </c>
      <c r="L15" s="167" t="s">
        <v>242</v>
      </c>
      <c r="M15" s="167" t="s">
        <v>242</v>
      </c>
      <c r="N15" s="168"/>
      <c r="P15" s="132"/>
      <c r="Q15" s="128"/>
      <c r="R15" s="129"/>
      <c r="S15" s="129"/>
      <c r="T15" s="129"/>
      <c r="U15" s="129"/>
      <c r="V15" s="128"/>
      <c r="W15" s="128"/>
      <c r="X15" s="128"/>
      <c r="Y15" s="128"/>
      <c r="Z15" s="128"/>
      <c r="AA15" s="128"/>
      <c r="AB15" s="128"/>
    </row>
    <row r="16" spans="2:28" s="81" customFormat="1" ht="12.75" customHeight="1" x14ac:dyDescent="0.25">
      <c r="B16" s="127" t="s">
        <v>237</v>
      </c>
      <c r="C16" s="165" t="s">
        <v>143</v>
      </c>
      <c r="D16" s="165" t="s">
        <v>72</v>
      </c>
      <c r="E16" s="165" t="s">
        <v>114</v>
      </c>
      <c r="F16" s="165" t="s">
        <v>91</v>
      </c>
      <c r="G16" s="165" t="s">
        <v>92</v>
      </c>
      <c r="H16" s="165" t="s">
        <v>53</v>
      </c>
      <c r="I16" s="165" t="s">
        <v>242</v>
      </c>
      <c r="J16" s="165" t="s">
        <v>242</v>
      </c>
      <c r="K16" s="165" t="s">
        <v>242</v>
      </c>
      <c r="L16" s="165" t="s">
        <v>242</v>
      </c>
      <c r="M16" s="165" t="s">
        <v>242</v>
      </c>
      <c r="N16" s="166">
        <f>SUM(C17:M17)</f>
        <v>0.81004704056097909</v>
      </c>
      <c r="P16" s="132"/>
      <c r="Q16" s="126"/>
      <c r="R16" s="128"/>
      <c r="S16" s="128"/>
      <c r="T16" s="128"/>
      <c r="U16" s="128"/>
      <c r="V16" s="128"/>
      <c r="W16" s="128"/>
      <c r="X16" s="128"/>
      <c r="Y16" s="128"/>
      <c r="Z16" s="128"/>
      <c r="AA16" s="128"/>
      <c r="AB16" s="129"/>
    </row>
    <row r="17" spans="2:28" s="60" customFormat="1" ht="10.5" customHeight="1" x14ac:dyDescent="0.25">
      <c r="B17" s="131"/>
      <c r="C17" s="167">
        <v>0.25233301028773492</v>
      </c>
      <c r="D17" s="167">
        <v>0.2494207714872454</v>
      </c>
      <c r="E17" s="167">
        <v>0.13623932368830896</v>
      </c>
      <c r="F17" s="167">
        <v>0.11151676195798341</v>
      </c>
      <c r="G17" s="167">
        <v>3.2264021418494188E-2</v>
      </c>
      <c r="H17" s="167">
        <v>2.8273151721212232E-2</v>
      </c>
      <c r="I17" s="167" t="s">
        <v>242</v>
      </c>
      <c r="J17" s="167" t="s">
        <v>242</v>
      </c>
      <c r="K17" s="167" t="s">
        <v>242</v>
      </c>
      <c r="L17" s="167" t="s">
        <v>242</v>
      </c>
      <c r="M17" s="167" t="s">
        <v>242</v>
      </c>
      <c r="N17" s="168"/>
      <c r="P17" s="132"/>
      <c r="Q17" s="128"/>
      <c r="R17" s="129"/>
      <c r="S17" s="129"/>
      <c r="T17" s="129"/>
      <c r="U17" s="129"/>
      <c r="V17" s="129"/>
      <c r="W17" s="128"/>
      <c r="X17" s="128"/>
      <c r="Y17" s="128"/>
      <c r="Z17" s="128"/>
      <c r="AA17" s="128"/>
      <c r="AB17" s="128"/>
    </row>
    <row r="18" spans="2:28" s="81" customFormat="1" ht="12" customHeight="1" x14ac:dyDescent="0.25">
      <c r="B18" s="127" t="s">
        <v>238</v>
      </c>
      <c r="C18" s="165" t="s">
        <v>72</v>
      </c>
      <c r="D18" s="165" t="s">
        <v>53</v>
      </c>
      <c r="E18" s="165" t="s">
        <v>63</v>
      </c>
      <c r="F18" s="165" t="s">
        <v>55</v>
      </c>
      <c r="G18" s="165" t="s">
        <v>131</v>
      </c>
      <c r="H18" s="165" t="s">
        <v>91</v>
      </c>
      <c r="I18" s="165" t="s">
        <v>143</v>
      </c>
      <c r="J18" s="165" t="s">
        <v>170</v>
      </c>
      <c r="K18" s="165" t="s">
        <v>242</v>
      </c>
      <c r="L18" s="165" t="s">
        <v>242</v>
      </c>
      <c r="M18" s="165" t="s">
        <v>242</v>
      </c>
      <c r="N18" s="166">
        <f>SUM(C19:M19)</f>
        <v>0.80411234557943712</v>
      </c>
      <c r="P18" s="132"/>
      <c r="Q18" s="126"/>
      <c r="R18" s="128"/>
      <c r="S18" s="128"/>
      <c r="T18" s="128"/>
      <c r="U18" s="128"/>
      <c r="V18" s="128"/>
      <c r="W18" s="128"/>
      <c r="X18" s="128"/>
      <c r="Y18" s="128"/>
      <c r="Z18" s="128"/>
      <c r="AA18" s="128"/>
      <c r="AB18" s="129"/>
    </row>
    <row r="19" spans="2:28" s="60" customFormat="1" ht="10.5" customHeight="1" x14ac:dyDescent="0.25">
      <c r="B19" s="131"/>
      <c r="C19" s="167">
        <v>0.57287933829640636</v>
      </c>
      <c r="D19" s="167">
        <v>5.9377713593598412E-2</v>
      </c>
      <c r="E19" s="167">
        <v>4.1737070403229146E-2</v>
      </c>
      <c r="F19" s="167">
        <v>3.4603502747354638E-2</v>
      </c>
      <c r="G19" s="167">
        <v>2.6470314040564047E-2</v>
      </c>
      <c r="H19" s="167">
        <v>2.5657869155816349E-2</v>
      </c>
      <c r="I19" s="167">
        <v>2.2329610944652703E-2</v>
      </c>
      <c r="J19" s="167">
        <v>2.1056926397815295E-2</v>
      </c>
      <c r="K19" s="167" t="s">
        <v>242</v>
      </c>
      <c r="L19" s="167" t="s">
        <v>242</v>
      </c>
      <c r="M19" s="167" t="s">
        <v>242</v>
      </c>
      <c r="N19" s="168"/>
      <c r="P19" s="132"/>
      <c r="Q19" s="128"/>
      <c r="R19" s="129"/>
      <c r="S19" s="129"/>
      <c r="T19" s="129"/>
      <c r="U19" s="129"/>
      <c r="V19" s="129"/>
      <c r="W19" s="129"/>
      <c r="X19" s="129"/>
      <c r="Y19" s="128"/>
      <c r="Z19" s="128"/>
      <c r="AA19" s="128"/>
      <c r="AB19" s="128"/>
    </row>
    <row r="20" spans="2:28" s="81" customFormat="1" ht="10.5" customHeight="1" x14ac:dyDescent="0.25">
      <c r="B20" s="127" t="s">
        <v>9</v>
      </c>
      <c r="C20" s="165" t="s">
        <v>72</v>
      </c>
      <c r="D20" s="165" t="s">
        <v>63</v>
      </c>
      <c r="E20" s="165" t="s">
        <v>57</v>
      </c>
      <c r="F20" s="165" t="s">
        <v>45</v>
      </c>
      <c r="G20" s="165" t="s">
        <v>242</v>
      </c>
      <c r="H20" s="165" t="s">
        <v>242</v>
      </c>
      <c r="I20" s="165" t="s">
        <v>242</v>
      </c>
      <c r="J20" s="165" t="s">
        <v>242</v>
      </c>
      <c r="K20" s="165" t="s">
        <v>242</v>
      </c>
      <c r="L20" s="165" t="s">
        <v>242</v>
      </c>
      <c r="M20" s="165" t="s">
        <v>242</v>
      </c>
      <c r="N20" s="166">
        <f>SUM(C21:M21)</f>
        <v>0.85841849394613057</v>
      </c>
      <c r="P20" s="132"/>
      <c r="Q20" s="126"/>
      <c r="R20" s="128"/>
      <c r="S20" s="128"/>
      <c r="T20" s="128"/>
      <c r="U20" s="128"/>
      <c r="V20" s="128"/>
      <c r="W20" s="128"/>
      <c r="X20" s="128"/>
      <c r="Y20" s="128"/>
      <c r="Z20" s="128"/>
      <c r="AA20" s="128"/>
      <c r="AB20" s="129"/>
    </row>
    <row r="21" spans="2:28" s="60" customFormat="1" ht="10.5" customHeight="1" x14ac:dyDescent="0.25">
      <c r="B21" s="131"/>
      <c r="C21" s="167">
        <v>0.39610871387080093</v>
      </c>
      <c r="D21" s="167">
        <v>0.28876506118528622</v>
      </c>
      <c r="E21" s="167">
        <v>9.1505663693962069E-2</v>
      </c>
      <c r="F21" s="167">
        <v>8.2039055196081345E-2</v>
      </c>
      <c r="G21" s="167" t="s">
        <v>242</v>
      </c>
      <c r="H21" s="167" t="s">
        <v>242</v>
      </c>
      <c r="I21" s="167" t="s">
        <v>242</v>
      </c>
      <c r="J21" s="167" t="s">
        <v>242</v>
      </c>
      <c r="K21" s="167" t="s">
        <v>242</v>
      </c>
      <c r="L21" s="167" t="s">
        <v>242</v>
      </c>
      <c r="M21" s="167" t="s">
        <v>242</v>
      </c>
      <c r="N21" s="168"/>
      <c r="P21" s="132"/>
      <c r="Q21" s="128"/>
      <c r="R21" s="129"/>
      <c r="S21" s="129"/>
      <c r="T21" s="129"/>
      <c r="U21" s="128"/>
      <c r="V21" s="128"/>
      <c r="W21" s="128"/>
      <c r="X21" s="128"/>
      <c r="Y21" s="128"/>
      <c r="Z21" s="128"/>
      <c r="AA21" s="128"/>
      <c r="AB21" s="128"/>
    </row>
    <row r="22" spans="2:28" s="81" customFormat="1" ht="10.5" customHeight="1" x14ac:dyDescent="0.25">
      <c r="B22" s="127" t="s">
        <v>11</v>
      </c>
      <c r="C22" s="165" t="s">
        <v>55</v>
      </c>
      <c r="D22" s="165" t="s">
        <v>45</v>
      </c>
      <c r="E22" s="165" t="s">
        <v>121</v>
      </c>
      <c r="F22" s="165" t="s">
        <v>72</v>
      </c>
      <c r="G22" s="165" t="s">
        <v>52</v>
      </c>
      <c r="H22" s="165" t="s">
        <v>204</v>
      </c>
      <c r="I22" s="165" t="s">
        <v>242</v>
      </c>
      <c r="J22" s="165" t="s">
        <v>242</v>
      </c>
      <c r="K22" s="165" t="s">
        <v>242</v>
      </c>
      <c r="L22" s="165" t="s">
        <v>242</v>
      </c>
      <c r="M22" s="165" t="s">
        <v>242</v>
      </c>
      <c r="N22" s="166">
        <f>SUM(C23:M23)</f>
        <v>0.80835662373151751</v>
      </c>
      <c r="P22" s="132"/>
      <c r="Q22" s="126"/>
      <c r="R22" s="128"/>
      <c r="S22" s="128"/>
      <c r="T22" s="128"/>
      <c r="U22" s="128"/>
      <c r="V22" s="128"/>
      <c r="W22" s="128"/>
      <c r="X22" s="128"/>
      <c r="Y22" s="128"/>
      <c r="Z22" s="128"/>
      <c r="AA22" s="128"/>
      <c r="AB22" s="129"/>
    </row>
    <row r="23" spans="2:28" s="60" customFormat="1" ht="10.5" customHeight="1" x14ac:dyDescent="0.25">
      <c r="B23" s="131"/>
      <c r="C23" s="167">
        <v>0.2446431776215009</v>
      </c>
      <c r="D23" s="167">
        <v>0.16636082256461804</v>
      </c>
      <c r="E23" s="167">
        <v>0.12984471642713255</v>
      </c>
      <c r="F23" s="167">
        <v>0.11316878819936725</v>
      </c>
      <c r="G23" s="167">
        <v>7.8155926332244968E-2</v>
      </c>
      <c r="H23" s="167">
        <v>7.6183192586653736E-2</v>
      </c>
      <c r="I23" s="167" t="s">
        <v>242</v>
      </c>
      <c r="J23" s="167" t="s">
        <v>242</v>
      </c>
      <c r="K23" s="167" t="s">
        <v>242</v>
      </c>
      <c r="L23" s="167" t="s">
        <v>242</v>
      </c>
      <c r="M23" s="167" t="s">
        <v>242</v>
      </c>
      <c r="N23" s="168"/>
      <c r="P23" s="132"/>
      <c r="Q23" s="128"/>
      <c r="R23" s="129"/>
      <c r="S23" s="129"/>
      <c r="T23" s="129"/>
      <c r="U23" s="129"/>
      <c r="V23" s="129"/>
      <c r="W23" s="128"/>
      <c r="X23" s="128"/>
      <c r="Y23" s="128"/>
      <c r="Z23" s="128"/>
      <c r="AA23" s="128"/>
      <c r="AB23" s="128"/>
    </row>
    <row r="24" spans="2:28" s="81" customFormat="1" ht="10.5" customHeight="1" x14ac:dyDescent="0.25">
      <c r="B24" s="127" t="s">
        <v>10</v>
      </c>
      <c r="C24" s="165" t="s">
        <v>72</v>
      </c>
      <c r="D24" s="165" t="s">
        <v>45</v>
      </c>
      <c r="E24" s="165" t="s">
        <v>156</v>
      </c>
      <c r="F24" s="165" t="s">
        <v>53</v>
      </c>
      <c r="G24" s="165" t="s">
        <v>47</v>
      </c>
      <c r="H24" s="165" t="s">
        <v>49</v>
      </c>
      <c r="I24" s="165" t="s">
        <v>164</v>
      </c>
      <c r="J24" s="165" t="s">
        <v>242</v>
      </c>
      <c r="K24" s="165" t="s">
        <v>242</v>
      </c>
      <c r="L24" s="165" t="s">
        <v>242</v>
      </c>
      <c r="M24" s="165" t="s">
        <v>242</v>
      </c>
      <c r="N24" s="166">
        <f>SUM(C25:M25)</f>
        <v>0.82035372154896802</v>
      </c>
      <c r="P24" s="132"/>
      <c r="Q24" s="126"/>
      <c r="R24" s="128"/>
      <c r="S24" s="128"/>
      <c r="T24" s="128"/>
      <c r="U24" s="128"/>
      <c r="V24" s="128"/>
      <c r="W24" s="128"/>
      <c r="X24" s="128"/>
      <c r="Y24" s="128"/>
      <c r="Z24" s="128"/>
      <c r="AA24" s="128"/>
      <c r="AB24" s="129"/>
    </row>
    <row r="25" spans="2:28" s="60" customFormat="1" ht="10.5" customHeight="1" x14ac:dyDescent="0.25">
      <c r="B25" s="131"/>
      <c r="C25" s="167">
        <v>0.28335215801919</v>
      </c>
      <c r="D25" s="167">
        <v>0.21614079384278101</v>
      </c>
      <c r="E25" s="167">
        <v>8.0807021445067059E-2</v>
      </c>
      <c r="F25" s="167">
        <v>7.9717217715829777E-2</v>
      </c>
      <c r="G25" s="167">
        <v>6.7085255184161502E-2</v>
      </c>
      <c r="H25" s="167">
        <v>4.7200252244906211E-2</v>
      </c>
      <c r="I25" s="167">
        <v>4.6051023097032441E-2</v>
      </c>
      <c r="J25" s="167" t="s">
        <v>242</v>
      </c>
      <c r="K25" s="167" t="s">
        <v>242</v>
      </c>
      <c r="L25" s="167" t="s">
        <v>242</v>
      </c>
      <c r="M25" s="167" t="s">
        <v>242</v>
      </c>
      <c r="N25" s="168"/>
      <c r="P25" s="132"/>
      <c r="Q25" s="128"/>
      <c r="R25" s="129"/>
      <c r="S25" s="129"/>
      <c r="T25" s="129"/>
      <c r="U25" s="128"/>
      <c r="V25" s="128"/>
      <c r="W25" s="128"/>
      <c r="X25" s="128"/>
      <c r="Y25" s="128"/>
      <c r="Z25" s="128"/>
      <c r="AA25" s="128"/>
      <c r="AB25" s="128"/>
    </row>
    <row r="26" spans="2:28" s="81" customFormat="1" ht="10.5" customHeight="1" x14ac:dyDescent="0.25">
      <c r="B26" s="127" t="s">
        <v>12</v>
      </c>
      <c r="C26" s="165" t="s">
        <v>160</v>
      </c>
      <c r="D26" s="165" t="s">
        <v>45</v>
      </c>
      <c r="E26" s="165" t="s">
        <v>242</v>
      </c>
      <c r="F26" s="165" t="s">
        <v>242</v>
      </c>
      <c r="G26" s="165" t="s">
        <v>242</v>
      </c>
      <c r="H26" s="165" t="s">
        <v>242</v>
      </c>
      <c r="I26" s="165" t="s">
        <v>242</v>
      </c>
      <c r="J26" s="165" t="s">
        <v>242</v>
      </c>
      <c r="K26" s="165" t="s">
        <v>242</v>
      </c>
      <c r="L26" s="165" t="s">
        <v>242</v>
      </c>
      <c r="M26" s="165" t="s">
        <v>242</v>
      </c>
      <c r="N26" s="166">
        <f>SUM(C27:M27)</f>
        <v>0.80044328029309741</v>
      </c>
      <c r="P26" s="132"/>
      <c r="Q26" s="126"/>
      <c r="R26" s="128"/>
      <c r="S26" s="128"/>
      <c r="T26" s="128"/>
      <c r="U26" s="128"/>
      <c r="V26" s="128"/>
      <c r="W26" s="128"/>
      <c r="X26" s="128"/>
      <c r="Y26" s="128"/>
      <c r="Z26" s="128"/>
      <c r="AA26" s="128"/>
      <c r="AB26" s="129"/>
    </row>
    <row r="27" spans="2:28" s="60" customFormat="1" ht="10.5" customHeight="1" x14ac:dyDescent="0.25">
      <c r="B27" s="131"/>
      <c r="C27" s="167">
        <v>0.58014257329199603</v>
      </c>
      <c r="D27" s="167">
        <v>0.22030070700110133</v>
      </c>
      <c r="E27" s="167" t="s">
        <v>242</v>
      </c>
      <c r="F27" s="167" t="s">
        <v>242</v>
      </c>
      <c r="G27" s="167" t="s">
        <v>242</v>
      </c>
      <c r="H27" s="167" t="s">
        <v>242</v>
      </c>
      <c r="I27" s="167" t="s">
        <v>242</v>
      </c>
      <c r="J27" s="167" t="s">
        <v>242</v>
      </c>
      <c r="K27" s="167" t="s">
        <v>242</v>
      </c>
      <c r="L27" s="167" t="s">
        <v>242</v>
      </c>
      <c r="M27" s="167" t="s">
        <v>242</v>
      </c>
      <c r="N27" s="168"/>
      <c r="P27" s="132"/>
      <c r="Q27" s="128"/>
      <c r="R27" s="129"/>
      <c r="S27" s="129"/>
      <c r="T27" s="129"/>
      <c r="U27" s="128"/>
      <c r="V27" s="128"/>
      <c r="W27" s="128"/>
      <c r="X27" s="128"/>
      <c r="Y27" s="128"/>
      <c r="Z27" s="128"/>
      <c r="AA27" s="128"/>
      <c r="AB27" s="128"/>
    </row>
    <row r="28" spans="2:28" s="81" customFormat="1" ht="10.5" customHeight="1" x14ac:dyDescent="0.25">
      <c r="B28" s="127" t="s">
        <v>13</v>
      </c>
      <c r="C28" s="165" t="s">
        <v>160</v>
      </c>
      <c r="D28" s="165" t="s">
        <v>63</v>
      </c>
      <c r="E28" s="165" t="s">
        <v>53</v>
      </c>
      <c r="F28" s="165" t="s">
        <v>72</v>
      </c>
      <c r="G28" s="165" t="s">
        <v>45</v>
      </c>
      <c r="H28" s="165" t="s">
        <v>55</v>
      </c>
      <c r="I28" s="165" t="s">
        <v>242</v>
      </c>
      <c r="J28" s="165" t="s">
        <v>242</v>
      </c>
      <c r="K28" s="165" t="s">
        <v>242</v>
      </c>
      <c r="L28" s="165" t="s">
        <v>242</v>
      </c>
      <c r="M28" s="165" t="s">
        <v>242</v>
      </c>
      <c r="N28" s="166">
        <f>SUM(C29:M29)</f>
        <v>0.82453777504363024</v>
      </c>
      <c r="P28" s="132"/>
      <c r="Q28" s="126"/>
      <c r="R28" s="128"/>
      <c r="S28" s="128"/>
      <c r="T28" s="128"/>
      <c r="U28" s="128"/>
      <c r="V28" s="128"/>
      <c r="W28" s="128"/>
      <c r="X28" s="128"/>
      <c r="Y28" s="128"/>
      <c r="Z28" s="128"/>
      <c r="AA28" s="128"/>
      <c r="AB28" s="129"/>
    </row>
    <row r="29" spans="2:28" s="60" customFormat="1" ht="10.5" customHeight="1" x14ac:dyDescent="0.25">
      <c r="B29" s="131"/>
      <c r="C29" s="167">
        <v>0.28492673048974848</v>
      </c>
      <c r="D29" s="167">
        <v>0.19468956778415381</v>
      </c>
      <c r="E29" s="167">
        <v>0.11567425424327873</v>
      </c>
      <c r="F29" s="167">
        <v>8.6772663326983079E-2</v>
      </c>
      <c r="G29" s="167">
        <v>7.7742044034634306E-2</v>
      </c>
      <c r="H29" s="167">
        <v>6.4732515164831958E-2</v>
      </c>
      <c r="I29" s="167" t="s">
        <v>242</v>
      </c>
      <c r="J29" s="167" t="s">
        <v>242</v>
      </c>
      <c r="K29" s="167" t="s">
        <v>242</v>
      </c>
      <c r="L29" s="167" t="s">
        <v>242</v>
      </c>
      <c r="M29" s="167" t="s">
        <v>242</v>
      </c>
      <c r="N29" s="168"/>
      <c r="P29" s="132"/>
      <c r="Q29" s="128"/>
      <c r="R29" s="129"/>
      <c r="S29" s="129"/>
      <c r="T29" s="129"/>
      <c r="U29" s="129"/>
      <c r="V29" s="128"/>
      <c r="W29" s="128"/>
      <c r="X29" s="128"/>
      <c r="Y29" s="128"/>
      <c r="Z29" s="128"/>
      <c r="AA29" s="128"/>
      <c r="AB29" s="128"/>
    </row>
    <row r="30" spans="2:28" s="81" customFormat="1" ht="10.5" customHeight="1" x14ac:dyDescent="0.25">
      <c r="B30" s="127" t="s">
        <v>14</v>
      </c>
      <c r="C30" s="165" t="s">
        <v>63</v>
      </c>
      <c r="D30" s="165" t="s">
        <v>121</v>
      </c>
      <c r="E30" s="165" t="s">
        <v>242</v>
      </c>
      <c r="F30" s="165" t="s">
        <v>242</v>
      </c>
      <c r="G30" s="165" t="s">
        <v>242</v>
      </c>
      <c r="H30" s="165" t="s">
        <v>242</v>
      </c>
      <c r="I30" s="165" t="s">
        <v>242</v>
      </c>
      <c r="J30" s="165" t="s">
        <v>242</v>
      </c>
      <c r="K30" s="165" t="s">
        <v>242</v>
      </c>
      <c r="L30" s="165" t="s">
        <v>242</v>
      </c>
      <c r="M30" s="165" t="s">
        <v>242</v>
      </c>
      <c r="N30" s="166">
        <f>SUM(C31:M31)</f>
        <v>0.88580482116549342</v>
      </c>
      <c r="P30" s="132"/>
      <c r="Q30" s="126"/>
      <c r="R30" s="128"/>
      <c r="S30" s="128"/>
      <c r="T30" s="128"/>
      <c r="U30" s="128"/>
      <c r="V30" s="128"/>
      <c r="W30" s="128"/>
      <c r="X30" s="128"/>
      <c r="Y30" s="128"/>
      <c r="Z30" s="128"/>
      <c r="AA30" s="128"/>
      <c r="AB30" s="129"/>
    </row>
    <row r="31" spans="2:28" s="60" customFormat="1" ht="10.5" customHeight="1" x14ac:dyDescent="0.25">
      <c r="B31" s="131"/>
      <c r="C31" s="167">
        <v>0.57456137418164244</v>
      </c>
      <c r="D31" s="167">
        <v>0.31124344698385104</v>
      </c>
      <c r="E31" s="167" t="s">
        <v>242</v>
      </c>
      <c r="F31" s="167" t="s">
        <v>242</v>
      </c>
      <c r="G31" s="167" t="s">
        <v>242</v>
      </c>
      <c r="H31" s="167" t="s">
        <v>242</v>
      </c>
      <c r="I31" s="167" t="s">
        <v>242</v>
      </c>
      <c r="J31" s="167" t="s">
        <v>242</v>
      </c>
      <c r="K31" s="167" t="s">
        <v>242</v>
      </c>
      <c r="L31" s="167" t="s">
        <v>242</v>
      </c>
      <c r="M31" s="167" t="s">
        <v>242</v>
      </c>
      <c r="N31" s="168"/>
      <c r="P31" s="132"/>
      <c r="Q31" s="128"/>
      <c r="R31" s="129"/>
      <c r="S31" s="129"/>
      <c r="T31" s="129"/>
      <c r="U31" s="128"/>
      <c r="V31" s="128"/>
      <c r="W31" s="128"/>
      <c r="X31" s="128"/>
      <c r="Y31" s="128"/>
      <c r="Z31" s="128"/>
      <c r="AA31" s="128"/>
      <c r="AB31" s="128"/>
    </row>
    <row r="32" spans="2:28" s="81" customFormat="1" ht="10.5" customHeight="1" x14ac:dyDescent="0.25">
      <c r="B32" s="127" t="s">
        <v>15</v>
      </c>
      <c r="C32" s="165" t="s">
        <v>70</v>
      </c>
      <c r="D32" s="165" t="s">
        <v>45</v>
      </c>
      <c r="E32" s="165" t="s">
        <v>55</v>
      </c>
      <c r="F32" s="165" t="s">
        <v>53</v>
      </c>
      <c r="G32" s="165" t="s">
        <v>52</v>
      </c>
      <c r="H32" s="165" t="s">
        <v>242</v>
      </c>
      <c r="I32" s="165" t="s">
        <v>242</v>
      </c>
      <c r="J32" s="165" t="s">
        <v>242</v>
      </c>
      <c r="K32" s="165" t="s">
        <v>242</v>
      </c>
      <c r="L32" s="165" t="s">
        <v>242</v>
      </c>
      <c r="M32" s="165" t="s">
        <v>242</v>
      </c>
      <c r="N32" s="166">
        <f>SUM(C33:M33)</f>
        <v>0.84779008704426173</v>
      </c>
      <c r="P32" s="132"/>
      <c r="Q32" s="126"/>
      <c r="R32" s="128"/>
      <c r="S32" s="128"/>
      <c r="T32" s="128"/>
      <c r="U32" s="128"/>
      <c r="V32" s="128"/>
      <c r="W32" s="128"/>
      <c r="X32" s="128"/>
      <c r="Y32" s="128"/>
      <c r="Z32" s="128"/>
      <c r="AA32" s="128"/>
      <c r="AB32" s="129"/>
    </row>
    <row r="33" spans="1:28" s="60" customFormat="1" ht="10.5" customHeight="1" x14ac:dyDescent="0.25">
      <c r="B33" s="131"/>
      <c r="C33" s="167">
        <v>0.33682957252096435</v>
      </c>
      <c r="D33" s="167">
        <v>0.18212990819930452</v>
      </c>
      <c r="E33" s="167">
        <v>0.1426293545082315</v>
      </c>
      <c r="F33" s="167">
        <v>0.12388244162548247</v>
      </c>
      <c r="G33" s="167">
        <v>6.231881019027883E-2</v>
      </c>
      <c r="H33" s="167" t="s">
        <v>242</v>
      </c>
      <c r="I33" s="167" t="s">
        <v>242</v>
      </c>
      <c r="J33" s="167" t="s">
        <v>242</v>
      </c>
      <c r="K33" s="167" t="s">
        <v>242</v>
      </c>
      <c r="L33" s="167" t="s">
        <v>242</v>
      </c>
      <c r="M33" s="167" t="s">
        <v>242</v>
      </c>
      <c r="N33" s="168"/>
      <c r="P33" s="132"/>
      <c r="Q33" s="128"/>
      <c r="R33" s="129"/>
      <c r="S33" s="129"/>
      <c r="T33" s="129"/>
      <c r="U33" s="128"/>
      <c r="V33" s="128"/>
      <c r="W33" s="128"/>
      <c r="X33" s="128"/>
      <c r="Y33" s="128"/>
      <c r="Z33" s="128"/>
      <c r="AA33" s="128"/>
      <c r="AB33" s="128"/>
    </row>
    <row r="34" spans="1:28" s="81" customFormat="1" ht="10.5" customHeight="1" x14ac:dyDescent="0.25">
      <c r="B34" s="127" t="s">
        <v>16</v>
      </c>
      <c r="C34" s="165" t="s">
        <v>72</v>
      </c>
      <c r="D34" s="165" t="s">
        <v>45</v>
      </c>
      <c r="E34" s="165" t="s">
        <v>242</v>
      </c>
      <c r="F34" s="165" t="s">
        <v>242</v>
      </c>
      <c r="G34" s="165" t="s">
        <v>242</v>
      </c>
      <c r="H34" s="165" t="s">
        <v>242</v>
      </c>
      <c r="I34" s="165" t="s">
        <v>242</v>
      </c>
      <c r="J34" s="165" t="s">
        <v>242</v>
      </c>
      <c r="K34" s="165" t="s">
        <v>242</v>
      </c>
      <c r="L34" s="165" t="s">
        <v>242</v>
      </c>
      <c r="M34" s="165" t="s">
        <v>242</v>
      </c>
      <c r="N34" s="166">
        <f>SUM(C35:M35)</f>
        <v>0.92205151542535335</v>
      </c>
      <c r="P34" s="132"/>
      <c r="Q34" s="126"/>
      <c r="R34" s="128"/>
      <c r="S34" s="128"/>
      <c r="T34" s="128"/>
      <c r="U34" s="128"/>
      <c r="V34" s="128"/>
      <c r="W34" s="128"/>
      <c r="X34" s="128"/>
      <c r="Y34" s="128"/>
      <c r="Z34" s="128"/>
      <c r="AA34" s="128"/>
      <c r="AB34" s="129"/>
    </row>
    <row r="35" spans="1:28" s="60" customFormat="1" ht="10.5" customHeight="1" x14ac:dyDescent="0.25">
      <c r="B35" s="131"/>
      <c r="C35" s="167">
        <v>0.70150951543555107</v>
      </c>
      <c r="D35" s="167">
        <v>0.22054199998980231</v>
      </c>
      <c r="E35" s="167" t="s">
        <v>242</v>
      </c>
      <c r="F35" s="167" t="s">
        <v>242</v>
      </c>
      <c r="G35" s="167" t="s">
        <v>242</v>
      </c>
      <c r="H35" s="167" t="s">
        <v>242</v>
      </c>
      <c r="I35" s="167" t="s">
        <v>242</v>
      </c>
      <c r="J35" s="167" t="s">
        <v>242</v>
      </c>
      <c r="K35" s="167" t="s">
        <v>242</v>
      </c>
      <c r="L35" s="167" t="s">
        <v>242</v>
      </c>
      <c r="M35" s="167" t="s">
        <v>242</v>
      </c>
      <c r="N35" s="168"/>
      <c r="P35" s="132"/>
      <c r="Q35" s="128"/>
      <c r="R35" s="129"/>
      <c r="S35" s="129"/>
      <c r="T35" s="129"/>
      <c r="U35" s="128"/>
      <c r="V35" s="128"/>
      <c r="W35" s="128"/>
      <c r="X35" s="128"/>
      <c r="Y35" s="128"/>
      <c r="Z35" s="128"/>
      <c r="AA35" s="128"/>
      <c r="AB35" s="128"/>
    </row>
    <row r="36" spans="1:28" s="81" customFormat="1" ht="10.5" customHeight="1" x14ac:dyDescent="0.25">
      <c r="B36" s="127" t="s">
        <v>17</v>
      </c>
      <c r="C36" s="165" t="s">
        <v>63</v>
      </c>
      <c r="D36" s="165" t="s">
        <v>72</v>
      </c>
      <c r="E36" s="165" t="s">
        <v>121</v>
      </c>
      <c r="F36" s="165" t="s">
        <v>53</v>
      </c>
      <c r="G36" s="165" t="s">
        <v>55</v>
      </c>
      <c r="H36" s="165" t="s">
        <v>242</v>
      </c>
      <c r="I36" s="165" t="s">
        <v>242</v>
      </c>
      <c r="J36" s="165" t="s">
        <v>242</v>
      </c>
      <c r="K36" s="165" t="s">
        <v>242</v>
      </c>
      <c r="L36" s="165" t="s">
        <v>242</v>
      </c>
      <c r="M36" s="165" t="s">
        <v>242</v>
      </c>
      <c r="N36" s="166">
        <f>SUM(C37:M37)</f>
        <v>0.81101580389439887</v>
      </c>
      <c r="P36" s="132"/>
      <c r="Q36" s="126"/>
      <c r="R36" s="128"/>
      <c r="S36" s="128"/>
      <c r="T36" s="128"/>
      <c r="U36" s="128"/>
      <c r="V36" s="128"/>
      <c r="W36" s="128"/>
      <c r="X36" s="128"/>
      <c r="Y36" s="128"/>
      <c r="Z36" s="128"/>
      <c r="AA36" s="128"/>
      <c r="AB36" s="129"/>
    </row>
    <row r="37" spans="1:28" s="60" customFormat="1" ht="10.5" customHeight="1" x14ac:dyDescent="0.25">
      <c r="B37" s="131"/>
      <c r="C37" s="167">
        <v>0.20834703854166101</v>
      </c>
      <c r="D37" s="167">
        <v>0.19811993956540003</v>
      </c>
      <c r="E37" s="167">
        <v>0.1576748667820701</v>
      </c>
      <c r="F37" s="167">
        <v>0.12890321531170426</v>
      </c>
      <c r="G37" s="167">
        <v>0.11797074369356353</v>
      </c>
      <c r="H37" s="167" t="s">
        <v>242</v>
      </c>
      <c r="I37" s="167" t="s">
        <v>242</v>
      </c>
      <c r="J37" s="167" t="s">
        <v>242</v>
      </c>
      <c r="K37" s="167" t="s">
        <v>242</v>
      </c>
      <c r="L37" s="167" t="s">
        <v>242</v>
      </c>
      <c r="M37" s="167" t="s">
        <v>242</v>
      </c>
      <c r="N37" s="168"/>
      <c r="P37" s="132"/>
      <c r="Q37" s="128"/>
      <c r="R37" s="129"/>
      <c r="S37" s="129"/>
      <c r="T37" s="129"/>
      <c r="U37" s="129"/>
      <c r="V37" s="129"/>
      <c r="W37" s="128"/>
      <c r="X37" s="128"/>
      <c r="Y37" s="128"/>
      <c r="Z37" s="128"/>
      <c r="AA37" s="128"/>
      <c r="AB37" s="128"/>
    </row>
    <row r="38" spans="1:28" s="81" customFormat="1" ht="10.5" customHeight="1" x14ac:dyDescent="0.25">
      <c r="B38" s="127" t="s">
        <v>27</v>
      </c>
      <c r="C38" s="165" t="s">
        <v>72</v>
      </c>
      <c r="D38" s="165" t="s">
        <v>170</v>
      </c>
      <c r="E38" s="165" t="s">
        <v>242</v>
      </c>
      <c r="F38" s="165" t="s">
        <v>242</v>
      </c>
      <c r="G38" s="165" t="s">
        <v>242</v>
      </c>
      <c r="H38" s="165" t="s">
        <v>242</v>
      </c>
      <c r="I38" s="165" t="s">
        <v>242</v>
      </c>
      <c r="J38" s="165" t="s">
        <v>242</v>
      </c>
      <c r="K38" s="165" t="s">
        <v>242</v>
      </c>
      <c r="L38" s="165" t="s">
        <v>242</v>
      </c>
      <c r="M38" s="165" t="s">
        <v>242</v>
      </c>
      <c r="N38" s="166">
        <f>SUM(C39:M39)</f>
        <v>0.8905222096565123</v>
      </c>
      <c r="P38" s="133"/>
      <c r="Q38" s="126"/>
      <c r="R38" s="128"/>
      <c r="S38" s="128"/>
      <c r="T38" s="128"/>
      <c r="U38" s="128"/>
      <c r="V38" s="128"/>
      <c r="W38" s="128"/>
      <c r="X38" s="128"/>
      <c r="Y38" s="128"/>
      <c r="Z38" s="128"/>
      <c r="AA38" s="128"/>
      <c r="AB38" s="129"/>
    </row>
    <row r="39" spans="1:28" s="60" customFormat="1" ht="10.5" customHeight="1" x14ac:dyDescent="0.25">
      <c r="B39" s="131"/>
      <c r="C39" s="167">
        <v>0.71934022793999086</v>
      </c>
      <c r="D39" s="167">
        <v>0.17118198171652144</v>
      </c>
      <c r="E39" s="167" t="s">
        <v>242</v>
      </c>
      <c r="F39" s="167" t="s">
        <v>242</v>
      </c>
      <c r="G39" s="167" t="s">
        <v>242</v>
      </c>
      <c r="H39" s="167" t="s">
        <v>242</v>
      </c>
      <c r="I39" s="167" t="s">
        <v>242</v>
      </c>
      <c r="J39" s="167" t="s">
        <v>242</v>
      </c>
      <c r="K39" s="167" t="s">
        <v>242</v>
      </c>
      <c r="L39" s="167" t="s">
        <v>242</v>
      </c>
      <c r="M39" s="167" t="s">
        <v>242</v>
      </c>
      <c r="N39" s="168"/>
      <c r="P39" s="132"/>
      <c r="Q39" s="128"/>
      <c r="R39" s="129"/>
      <c r="S39" s="129"/>
      <c r="T39" s="129"/>
      <c r="U39" s="129"/>
      <c r="V39" s="128"/>
      <c r="W39" s="128"/>
      <c r="X39" s="128"/>
      <c r="Y39" s="128"/>
      <c r="Z39" s="128"/>
      <c r="AA39" s="128"/>
      <c r="AB39" s="128"/>
    </row>
    <row r="40" spans="1:28" s="81" customFormat="1" ht="10.5" customHeight="1" x14ac:dyDescent="0.25">
      <c r="B40" s="127" t="s">
        <v>25</v>
      </c>
      <c r="C40" s="165" t="s">
        <v>170</v>
      </c>
      <c r="D40" s="165" t="s">
        <v>72</v>
      </c>
      <c r="E40" s="165" t="s">
        <v>166</v>
      </c>
      <c r="F40" s="165" t="s">
        <v>242</v>
      </c>
      <c r="G40" s="165" t="s">
        <v>242</v>
      </c>
      <c r="H40" s="165" t="s">
        <v>242</v>
      </c>
      <c r="I40" s="165" t="s">
        <v>242</v>
      </c>
      <c r="J40" s="165" t="s">
        <v>242</v>
      </c>
      <c r="K40" s="165" t="s">
        <v>242</v>
      </c>
      <c r="L40" s="165" t="s">
        <v>242</v>
      </c>
      <c r="M40" s="165" t="s">
        <v>242</v>
      </c>
      <c r="N40" s="166">
        <f>SUM(C41:M41)</f>
        <v>0.90927003960750041</v>
      </c>
      <c r="P40" s="133"/>
      <c r="Q40" s="126"/>
      <c r="R40" s="128"/>
      <c r="S40" s="128"/>
      <c r="T40" s="128"/>
      <c r="U40" s="128"/>
      <c r="V40" s="128"/>
      <c r="W40" s="128"/>
      <c r="X40" s="128"/>
      <c r="Y40" s="128"/>
      <c r="Z40" s="128"/>
      <c r="AA40" s="128"/>
      <c r="AB40" s="129"/>
    </row>
    <row r="41" spans="1:28" s="60" customFormat="1" ht="10.5" customHeight="1" x14ac:dyDescent="0.25">
      <c r="B41" s="131"/>
      <c r="C41" s="167">
        <v>0.43001289203171167</v>
      </c>
      <c r="D41" s="167">
        <v>0.36847299428988756</v>
      </c>
      <c r="E41" s="167">
        <v>0.1107841532859012</v>
      </c>
      <c r="F41" s="167" t="s">
        <v>242</v>
      </c>
      <c r="G41" s="167" t="s">
        <v>242</v>
      </c>
      <c r="H41" s="167" t="s">
        <v>242</v>
      </c>
      <c r="I41" s="167" t="s">
        <v>242</v>
      </c>
      <c r="J41" s="167" t="s">
        <v>242</v>
      </c>
      <c r="K41" s="167" t="s">
        <v>242</v>
      </c>
      <c r="L41" s="167" t="s">
        <v>242</v>
      </c>
      <c r="M41" s="167" t="s">
        <v>242</v>
      </c>
      <c r="N41" s="168"/>
      <c r="P41" s="132"/>
      <c r="Q41" s="128"/>
      <c r="R41" s="129"/>
      <c r="S41" s="129"/>
      <c r="T41" s="129"/>
      <c r="U41" s="129"/>
      <c r="V41" s="128"/>
      <c r="W41" s="128"/>
      <c r="X41" s="128"/>
      <c r="Y41" s="128"/>
      <c r="Z41" s="128"/>
      <c r="AA41" s="128"/>
      <c r="AB41" s="128"/>
    </row>
    <row r="42" spans="1:28" s="81" customFormat="1" ht="10.5" customHeight="1" x14ac:dyDescent="0.25">
      <c r="B42" s="127" t="s">
        <v>18</v>
      </c>
      <c r="C42" s="165" t="s">
        <v>153</v>
      </c>
      <c r="D42" s="165" t="s">
        <v>242</v>
      </c>
      <c r="E42" s="165" t="s">
        <v>242</v>
      </c>
      <c r="F42" s="165" t="s">
        <v>242</v>
      </c>
      <c r="G42" s="165" t="s">
        <v>242</v>
      </c>
      <c r="H42" s="165" t="s">
        <v>242</v>
      </c>
      <c r="I42" s="165" t="s">
        <v>242</v>
      </c>
      <c r="J42" s="165" t="s">
        <v>242</v>
      </c>
      <c r="K42" s="165" t="s">
        <v>242</v>
      </c>
      <c r="L42" s="165" t="s">
        <v>242</v>
      </c>
      <c r="M42" s="165" t="s">
        <v>242</v>
      </c>
      <c r="N42" s="166">
        <f>SUM(C43:M43)</f>
        <v>0.86377127504795859</v>
      </c>
      <c r="P42" s="133"/>
      <c r="Q42" s="126"/>
      <c r="R42" s="128"/>
      <c r="S42" s="128"/>
      <c r="T42" s="128"/>
      <c r="U42" s="128"/>
      <c r="V42" s="128"/>
      <c r="W42" s="128"/>
      <c r="X42" s="128"/>
      <c r="Y42" s="128"/>
      <c r="Z42" s="128"/>
      <c r="AA42" s="128"/>
      <c r="AB42" s="129"/>
    </row>
    <row r="43" spans="1:28" s="60" customFormat="1" ht="10.5" customHeight="1" x14ac:dyDescent="0.25">
      <c r="B43" s="131"/>
      <c r="C43" s="167">
        <v>0.86377127504795859</v>
      </c>
      <c r="D43" s="167" t="s">
        <v>242</v>
      </c>
      <c r="E43" s="167" t="s">
        <v>242</v>
      </c>
      <c r="F43" s="167" t="s">
        <v>242</v>
      </c>
      <c r="G43" s="167" t="s">
        <v>242</v>
      </c>
      <c r="H43" s="167" t="s">
        <v>242</v>
      </c>
      <c r="I43" s="167" t="s">
        <v>242</v>
      </c>
      <c r="J43" s="167" t="s">
        <v>242</v>
      </c>
      <c r="K43" s="167" t="s">
        <v>242</v>
      </c>
      <c r="L43" s="167" t="s">
        <v>242</v>
      </c>
      <c r="M43" s="167" t="s">
        <v>242</v>
      </c>
      <c r="N43" s="168"/>
      <c r="P43" s="132"/>
      <c r="Q43" s="128"/>
      <c r="R43" s="129"/>
      <c r="S43" s="129"/>
      <c r="T43" s="128"/>
      <c r="U43" s="128"/>
      <c r="V43" s="128"/>
      <c r="W43" s="128"/>
      <c r="X43" s="128"/>
      <c r="Y43" s="128"/>
      <c r="Z43" s="128"/>
      <c r="AA43" s="128"/>
      <c r="AB43" s="128"/>
    </row>
    <row r="44" spans="1:28" s="81" customFormat="1" ht="10.5" customHeight="1" x14ac:dyDescent="0.25">
      <c r="B44" s="127" t="s">
        <v>26</v>
      </c>
      <c r="C44" s="165" t="s">
        <v>72</v>
      </c>
      <c r="D44" s="165" t="s">
        <v>242</v>
      </c>
      <c r="E44" s="165" t="s">
        <v>242</v>
      </c>
      <c r="F44" s="165" t="s">
        <v>242</v>
      </c>
      <c r="G44" s="165" t="s">
        <v>242</v>
      </c>
      <c r="H44" s="165" t="s">
        <v>242</v>
      </c>
      <c r="I44" s="165" t="s">
        <v>242</v>
      </c>
      <c r="J44" s="165" t="s">
        <v>242</v>
      </c>
      <c r="K44" s="165" t="s">
        <v>242</v>
      </c>
      <c r="L44" s="165" t="s">
        <v>242</v>
      </c>
      <c r="M44" s="165" t="s">
        <v>242</v>
      </c>
      <c r="N44" s="166">
        <f>SUM(C45:M45)</f>
        <v>0.90025083978981979</v>
      </c>
      <c r="P44" s="133"/>
      <c r="Q44" s="126"/>
      <c r="R44" s="128"/>
      <c r="S44" s="128"/>
      <c r="T44" s="128"/>
      <c r="U44" s="128"/>
      <c r="V44" s="128"/>
      <c r="W44" s="128"/>
      <c r="X44" s="128"/>
      <c r="Y44" s="128"/>
      <c r="Z44" s="128"/>
      <c r="AA44" s="128"/>
      <c r="AB44" s="129"/>
    </row>
    <row r="45" spans="1:28" s="60" customFormat="1" ht="10.5" customHeight="1" x14ac:dyDescent="0.25">
      <c r="B45" s="131"/>
      <c r="C45" s="167">
        <v>0.90025083978981979</v>
      </c>
      <c r="D45" s="167" t="s">
        <v>242</v>
      </c>
      <c r="E45" s="167" t="s">
        <v>242</v>
      </c>
      <c r="F45" s="167" t="s">
        <v>242</v>
      </c>
      <c r="G45" s="167" t="s">
        <v>242</v>
      </c>
      <c r="H45" s="167" t="s">
        <v>242</v>
      </c>
      <c r="I45" s="167" t="s">
        <v>242</v>
      </c>
      <c r="J45" s="167" t="s">
        <v>242</v>
      </c>
      <c r="K45" s="167" t="s">
        <v>242</v>
      </c>
      <c r="L45" s="167" t="s">
        <v>242</v>
      </c>
      <c r="M45" s="167" t="s">
        <v>242</v>
      </c>
      <c r="N45" s="168"/>
      <c r="P45" s="132"/>
      <c r="Q45" s="128"/>
      <c r="R45" s="129"/>
      <c r="S45" s="129"/>
      <c r="T45" s="128"/>
      <c r="U45" s="128"/>
      <c r="V45" s="128"/>
      <c r="W45" s="128"/>
      <c r="X45" s="128"/>
      <c r="Y45" s="128"/>
      <c r="Z45" s="128"/>
      <c r="AA45" s="128"/>
      <c r="AB45" s="128"/>
    </row>
    <row r="46" spans="1:28" ht="22.5" customHeight="1" x14ac:dyDescent="0.25">
      <c r="B46" s="134"/>
      <c r="C46" s="178" t="s">
        <v>19</v>
      </c>
      <c r="D46" s="179"/>
      <c r="E46" s="180" t="s">
        <v>172</v>
      </c>
      <c r="F46" s="180"/>
      <c r="G46" s="181" t="s">
        <v>173</v>
      </c>
      <c r="H46" s="181"/>
      <c r="I46" s="182" t="s">
        <v>174</v>
      </c>
      <c r="J46" s="182"/>
      <c r="K46" s="177"/>
      <c r="L46" s="177"/>
      <c r="M46" s="177"/>
      <c r="N46" s="134"/>
      <c r="O46" s="81"/>
      <c r="P46" s="60"/>
      <c r="Q46" s="135"/>
      <c r="R46" s="136"/>
      <c r="S46" s="135"/>
      <c r="T46" s="176"/>
      <c r="U46" s="176"/>
      <c r="V46" s="176"/>
      <c r="W46" s="176"/>
      <c r="X46" s="176"/>
      <c r="Y46" s="176"/>
      <c r="Z46" s="136"/>
      <c r="AA46" s="136"/>
      <c r="AB46" s="135"/>
    </row>
    <row r="47" spans="1:28" x14ac:dyDescent="0.25">
      <c r="O47" s="81"/>
      <c r="P47" s="60"/>
      <c r="Q47" s="81"/>
      <c r="R47" s="81"/>
      <c r="S47" s="81"/>
    </row>
    <row r="48" spans="1:28" x14ac:dyDescent="0.25">
      <c r="A48"/>
      <c r="O48"/>
      <c r="P48"/>
      <c r="Q48"/>
    </row>
    <row r="49" spans="1:17" x14ac:dyDescent="0.25">
      <c r="A49"/>
      <c r="O49"/>
      <c r="P49"/>
      <c r="Q49"/>
    </row>
    <row r="50" spans="1:17" x14ac:dyDescent="0.25">
      <c r="A50"/>
      <c r="O50"/>
      <c r="P50"/>
      <c r="Q50"/>
    </row>
    <row r="51" spans="1:17" x14ac:dyDescent="0.25">
      <c r="A51"/>
      <c r="O51"/>
      <c r="P51"/>
      <c r="Q51"/>
    </row>
    <row r="52" spans="1:17" x14ac:dyDescent="0.25">
      <c r="A52"/>
      <c r="O52"/>
      <c r="P52"/>
      <c r="Q52"/>
    </row>
    <row r="53" spans="1:17" x14ac:dyDescent="0.25">
      <c r="A53"/>
      <c r="O53"/>
      <c r="P53"/>
      <c r="Q53"/>
    </row>
    <row r="54" spans="1:17" x14ac:dyDescent="0.25">
      <c r="A54"/>
      <c r="O54"/>
      <c r="P54"/>
      <c r="Q54"/>
    </row>
    <row r="55" spans="1:17" x14ac:dyDescent="0.25">
      <c r="A55"/>
      <c r="O55"/>
      <c r="P55"/>
      <c r="Q55"/>
    </row>
    <row r="56" spans="1:17" x14ac:dyDescent="0.25">
      <c r="A56"/>
      <c r="O56"/>
      <c r="P56"/>
      <c r="Q56"/>
    </row>
    <row r="57" spans="1:17" x14ac:dyDescent="0.25">
      <c r="A57"/>
      <c r="O57"/>
      <c r="P57"/>
      <c r="Q57"/>
    </row>
    <row r="58" spans="1:17" x14ac:dyDescent="0.25">
      <c r="A58"/>
      <c r="O58"/>
      <c r="P58"/>
      <c r="Q58"/>
    </row>
    <row r="59" spans="1:17" x14ac:dyDescent="0.25">
      <c r="A59"/>
      <c r="O59"/>
      <c r="P59"/>
      <c r="Q59"/>
    </row>
    <row r="60" spans="1:17" x14ac:dyDescent="0.25">
      <c r="A60"/>
      <c r="O60"/>
      <c r="P60"/>
      <c r="Q60"/>
    </row>
    <row r="61" spans="1:17" x14ac:dyDescent="0.25">
      <c r="A61"/>
      <c r="O61"/>
      <c r="P61"/>
      <c r="Q61"/>
    </row>
    <row r="62" spans="1:17" x14ac:dyDescent="0.25">
      <c r="A62"/>
      <c r="O62"/>
      <c r="P62"/>
      <c r="Q62"/>
    </row>
    <row r="63" spans="1:17" x14ac:dyDescent="0.25">
      <c r="A63"/>
      <c r="O63"/>
      <c r="P63"/>
      <c r="Q63"/>
    </row>
    <row r="64" spans="1:17" x14ac:dyDescent="0.25">
      <c r="A64"/>
      <c r="O64"/>
      <c r="P64"/>
      <c r="Q64"/>
    </row>
    <row r="65" spans="1:17" x14ac:dyDescent="0.25">
      <c r="A65"/>
      <c r="O65"/>
      <c r="P65"/>
      <c r="Q65"/>
    </row>
    <row r="66" spans="1:17" x14ac:dyDescent="0.25">
      <c r="A66"/>
      <c r="O66"/>
      <c r="P66"/>
      <c r="Q66"/>
    </row>
    <row r="67" spans="1:17" x14ac:dyDescent="0.25">
      <c r="A67"/>
      <c r="O67"/>
      <c r="P67"/>
      <c r="Q67"/>
    </row>
    <row r="68" spans="1:17" x14ac:dyDescent="0.25">
      <c r="A68"/>
      <c r="O68"/>
      <c r="P68"/>
      <c r="Q68"/>
    </row>
    <row r="69" spans="1:17" x14ac:dyDescent="0.25">
      <c r="A69"/>
      <c r="O69"/>
      <c r="P69"/>
      <c r="Q69"/>
    </row>
    <row r="70" spans="1:17" x14ac:dyDescent="0.25">
      <c r="A70"/>
      <c r="O70"/>
      <c r="P70"/>
      <c r="Q70"/>
    </row>
    <row r="71" spans="1:17" x14ac:dyDescent="0.25">
      <c r="A71"/>
      <c r="O71"/>
      <c r="P71"/>
      <c r="Q71"/>
    </row>
    <row r="72" spans="1:17" x14ac:dyDescent="0.25">
      <c r="A72"/>
      <c r="O72"/>
      <c r="P72"/>
      <c r="Q72"/>
    </row>
    <row r="73" spans="1:17" x14ac:dyDescent="0.25">
      <c r="A73"/>
      <c r="O73"/>
      <c r="P73"/>
      <c r="Q73"/>
    </row>
    <row r="74" spans="1:17" x14ac:dyDescent="0.25">
      <c r="A74"/>
      <c r="O74"/>
      <c r="P74"/>
      <c r="Q74"/>
    </row>
    <row r="75" spans="1:17" x14ac:dyDescent="0.25">
      <c r="A75"/>
      <c r="O75"/>
      <c r="P75"/>
      <c r="Q75"/>
    </row>
    <row r="76" spans="1:17" x14ac:dyDescent="0.25">
      <c r="A76"/>
      <c r="O76"/>
      <c r="P76"/>
      <c r="Q76"/>
    </row>
    <row r="77" spans="1:17" x14ac:dyDescent="0.25">
      <c r="A77"/>
      <c r="O77"/>
      <c r="P77"/>
      <c r="Q77"/>
    </row>
    <row r="78" spans="1:17" x14ac:dyDescent="0.25">
      <c r="A78"/>
      <c r="O78"/>
      <c r="P78"/>
      <c r="Q78"/>
    </row>
    <row r="79" spans="1:17" x14ac:dyDescent="0.25">
      <c r="A79"/>
      <c r="O79"/>
      <c r="P79"/>
      <c r="Q79"/>
    </row>
    <row r="80" spans="1:17" x14ac:dyDescent="0.25">
      <c r="A80"/>
      <c r="O80"/>
      <c r="P80"/>
      <c r="Q80"/>
    </row>
    <row r="81" spans="1:17" x14ac:dyDescent="0.25">
      <c r="A81"/>
      <c r="O81"/>
      <c r="P81"/>
      <c r="Q81"/>
    </row>
    <row r="82" spans="1:17" x14ac:dyDescent="0.25">
      <c r="A82"/>
      <c r="O82"/>
      <c r="P82"/>
      <c r="Q82"/>
    </row>
    <row r="83" spans="1:17" x14ac:dyDescent="0.25">
      <c r="A83"/>
      <c r="O83"/>
      <c r="P83"/>
      <c r="Q83"/>
    </row>
    <row r="84" spans="1:17" x14ac:dyDescent="0.25">
      <c r="A84"/>
      <c r="O84"/>
      <c r="P84"/>
      <c r="Q84"/>
    </row>
    <row r="85" spans="1:17" x14ac:dyDescent="0.25">
      <c r="A85"/>
      <c r="O85"/>
      <c r="P85"/>
      <c r="Q85"/>
    </row>
    <row r="86" spans="1:17" x14ac:dyDescent="0.25">
      <c r="A86"/>
      <c r="O86"/>
      <c r="P86"/>
      <c r="Q86"/>
    </row>
    <row r="87" spans="1:17" x14ac:dyDescent="0.25">
      <c r="A87"/>
      <c r="O87"/>
      <c r="P87"/>
      <c r="Q87"/>
    </row>
    <row r="88" spans="1:17" x14ac:dyDescent="0.25">
      <c r="A88"/>
      <c r="O88"/>
      <c r="P88"/>
      <c r="Q88"/>
    </row>
    <row r="89" spans="1:17" x14ac:dyDescent="0.25">
      <c r="A89"/>
      <c r="O89"/>
      <c r="P89"/>
      <c r="Q89"/>
    </row>
    <row r="90" spans="1:17" x14ac:dyDescent="0.25">
      <c r="A90"/>
      <c r="O90"/>
      <c r="P90"/>
      <c r="Q90"/>
    </row>
    <row r="91" spans="1:17" x14ac:dyDescent="0.25">
      <c r="A91"/>
      <c r="O91"/>
      <c r="P91"/>
      <c r="Q91"/>
    </row>
  </sheetData>
  <mergeCells count="10">
    <mergeCell ref="R3:S3"/>
    <mergeCell ref="T46:U46"/>
    <mergeCell ref="V46:W46"/>
    <mergeCell ref="X46:Y46"/>
    <mergeCell ref="C3:M3"/>
    <mergeCell ref="C46:D46"/>
    <mergeCell ref="E46:F46"/>
    <mergeCell ref="G46:H46"/>
    <mergeCell ref="I46:J46"/>
    <mergeCell ref="K46:M46"/>
  </mergeCells>
  <phoneticPr fontId="0" type="noConversion"/>
  <conditionalFormatting sqref="C4:M45">
    <cfRule type="expression" dxfId="7" priority="2">
      <formula>LEFT(C4,1)="5"</formula>
    </cfRule>
    <cfRule type="expression" dxfId="6" priority="3">
      <formula>LEFT(C4,1)="3"</formula>
    </cfRule>
    <cfRule type="expression" dxfId="5" priority="6">
      <formula>LEFT(C4,1)="2"</formula>
    </cfRule>
    <cfRule type="expression" dxfId="4" priority="8">
      <formula>LEFT(C4,1)="1"</formula>
    </cfRule>
  </conditionalFormatting>
  <conditionalFormatting sqref="C5:M45">
    <cfRule type="expression" dxfId="3" priority="1">
      <formula>LEFT(C4,1)="5"</formula>
    </cfRule>
    <cfRule type="expression" dxfId="2" priority="4">
      <formula>LEFT(C4,1)="3"</formula>
    </cfRule>
    <cfRule type="expression" dxfId="1" priority="5">
      <formula>LEFT(C4,1)="2"</formula>
    </cfRule>
    <cfRule type="expression" dxfId="0" priority="7">
      <formula>LEFT(C4,1)="1"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6237-E28F-4B8C-B4E0-F9E78D35F9F8}">
  <dimension ref="B1:C25"/>
  <sheetViews>
    <sheetView showGridLines="0" topLeftCell="A2" zoomScale="75" zoomScaleNormal="75" workbookViewId="0">
      <selection activeCell="B26" sqref="B26"/>
    </sheetView>
  </sheetViews>
  <sheetFormatPr defaultRowHeight="15" x14ac:dyDescent="0.25"/>
  <cols>
    <col min="1" max="1" width="9.140625" style="18"/>
    <col min="2" max="2" width="226.140625" style="18" customWidth="1"/>
    <col min="3" max="16384" width="9.140625" style="18"/>
  </cols>
  <sheetData>
    <row r="1" spans="2:3" x14ac:dyDescent="0.25">
      <c r="B1" s="16" t="s">
        <v>220</v>
      </c>
      <c r="C1" s="17"/>
    </row>
    <row r="2" spans="2:3" x14ac:dyDescent="0.25">
      <c r="B2" s="19"/>
      <c r="C2" s="17"/>
    </row>
    <row r="3" spans="2:3" x14ac:dyDescent="0.25">
      <c r="B3" s="16" t="s">
        <v>221</v>
      </c>
      <c r="C3" s="17"/>
    </row>
    <row r="4" spans="2:3" x14ac:dyDescent="0.25">
      <c r="B4" s="12"/>
      <c r="C4" s="17"/>
    </row>
    <row r="5" spans="2:3" x14ac:dyDescent="0.25">
      <c r="B5" s="20" t="s">
        <v>222</v>
      </c>
      <c r="C5" s="17"/>
    </row>
    <row r="6" spans="2:3" ht="60" x14ac:dyDescent="0.25">
      <c r="B6" s="13" t="s">
        <v>252</v>
      </c>
      <c r="C6" s="17"/>
    </row>
    <row r="7" spans="2:3" x14ac:dyDescent="0.25">
      <c r="B7" s="13" t="s">
        <v>253</v>
      </c>
      <c r="C7" s="17"/>
    </row>
    <row r="8" spans="2:3" ht="46.5" customHeight="1" x14ac:dyDescent="0.25">
      <c r="B8" s="13" t="s">
        <v>254</v>
      </c>
      <c r="C8" s="17"/>
    </row>
    <row r="9" spans="2:3" ht="45" x14ac:dyDescent="0.25">
      <c r="B9" s="13" t="s">
        <v>223</v>
      </c>
      <c r="C9" s="17"/>
    </row>
    <row r="10" spans="2:3" x14ac:dyDescent="0.25">
      <c r="B10" s="13"/>
      <c r="C10" s="17"/>
    </row>
    <row r="11" spans="2:3" x14ac:dyDescent="0.25">
      <c r="B11" s="13" t="s">
        <v>225</v>
      </c>
    </row>
    <row r="12" spans="2:3" x14ac:dyDescent="0.25">
      <c r="B12" s="13" t="s">
        <v>226</v>
      </c>
    </row>
    <row r="13" spans="2:3" x14ac:dyDescent="0.25">
      <c r="B13" s="13" t="s">
        <v>227</v>
      </c>
    </row>
    <row r="14" spans="2:3" x14ac:dyDescent="0.25">
      <c r="B14" s="13"/>
      <c r="C14" s="17"/>
    </row>
    <row r="15" spans="2:3" ht="30" x14ac:dyDescent="0.25">
      <c r="B15" s="13" t="s">
        <v>224</v>
      </c>
      <c r="C15" s="17"/>
    </row>
    <row r="16" spans="2:3" x14ac:dyDescent="0.25">
      <c r="B16" s="13"/>
      <c r="C16" s="17"/>
    </row>
    <row r="17" spans="2:3" x14ac:dyDescent="0.25">
      <c r="B17" s="13" t="s">
        <v>228</v>
      </c>
    </row>
    <row r="18" spans="2:3" x14ac:dyDescent="0.25">
      <c r="B18" s="13" t="s">
        <v>229</v>
      </c>
    </row>
    <row r="19" spans="2:3" x14ac:dyDescent="0.25">
      <c r="B19" s="13" t="s">
        <v>230</v>
      </c>
    </row>
    <row r="20" spans="2:3" x14ac:dyDescent="0.25">
      <c r="B20" s="13"/>
      <c r="C20" s="17"/>
    </row>
    <row r="21" spans="2:3" ht="33" x14ac:dyDescent="0.25">
      <c r="B21" s="13" t="s">
        <v>231</v>
      </c>
      <c r="C21" s="17"/>
    </row>
    <row r="22" spans="2:3" x14ac:dyDescent="0.25">
      <c r="B22" s="14"/>
      <c r="C22" s="17"/>
    </row>
    <row r="23" spans="2:3" x14ac:dyDescent="0.25">
      <c r="B23" s="20" t="s">
        <v>255</v>
      </c>
      <c r="C23" s="17"/>
    </row>
    <row r="24" spans="2:3" x14ac:dyDescent="0.25">
      <c r="B24" s="15"/>
      <c r="C24" s="17"/>
    </row>
    <row r="25" spans="2:3" ht="66" x14ac:dyDescent="0.25">
      <c r="B25" s="13" t="s">
        <v>251</v>
      </c>
      <c r="C25"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44"/>
  <sheetViews>
    <sheetView zoomScale="75" zoomScaleNormal="75" workbookViewId="0">
      <pane ySplit="1" topLeftCell="A2" activePane="bottomLeft" state="frozen"/>
      <selection activeCell="P40" sqref="P40"/>
      <selection pane="bottomLeft" activeCell="R16" sqref="R16"/>
    </sheetView>
  </sheetViews>
  <sheetFormatPr defaultRowHeight="15" x14ac:dyDescent="0.25"/>
  <cols>
    <col min="1" max="2" width="17.85546875" style="18" customWidth="1"/>
    <col min="3" max="3" width="11.28515625" style="40" customWidth="1"/>
    <col min="4" max="4" width="15.28515625" style="40" customWidth="1"/>
    <col min="5" max="5" width="15.85546875" style="81" customWidth="1"/>
    <col min="6" max="6" width="14.140625" style="18" customWidth="1"/>
    <col min="7" max="7" width="17.140625" style="43" customWidth="1"/>
    <col min="8" max="8" width="2.28515625" style="43" customWidth="1"/>
    <col min="9" max="9" width="7.5703125" style="18" customWidth="1"/>
    <col min="10" max="10" width="15.7109375" style="18" customWidth="1"/>
    <col min="11" max="11" width="9.42578125" style="18" customWidth="1"/>
    <col min="12" max="12" width="4.28515625" style="18" customWidth="1"/>
    <col min="13" max="13" width="14.42578125" style="18" customWidth="1"/>
    <col min="14" max="14" width="13.28515625" style="18" customWidth="1"/>
    <col min="15" max="15" width="14.85546875" style="18" customWidth="1"/>
    <col min="16" max="16384" width="9.140625" style="18"/>
  </cols>
  <sheetData>
    <row r="1" spans="1:15" ht="30.75" thickBot="1" x14ac:dyDescent="0.3">
      <c r="A1" s="31" t="s">
        <v>43</v>
      </c>
      <c r="B1" s="32">
        <v>1990</v>
      </c>
      <c r="C1" s="32">
        <v>2018</v>
      </c>
      <c r="D1" s="33" t="s">
        <v>28</v>
      </c>
      <c r="E1" s="33" t="s">
        <v>29</v>
      </c>
      <c r="F1" s="33" t="s">
        <v>2</v>
      </c>
      <c r="G1" s="34" t="s">
        <v>3</v>
      </c>
      <c r="H1" s="35"/>
      <c r="J1" s="118" t="s">
        <v>4</v>
      </c>
      <c r="K1" s="60"/>
      <c r="M1" s="37" t="s">
        <v>30</v>
      </c>
      <c r="N1" s="38">
        <v>0.8</v>
      </c>
      <c r="O1" s="39" t="s">
        <v>31</v>
      </c>
    </row>
    <row r="2" spans="1:15" x14ac:dyDescent="0.25">
      <c r="A2" s="18" t="s">
        <v>54</v>
      </c>
      <c r="B2" s="9" t="s">
        <v>239</v>
      </c>
      <c r="C2" s="9" t="s">
        <v>239</v>
      </c>
      <c r="D2" s="40" t="str">
        <f t="shared" ref="D2:D33" si="0">IF(AND(ISNUMBER(B2),ISNUMBER(C2)),(((B2/VLOOKUP("National Total",A:C,2,0))*(((C2-B2)/B2)-((VLOOKUP("National Total",A:C,3,0)-VLOOKUP("National Total",A:C,2,0))/VLOOKUP("National Total",A:C,2,0))))^2)^0.5,"NA")</f>
        <v>NA</v>
      </c>
      <c r="E2" s="119" t="str">
        <f t="shared" ref="E2:E33" si="1">IF(ISNUMBER(D2/SUM(D:D)),(D2/SUM(D:D)),"NA")</f>
        <v>NA</v>
      </c>
      <c r="F2" s="42" t="str">
        <f t="shared" ref="F2:F33" si="2">IF(ISNUMBER(F1),F1+E2,E2)</f>
        <v>NA</v>
      </c>
      <c r="G2" s="43" t="str">
        <f t="shared" ref="G2:G33" si="3">IF(AND(ISTEXT(F1),ISNUMBER(F2)),"x",IF(AND(F1&lt;$N$1,F2&gt;0),"x",""))</f>
        <v/>
      </c>
      <c r="I2" s="44" t="b">
        <f t="shared" ref="I2:I33" si="4">ROW(A2)=ROW(C2)</f>
        <v>1</v>
      </c>
      <c r="J2" s="45" t="e">
        <f t="shared" ref="J2:J33" si="5">VLOOKUP("National Total",A:C,2,0)</f>
        <v>#N/A</v>
      </c>
      <c r="K2" s="45"/>
      <c r="L2" s="18" t="s">
        <v>45</v>
      </c>
    </row>
    <row r="3" spans="1:15" x14ac:dyDescent="0.25">
      <c r="A3" s="18" t="s">
        <v>62</v>
      </c>
      <c r="B3" s="9" t="s">
        <v>175</v>
      </c>
      <c r="C3" s="9" t="s">
        <v>175</v>
      </c>
      <c r="D3" s="40" t="str">
        <f t="shared" si="0"/>
        <v>NA</v>
      </c>
      <c r="E3" s="119" t="str">
        <f t="shared" si="1"/>
        <v>NA</v>
      </c>
      <c r="F3" s="42" t="str">
        <f t="shared" si="2"/>
        <v>NA</v>
      </c>
      <c r="G3" s="43" t="str">
        <f t="shared" si="3"/>
        <v/>
      </c>
      <c r="I3" s="44" t="b">
        <f t="shared" si="4"/>
        <v>1</v>
      </c>
      <c r="J3" s="45" t="e">
        <f t="shared" si="5"/>
        <v>#N/A</v>
      </c>
      <c r="K3" s="45"/>
      <c r="L3" s="18" t="s">
        <v>46</v>
      </c>
    </row>
    <row r="4" spans="1:15" x14ac:dyDescent="0.25">
      <c r="A4" s="18" t="s">
        <v>66</v>
      </c>
      <c r="B4" s="9" t="s">
        <v>206</v>
      </c>
      <c r="C4" s="9" t="s">
        <v>206</v>
      </c>
      <c r="D4" s="40" t="str">
        <f t="shared" si="0"/>
        <v>NA</v>
      </c>
      <c r="E4" s="119" t="str">
        <f t="shared" si="1"/>
        <v>NA</v>
      </c>
      <c r="F4" s="42" t="str">
        <f t="shared" si="2"/>
        <v>NA</v>
      </c>
      <c r="G4" s="43" t="str">
        <f t="shared" si="3"/>
        <v/>
      </c>
      <c r="I4" s="44" t="b">
        <f t="shared" si="4"/>
        <v>1</v>
      </c>
      <c r="J4" s="45" t="e">
        <f t="shared" si="5"/>
        <v>#N/A</v>
      </c>
      <c r="K4" s="45"/>
      <c r="L4" s="18" t="s">
        <v>47</v>
      </c>
    </row>
    <row r="5" spans="1:15" x14ac:dyDescent="0.25">
      <c r="A5" s="18" t="s">
        <v>69</v>
      </c>
      <c r="B5" s="9" t="s">
        <v>175</v>
      </c>
      <c r="C5" s="9" t="s">
        <v>175</v>
      </c>
      <c r="D5" s="40" t="str">
        <f t="shared" si="0"/>
        <v>NA</v>
      </c>
      <c r="E5" s="119" t="str">
        <f t="shared" si="1"/>
        <v>NA</v>
      </c>
      <c r="F5" s="42" t="str">
        <f t="shared" si="2"/>
        <v>NA</v>
      </c>
      <c r="G5" s="43" t="str">
        <f t="shared" si="3"/>
        <v/>
      </c>
      <c r="I5" s="44" t="b">
        <f t="shared" si="4"/>
        <v>1</v>
      </c>
      <c r="J5" s="45" t="e">
        <f t="shared" si="5"/>
        <v>#N/A</v>
      </c>
      <c r="K5" s="45"/>
      <c r="L5" s="18" t="s">
        <v>48</v>
      </c>
      <c r="M5" s="120"/>
    </row>
    <row r="6" spans="1:15" x14ac:dyDescent="0.25">
      <c r="A6" s="18" t="s">
        <v>71</v>
      </c>
      <c r="B6" s="9" t="s">
        <v>239</v>
      </c>
      <c r="C6" s="9" t="s">
        <v>239</v>
      </c>
      <c r="D6" s="40" t="str">
        <f t="shared" si="0"/>
        <v>NA</v>
      </c>
      <c r="E6" s="119" t="str">
        <f t="shared" si="1"/>
        <v>NA</v>
      </c>
      <c r="F6" s="42" t="str">
        <f t="shared" si="2"/>
        <v>NA</v>
      </c>
      <c r="G6" s="43" t="str">
        <f t="shared" si="3"/>
        <v/>
      </c>
      <c r="I6" s="44" t="b">
        <f t="shared" si="4"/>
        <v>1</v>
      </c>
      <c r="J6" s="45" t="e">
        <f t="shared" si="5"/>
        <v>#N/A</v>
      </c>
      <c r="K6" s="45"/>
      <c r="L6" s="18" t="s">
        <v>49</v>
      </c>
    </row>
    <row r="7" spans="1:15" x14ac:dyDescent="0.25">
      <c r="A7" s="18" t="s">
        <v>73</v>
      </c>
      <c r="B7" s="9" t="s">
        <v>239</v>
      </c>
      <c r="C7" s="9" t="s">
        <v>239</v>
      </c>
      <c r="D7" s="40" t="str">
        <f t="shared" si="0"/>
        <v>NA</v>
      </c>
      <c r="E7" s="119" t="str">
        <f t="shared" si="1"/>
        <v>NA</v>
      </c>
      <c r="F7" s="42" t="str">
        <f t="shared" si="2"/>
        <v>NA</v>
      </c>
      <c r="G7" s="43" t="str">
        <f t="shared" si="3"/>
        <v/>
      </c>
      <c r="I7" s="44" t="b">
        <f t="shared" si="4"/>
        <v>1</v>
      </c>
      <c r="J7" s="45" t="e">
        <f t="shared" si="5"/>
        <v>#N/A</v>
      </c>
      <c r="K7" s="45"/>
      <c r="L7" s="18" t="s">
        <v>50</v>
      </c>
    </row>
    <row r="8" spans="1:15" x14ac:dyDescent="0.25">
      <c r="A8" s="18" t="s">
        <v>77</v>
      </c>
      <c r="B8" s="9" t="s">
        <v>239</v>
      </c>
      <c r="C8" s="9" t="s">
        <v>239</v>
      </c>
      <c r="D8" s="40" t="str">
        <f t="shared" si="0"/>
        <v>NA</v>
      </c>
      <c r="E8" s="119" t="str">
        <f t="shared" si="1"/>
        <v>NA</v>
      </c>
      <c r="F8" s="42" t="str">
        <f t="shared" si="2"/>
        <v>NA</v>
      </c>
      <c r="G8" s="43" t="str">
        <f t="shared" si="3"/>
        <v/>
      </c>
      <c r="I8" s="44" t="b">
        <f t="shared" si="4"/>
        <v>1</v>
      </c>
      <c r="J8" s="45" t="e">
        <f t="shared" si="5"/>
        <v>#N/A</v>
      </c>
      <c r="K8" s="45"/>
      <c r="L8" s="18" t="s">
        <v>51</v>
      </c>
    </row>
    <row r="9" spans="1:15" x14ac:dyDescent="0.25">
      <c r="A9" s="18" t="s">
        <v>78</v>
      </c>
      <c r="B9" s="9" t="s">
        <v>239</v>
      </c>
      <c r="C9" s="9" t="s">
        <v>239</v>
      </c>
      <c r="D9" s="40" t="str">
        <f t="shared" si="0"/>
        <v>NA</v>
      </c>
      <c r="E9" s="119" t="str">
        <f t="shared" si="1"/>
        <v>NA</v>
      </c>
      <c r="F9" s="42" t="str">
        <f t="shared" si="2"/>
        <v>NA</v>
      </c>
      <c r="G9" s="43" t="str">
        <f t="shared" si="3"/>
        <v/>
      </c>
      <c r="I9" s="44" t="b">
        <f t="shared" si="4"/>
        <v>1</v>
      </c>
      <c r="J9" s="45" t="e">
        <f t="shared" si="5"/>
        <v>#N/A</v>
      </c>
      <c r="K9" s="45"/>
      <c r="L9" s="18" t="s">
        <v>52</v>
      </c>
    </row>
    <row r="10" spans="1:15" x14ac:dyDescent="0.25">
      <c r="A10" s="18" t="s">
        <v>80</v>
      </c>
      <c r="B10" s="9" t="s">
        <v>206</v>
      </c>
      <c r="C10" s="9" t="s">
        <v>206</v>
      </c>
      <c r="D10" s="40" t="str">
        <f t="shared" si="0"/>
        <v>NA</v>
      </c>
      <c r="E10" s="119" t="str">
        <f t="shared" si="1"/>
        <v>NA</v>
      </c>
      <c r="F10" s="42" t="str">
        <f t="shared" si="2"/>
        <v>NA</v>
      </c>
      <c r="G10" s="43" t="str">
        <f t="shared" si="3"/>
        <v/>
      </c>
      <c r="I10" s="44" t="b">
        <f t="shared" si="4"/>
        <v>1</v>
      </c>
      <c r="J10" s="45" t="e">
        <f t="shared" si="5"/>
        <v>#N/A</v>
      </c>
      <c r="K10" s="45"/>
      <c r="L10" s="18" t="s">
        <v>53</v>
      </c>
    </row>
    <row r="11" spans="1:15" x14ac:dyDescent="0.25">
      <c r="A11" s="18" t="s">
        <v>81</v>
      </c>
      <c r="B11" s="9" t="s">
        <v>206</v>
      </c>
      <c r="C11" s="9" t="s">
        <v>206</v>
      </c>
      <c r="D11" s="40" t="str">
        <f t="shared" si="0"/>
        <v>NA</v>
      </c>
      <c r="E11" s="119" t="str">
        <f t="shared" si="1"/>
        <v>NA</v>
      </c>
      <c r="F11" s="42" t="str">
        <f t="shared" si="2"/>
        <v>NA</v>
      </c>
      <c r="G11" s="43" t="str">
        <f t="shared" si="3"/>
        <v/>
      </c>
      <c r="I11" s="44" t="b">
        <f t="shared" si="4"/>
        <v>1</v>
      </c>
      <c r="J11" s="45" t="e">
        <f t="shared" si="5"/>
        <v>#N/A</v>
      </c>
      <c r="K11" s="45"/>
      <c r="L11" s="18" t="s">
        <v>54</v>
      </c>
    </row>
    <row r="12" spans="1:15" x14ac:dyDescent="0.25">
      <c r="A12" s="18" t="s">
        <v>82</v>
      </c>
      <c r="B12" s="9" t="s">
        <v>175</v>
      </c>
      <c r="C12" s="9" t="s">
        <v>175</v>
      </c>
      <c r="D12" s="40" t="str">
        <f t="shared" si="0"/>
        <v>NA</v>
      </c>
      <c r="E12" s="119" t="str">
        <f t="shared" si="1"/>
        <v>NA</v>
      </c>
      <c r="F12" s="42" t="str">
        <f t="shared" si="2"/>
        <v>NA</v>
      </c>
      <c r="G12" s="43" t="str">
        <f t="shared" si="3"/>
        <v/>
      </c>
      <c r="I12" s="44" t="b">
        <f t="shared" si="4"/>
        <v>1</v>
      </c>
      <c r="J12" s="45" t="e">
        <f t="shared" si="5"/>
        <v>#N/A</v>
      </c>
      <c r="K12" s="45"/>
      <c r="L12" s="18" t="s">
        <v>55</v>
      </c>
    </row>
    <row r="13" spans="1:15" x14ac:dyDescent="0.25">
      <c r="A13" s="18" t="s">
        <v>83</v>
      </c>
      <c r="B13" s="9" t="s">
        <v>239</v>
      </c>
      <c r="C13" s="9" t="s">
        <v>239</v>
      </c>
      <c r="D13" s="40" t="str">
        <f t="shared" si="0"/>
        <v>NA</v>
      </c>
      <c r="E13" s="119" t="str">
        <f t="shared" si="1"/>
        <v>NA</v>
      </c>
      <c r="F13" s="42" t="str">
        <f t="shared" si="2"/>
        <v>NA</v>
      </c>
      <c r="G13" s="43" t="str">
        <f t="shared" si="3"/>
        <v/>
      </c>
      <c r="I13" s="44" t="b">
        <f t="shared" si="4"/>
        <v>1</v>
      </c>
      <c r="J13" s="45" t="e">
        <f t="shared" si="5"/>
        <v>#N/A</v>
      </c>
      <c r="K13" s="45"/>
      <c r="L13" s="18" t="s">
        <v>56</v>
      </c>
    </row>
    <row r="14" spans="1:15" x14ac:dyDescent="0.25">
      <c r="A14" s="18" t="s">
        <v>84</v>
      </c>
      <c r="B14" s="9" t="s">
        <v>175</v>
      </c>
      <c r="C14" s="9" t="s">
        <v>175</v>
      </c>
      <c r="D14" s="40" t="str">
        <f t="shared" si="0"/>
        <v>NA</v>
      </c>
      <c r="E14" s="119" t="str">
        <f t="shared" si="1"/>
        <v>NA</v>
      </c>
      <c r="F14" s="42" t="str">
        <f t="shared" si="2"/>
        <v>NA</v>
      </c>
      <c r="G14" s="43" t="str">
        <f t="shared" si="3"/>
        <v/>
      </c>
      <c r="I14" s="44" t="b">
        <f t="shared" si="4"/>
        <v>1</v>
      </c>
      <c r="J14" s="45" t="e">
        <f t="shared" si="5"/>
        <v>#N/A</v>
      </c>
      <c r="K14" s="45"/>
      <c r="L14" s="18" t="s">
        <v>57</v>
      </c>
    </row>
    <row r="15" spans="1:15" x14ac:dyDescent="0.25">
      <c r="A15" s="18" t="s">
        <v>85</v>
      </c>
      <c r="B15" s="9" t="s">
        <v>175</v>
      </c>
      <c r="C15" s="9" t="s">
        <v>175</v>
      </c>
      <c r="D15" s="40" t="str">
        <f t="shared" si="0"/>
        <v>NA</v>
      </c>
      <c r="E15" s="119" t="str">
        <f t="shared" si="1"/>
        <v>NA</v>
      </c>
      <c r="F15" s="42" t="str">
        <f t="shared" si="2"/>
        <v>NA</v>
      </c>
      <c r="G15" s="43" t="str">
        <f t="shared" si="3"/>
        <v/>
      </c>
      <c r="I15" s="44" t="b">
        <f t="shared" si="4"/>
        <v>1</v>
      </c>
      <c r="J15" s="45" t="e">
        <f t="shared" si="5"/>
        <v>#N/A</v>
      </c>
      <c r="K15" s="45"/>
      <c r="L15" s="18" t="s">
        <v>58</v>
      </c>
    </row>
    <row r="16" spans="1:15" x14ac:dyDescent="0.25">
      <c r="A16" s="18" t="s">
        <v>86</v>
      </c>
      <c r="B16" s="9" t="s">
        <v>240</v>
      </c>
      <c r="C16" s="9" t="s">
        <v>240</v>
      </c>
      <c r="D16" s="40" t="str">
        <f t="shared" si="0"/>
        <v>NA</v>
      </c>
      <c r="E16" s="119" t="str">
        <f t="shared" si="1"/>
        <v>NA</v>
      </c>
      <c r="F16" s="42" t="str">
        <f t="shared" si="2"/>
        <v>NA</v>
      </c>
      <c r="G16" s="43" t="str">
        <f t="shared" si="3"/>
        <v/>
      </c>
      <c r="I16" s="44" t="b">
        <f t="shared" si="4"/>
        <v>1</v>
      </c>
      <c r="J16" s="45" t="e">
        <f t="shared" si="5"/>
        <v>#N/A</v>
      </c>
      <c r="K16" s="45"/>
      <c r="L16" s="18" t="s">
        <v>59</v>
      </c>
    </row>
    <row r="17" spans="1:12" x14ac:dyDescent="0.25">
      <c r="A17" s="18" t="s">
        <v>87</v>
      </c>
      <c r="B17" s="9" t="s">
        <v>206</v>
      </c>
      <c r="C17" s="9" t="s">
        <v>206</v>
      </c>
      <c r="D17" s="40" t="str">
        <f t="shared" si="0"/>
        <v>NA</v>
      </c>
      <c r="E17" s="119" t="str">
        <f t="shared" si="1"/>
        <v>NA</v>
      </c>
      <c r="F17" s="42" t="str">
        <f t="shared" si="2"/>
        <v>NA</v>
      </c>
      <c r="G17" s="43" t="str">
        <f t="shared" si="3"/>
        <v/>
      </c>
      <c r="I17" s="44" t="b">
        <f t="shared" si="4"/>
        <v>1</v>
      </c>
      <c r="J17" s="45" t="e">
        <f t="shared" si="5"/>
        <v>#N/A</v>
      </c>
      <c r="K17" s="45"/>
      <c r="L17" s="18" t="s">
        <v>60</v>
      </c>
    </row>
    <row r="18" spans="1:12" x14ac:dyDescent="0.25">
      <c r="A18" s="18" t="s">
        <v>88</v>
      </c>
      <c r="B18" s="9" t="s">
        <v>239</v>
      </c>
      <c r="C18" s="9" t="s">
        <v>239</v>
      </c>
      <c r="D18" s="40" t="str">
        <f t="shared" si="0"/>
        <v>NA</v>
      </c>
      <c r="E18" s="119" t="str">
        <f t="shared" si="1"/>
        <v>NA</v>
      </c>
      <c r="F18" s="42" t="str">
        <f t="shared" si="2"/>
        <v>NA</v>
      </c>
      <c r="G18" s="43" t="str">
        <f t="shared" si="3"/>
        <v/>
      </c>
      <c r="I18" s="44" t="b">
        <f t="shared" si="4"/>
        <v>1</v>
      </c>
      <c r="J18" s="45" t="e">
        <f t="shared" si="5"/>
        <v>#N/A</v>
      </c>
      <c r="K18" s="45"/>
      <c r="L18" s="18" t="s">
        <v>61</v>
      </c>
    </row>
    <row r="19" spans="1:12" x14ac:dyDescent="0.25">
      <c r="A19" s="18" t="s">
        <v>89</v>
      </c>
      <c r="B19" s="9" t="s">
        <v>239</v>
      </c>
      <c r="C19" s="9" t="s">
        <v>239</v>
      </c>
      <c r="D19" s="40" t="str">
        <f t="shared" si="0"/>
        <v>NA</v>
      </c>
      <c r="E19" s="119" t="str">
        <f t="shared" si="1"/>
        <v>NA</v>
      </c>
      <c r="F19" s="42" t="str">
        <f t="shared" si="2"/>
        <v>NA</v>
      </c>
      <c r="G19" s="43" t="str">
        <f t="shared" si="3"/>
        <v/>
      </c>
      <c r="I19" s="44" t="b">
        <f t="shared" si="4"/>
        <v>1</v>
      </c>
      <c r="J19" s="45" t="e">
        <f t="shared" si="5"/>
        <v>#N/A</v>
      </c>
      <c r="K19" s="45"/>
      <c r="L19" s="18" t="s">
        <v>62</v>
      </c>
    </row>
    <row r="20" spans="1:12" x14ac:dyDescent="0.25">
      <c r="A20" s="18" t="s">
        <v>90</v>
      </c>
      <c r="B20" s="9">
        <v>1.7676000000000001E-2</v>
      </c>
      <c r="C20" s="9" t="s">
        <v>206</v>
      </c>
      <c r="D20" s="40" t="str">
        <f t="shared" si="0"/>
        <v>NA</v>
      </c>
      <c r="E20" s="119" t="str">
        <f t="shared" si="1"/>
        <v>NA</v>
      </c>
      <c r="F20" s="42" t="str">
        <f t="shared" si="2"/>
        <v>NA</v>
      </c>
      <c r="G20" s="43" t="str">
        <f t="shared" si="3"/>
        <v/>
      </c>
      <c r="I20" s="44" t="b">
        <f t="shared" si="4"/>
        <v>1</v>
      </c>
      <c r="J20" s="45" t="e">
        <f t="shared" si="5"/>
        <v>#N/A</v>
      </c>
      <c r="K20" s="45"/>
      <c r="L20" s="18" t="s">
        <v>63</v>
      </c>
    </row>
    <row r="21" spans="1:12" x14ac:dyDescent="0.25">
      <c r="A21" s="18" t="s">
        <v>94</v>
      </c>
      <c r="B21" s="9" t="s">
        <v>206</v>
      </c>
      <c r="C21" s="9" t="s">
        <v>206</v>
      </c>
      <c r="D21" s="40" t="str">
        <f t="shared" si="0"/>
        <v>NA</v>
      </c>
      <c r="E21" s="119" t="str">
        <f t="shared" si="1"/>
        <v>NA</v>
      </c>
      <c r="F21" s="42" t="str">
        <f t="shared" si="2"/>
        <v>NA</v>
      </c>
      <c r="G21" s="43" t="str">
        <f t="shared" si="3"/>
        <v/>
      </c>
      <c r="I21" s="44" t="b">
        <f t="shared" si="4"/>
        <v>1</v>
      </c>
      <c r="J21" s="45" t="e">
        <f t="shared" si="5"/>
        <v>#N/A</v>
      </c>
      <c r="K21" s="45"/>
      <c r="L21" s="18" t="s">
        <v>64</v>
      </c>
    </row>
    <row r="22" spans="1:12" x14ac:dyDescent="0.25">
      <c r="A22" s="18" t="s">
        <v>95</v>
      </c>
      <c r="B22" s="9" t="s">
        <v>206</v>
      </c>
      <c r="C22" s="9" t="s">
        <v>206</v>
      </c>
      <c r="D22" s="40" t="str">
        <f t="shared" si="0"/>
        <v>NA</v>
      </c>
      <c r="E22" s="119" t="str">
        <f t="shared" si="1"/>
        <v>NA</v>
      </c>
      <c r="F22" s="42" t="str">
        <f t="shared" si="2"/>
        <v>NA</v>
      </c>
      <c r="G22" s="43" t="str">
        <f t="shared" si="3"/>
        <v/>
      </c>
      <c r="I22" s="44" t="b">
        <f t="shared" si="4"/>
        <v>1</v>
      </c>
      <c r="J22" s="45" t="e">
        <f t="shared" si="5"/>
        <v>#N/A</v>
      </c>
      <c r="K22" s="45"/>
      <c r="L22" s="18" t="s">
        <v>65</v>
      </c>
    </row>
    <row r="23" spans="1:12" x14ac:dyDescent="0.25">
      <c r="A23" s="18" t="s">
        <v>96</v>
      </c>
      <c r="B23" s="9" t="s">
        <v>240</v>
      </c>
      <c r="C23" s="9" t="s">
        <v>206</v>
      </c>
      <c r="D23" s="40" t="str">
        <f t="shared" si="0"/>
        <v>NA</v>
      </c>
      <c r="E23" s="119" t="str">
        <f t="shared" si="1"/>
        <v>NA</v>
      </c>
      <c r="F23" s="42" t="str">
        <f t="shared" si="2"/>
        <v>NA</v>
      </c>
      <c r="G23" s="43" t="str">
        <f t="shared" si="3"/>
        <v/>
      </c>
      <c r="I23" s="44" t="b">
        <f t="shared" si="4"/>
        <v>1</v>
      </c>
      <c r="J23" s="45" t="e">
        <f t="shared" si="5"/>
        <v>#N/A</v>
      </c>
      <c r="K23" s="45"/>
      <c r="L23" s="18" t="s">
        <v>66</v>
      </c>
    </row>
    <row r="24" spans="1:12" x14ac:dyDescent="0.25">
      <c r="A24" s="18" t="s">
        <v>97</v>
      </c>
      <c r="B24" s="9" t="s">
        <v>206</v>
      </c>
      <c r="C24" s="9" t="s">
        <v>206</v>
      </c>
      <c r="D24" s="40" t="str">
        <f t="shared" si="0"/>
        <v>NA</v>
      </c>
      <c r="E24" s="119" t="str">
        <f t="shared" si="1"/>
        <v>NA</v>
      </c>
      <c r="F24" s="42" t="str">
        <f t="shared" si="2"/>
        <v>NA</v>
      </c>
      <c r="G24" s="43" t="str">
        <f t="shared" si="3"/>
        <v/>
      </c>
      <c r="I24" s="44" t="b">
        <f t="shared" si="4"/>
        <v>1</v>
      </c>
      <c r="J24" s="45" t="e">
        <f t="shared" si="5"/>
        <v>#N/A</v>
      </c>
      <c r="K24" s="45"/>
      <c r="L24" s="18" t="s">
        <v>67</v>
      </c>
    </row>
    <row r="25" spans="1:12" x14ac:dyDescent="0.25">
      <c r="A25" s="18" t="s">
        <v>98</v>
      </c>
      <c r="B25" s="9" t="s">
        <v>206</v>
      </c>
      <c r="C25" s="9" t="s">
        <v>206</v>
      </c>
      <c r="D25" s="40" t="str">
        <f t="shared" si="0"/>
        <v>NA</v>
      </c>
      <c r="E25" s="119" t="str">
        <f t="shared" si="1"/>
        <v>NA</v>
      </c>
      <c r="F25" s="42" t="str">
        <f t="shared" si="2"/>
        <v>NA</v>
      </c>
      <c r="G25" s="43" t="str">
        <f t="shared" si="3"/>
        <v/>
      </c>
      <c r="I25" s="44" t="b">
        <f t="shared" si="4"/>
        <v>1</v>
      </c>
      <c r="J25" s="45" t="e">
        <f t="shared" si="5"/>
        <v>#N/A</v>
      </c>
      <c r="K25" s="45"/>
      <c r="L25" s="18" t="s">
        <v>68</v>
      </c>
    </row>
    <row r="26" spans="1:12" x14ac:dyDescent="0.25">
      <c r="A26" s="18" t="s">
        <v>99</v>
      </c>
      <c r="B26" s="9" t="s">
        <v>206</v>
      </c>
      <c r="C26" s="9" t="s">
        <v>206</v>
      </c>
      <c r="D26" s="40" t="str">
        <f t="shared" si="0"/>
        <v>NA</v>
      </c>
      <c r="E26" s="119" t="str">
        <f t="shared" si="1"/>
        <v>NA</v>
      </c>
      <c r="F26" s="42" t="str">
        <f t="shared" si="2"/>
        <v>NA</v>
      </c>
      <c r="G26" s="43" t="str">
        <f t="shared" si="3"/>
        <v/>
      </c>
      <c r="I26" s="44" t="b">
        <f t="shared" si="4"/>
        <v>1</v>
      </c>
      <c r="J26" s="45" t="e">
        <f t="shared" si="5"/>
        <v>#N/A</v>
      </c>
      <c r="K26" s="45"/>
      <c r="L26" s="18" t="s">
        <v>69</v>
      </c>
    </row>
    <row r="27" spans="1:12" x14ac:dyDescent="0.25">
      <c r="A27" s="18" t="s">
        <v>100</v>
      </c>
      <c r="B27" s="9" t="s">
        <v>206</v>
      </c>
      <c r="C27" s="9" t="s">
        <v>206</v>
      </c>
      <c r="D27" s="40" t="str">
        <f t="shared" si="0"/>
        <v>NA</v>
      </c>
      <c r="E27" s="119" t="str">
        <f t="shared" si="1"/>
        <v>NA</v>
      </c>
      <c r="F27" s="42" t="str">
        <f t="shared" si="2"/>
        <v>NA</v>
      </c>
      <c r="G27" s="43" t="str">
        <f t="shared" si="3"/>
        <v/>
      </c>
      <c r="I27" s="44" t="b">
        <f t="shared" si="4"/>
        <v>1</v>
      </c>
      <c r="J27" s="45" t="e">
        <f t="shared" si="5"/>
        <v>#N/A</v>
      </c>
      <c r="K27" s="45"/>
      <c r="L27" s="18" t="s">
        <v>70</v>
      </c>
    </row>
    <row r="28" spans="1:12" x14ac:dyDescent="0.25">
      <c r="A28" s="18" t="s">
        <v>101</v>
      </c>
      <c r="B28" s="9" t="s">
        <v>206</v>
      </c>
      <c r="C28" s="9" t="s">
        <v>206</v>
      </c>
      <c r="D28" s="40" t="str">
        <f t="shared" si="0"/>
        <v>NA</v>
      </c>
      <c r="E28" s="119" t="str">
        <f t="shared" si="1"/>
        <v>NA</v>
      </c>
      <c r="F28" s="42" t="str">
        <f t="shared" si="2"/>
        <v>NA</v>
      </c>
      <c r="G28" s="43" t="str">
        <f t="shared" si="3"/>
        <v/>
      </c>
      <c r="I28" s="44" t="b">
        <f t="shared" si="4"/>
        <v>1</v>
      </c>
      <c r="J28" s="45" t="e">
        <f t="shared" si="5"/>
        <v>#N/A</v>
      </c>
      <c r="K28" s="45"/>
      <c r="L28" s="18" t="s">
        <v>71</v>
      </c>
    </row>
    <row r="29" spans="1:12" x14ac:dyDescent="0.25">
      <c r="A29" s="18" t="s">
        <v>102</v>
      </c>
      <c r="B29" s="9" t="s">
        <v>206</v>
      </c>
      <c r="C29" s="9" t="s">
        <v>206</v>
      </c>
      <c r="D29" s="40" t="str">
        <f t="shared" si="0"/>
        <v>NA</v>
      </c>
      <c r="E29" s="119" t="str">
        <f t="shared" si="1"/>
        <v>NA</v>
      </c>
      <c r="F29" s="42" t="str">
        <f t="shared" si="2"/>
        <v>NA</v>
      </c>
      <c r="G29" s="43" t="str">
        <f t="shared" si="3"/>
        <v/>
      </c>
      <c r="I29" s="44" t="b">
        <f t="shared" si="4"/>
        <v>1</v>
      </c>
      <c r="J29" s="45" t="e">
        <f t="shared" si="5"/>
        <v>#N/A</v>
      </c>
      <c r="K29" s="45"/>
      <c r="L29" s="18" t="s">
        <v>72</v>
      </c>
    </row>
    <row r="30" spans="1:12" x14ac:dyDescent="0.25">
      <c r="A30" s="18" t="s">
        <v>103</v>
      </c>
      <c r="B30" s="9" t="s">
        <v>206</v>
      </c>
      <c r="C30" s="9" t="s">
        <v>206</v>
      </c>
      <c r="D30" s="40" t="str">
        <f t="shared" si="0"/>
        <v>NA</v>
      </c>
      <c r="E30" s="119" t="str">
        <f t="shared" si="1"/>
        <v>NA</v>
      </c>
      <c r="F30" s="42" t="str">
        <f t="shared" si="2"/>
        <v>NA</v>
      </c>
      <c r="G30" s="43" t="str">
        <f t="shared" si="3"/>
        <v/>
      </c>
      <c r="I30" s="44" t="b">
        <f t="shared" si="4"/>
        <v>1</v>
      </c>
      <c r="J30" s="45" t="e">
        <f t="shared" si="5"/>
        <v>#N/A</v>
      </c>
      <c r="K30" s="45"/>
      <c r="L30" s="18" t="s">
        <v>73</v>
      </c>
    </row>
    <row r="31" spans="1:12" x14ac:dyDescent="0.25">
      <c r="A31" s="18" t="s">
        <v>105</v>
      </c>
      <c r="B31" s="9" t="s">
        <v>206</v>
      </c>
      <c r="C31" s="9" t="s">
        <v>206</v>
      </c>
      <c r="D31" s="40" t="str">
        <f t="shared" si="0"/>
        <v>NA</v>
      </c>
      <c r="E31" s="119" t="str">
        <f t="shared" si="1"/>
        <v>NA</v>
      </c>
      <c r="F31" s="42" t="str">
        <f t="shared" si="2"/>
        <v>NA</v>
      </c>
      <c r="G31" s="43" t="str">
        <f t="shared" si="3"/>
        <v/>
      </c>
      <c r="I31" s="44" t="b">
        <f t="shared" si="4"/>
        <v>1</v>
      </c>
      <c r="J31" s="45" t="e">
        <f t="shared" si="5"/>
        <v>#N/A</v>
      </c>
      <c r="K31" s="45"/>
      <c r="L31" s="18" t="s">
        <v>74</v>
      </c>
    </row>
    <row r="32" spans="1:12" x14ac:dyDescent="0.25">
      <c r="A32" s="18" t="s">
        <v>106</v>
      </c>
      <c r="B32" s="9" t="s">
        <v>206</v>
      </c>
      <c r="C32" s="9" t="s">
        <v>206</v>
      </c>
      <c r="D32" s="40" t="str">
        <f t="shared" si="0"/>
        <v>NA</v>
      </c>
      <c r="E32" s="119" t="str">
        <f t="shared" si="1"/>
        <v>NA</v>
      </c>
      <c r="F32" s="42" t="str">
        <f t="shared" si="2"/>
        <v>NA</v>
      </c>
      <c r="G32" s="43" t="str">
        <f t="shared" si="3"/>
        <v/>
      </c>
      <c r="I32" s="44" t="b">
        <f t="shared" si="4"/>
        <v>1</v>
      </c>
      <c r="J32" s="45" t="e">
        <f t="shared" si="5"/>
        <v>#N/A</v>
      </c>
      <c r="K32" s="45"/>
      <c r="L32" s="18" t="s">
        <v>75</v>
      </c>
    </row>
    <row r="33" spans="1:12" x14ac:dyDescent="0.25">
      <c r="A33" s="18" t="s">
        <v>107</v>
      </c>
      <c r="B33" s="9" t="s">
        <v>206</v>
      </c>
      <c r="C33" s="9" t="s">
        <v>206</v>
      </c>
      <c r="D33" s="40" t="str">
        <f t="shared" si="0"/>
        <v>NA</v>
      </c>
      <c r="E33" s="119" t="str">
        <f t="shared" si="1"/>
        <v>NA</v>
      </c>
      <c r="F33" s="42" t="str">
        <f t="shared" si="2"/>
        <v>NA</v>
      </c>
      <c r="G33" s="43" t="str">
        <f t="shared" si="3"/>
        <v/>
      </c>
      <c r="I33" s="44" t="b">
        <f t="shared" si="4"/>
        <v>1</v>
      </c>
      <c r="J33" s="45" t="e">
        <f t="shared" si="5"/>
        <v>#N/A</v>
      </c>
      <c r="K33" s="45"/>
      <c r="L33" s="18" t="s">
        <v>76</v>
      </c>
    </row>
    <row r="34" spans="1:12" x14ac:dyDescent="0.25">
      <c r="A34" s="18" t="s">
        <v>108</v>
      </c>
      <c r="B34" s="9" t="s">
        <v>206</v>
      </c>
      <c r="C34" s="9" t="s">
        <v>206</v>
      </c>
      <c r="D34" s="40" t="str">
        <f t="shared" ref="D34:D65" si="6">IF(AND(ISNUMBER(B34),ISNUMBER(C34)),(((B34/VLOOKUP("National Total",A:C,2,0))*(((C34-B34)/B34)-((VLOOKUP("National Total",A:C,3,0)-VLOOKUP("National Total",A:C,2,0))/VLOOKUP("National Total",A:C,2,0))))^2)^0.5,"NA")</f>
        <v>NA</v>
      </c>
      <c r="E34" s="119" t="str">
        <f t="shared" ref="E34:E65" si="7">IF(ISNUMBER(D34/SUM(D:D)),(D34/SUM(D:D)),"NA")</f>
        <v>NA</v>
      </c>
      <c r="F34" s="42" t="str">
        <f t="shared" ref="F34:F65" si="8">IF(ISNUMBER(F33),F33+E34,E34)</f>
        <v>NA</v>
      </c>
      <c r="G34" s="43" t="str">
        <f t="shared" ref="G34:G65" si="9">IF(AND(ISTEXT(F33),ISNUMBER(F34)),"x",IF(AND(F33&lt;$N$1,F34&gt;0),"x",""))</f>
        <v/>
      </c>
      <c r="I34" s="44" t="b">
        <f t="shared" ref="I34:I65" si="10">ROW(A34)=ROW(C34)</f>
        <v>1</v>
      </c>
      <c r="J34" s="45" t="e">
        <f t="shared" ref="J34:J65" si="11">VLOOKUP("National Total",A:C,2,0)</f>
        <v>#N/A</v>
      </c>
      <c r="K34" s="45"/>
      <c r="L34" s="18" t="s">
        <v>77</v>
      </c>
    </row>
    <row r="35" spans="1:12" x14ac:dyDescent="0.25">
      <c r="A35" s="18" t="s">
        <v>109</v>
      </c>
      <c r="B35" s="9" t="s">
        <v>206</v>
      </c>
      <c r="C35" s="9" t="s">
        <v>206</v>
      </c>
      <c r="D35" s="40" t="str">
        <f t="shared" si="6"/>
        <v>NA</v>
      </c>
      <c r="E35" s="119" t="str">
        <f t="shared" si="7"/>
        <v>NA</v>
      </c>
      <c r="F35" s="42" t="str">
        <f t="shared" si="8"/>
        <v>NA</v>
      </c>
      <c r="G35" s="43" t="str">
        <f t="shared" si="9"/>
        <v/>
      </c>
      <c r="I35" s="44" t="b">
        <f t="shared" si="10"/>
        <v>1</v>
      </c>
      <c r="J35" s="45" t="e">
        <f t="shared" si="11"/>
        <v>#N/A</v>
      </c>
      <c r="K35" s="45"/>
      <c r="L35" s="18" t="s">
        <v>78</v>
      </c>
    </row>
    <row r="36" spans="1:12" x14ac:dyDescent="0.25">
      <c r="A36" s="18" t="s">
        <v>110</v>
      </c>
      <c r="B36" s="9" t="s">
        <v>206</v>
      </c>
      <c r="C36" s="9" t="s">
        <v>206</v>
      </c>
      <c r="D36" s="40" t="str">
        <f t="shared" si="6"/>
        <v>NA</v>
      </c>
      <c r="E36" s="119" t="str">
        <f t="shared" si="7"/>
        <v>NA</v>
      </c>
      <c r="F36" s="42" t="str">
        <f t="shared" si="8"/>
        <v>NA</v>
      </c>
      <c r="G36" s="43" t="str">
        <f t="shared" si="9"/>
        <v/>
      </c>
      <c r="I36" s="44" t="b">
        <f t="shared" si="10"/>
        <v>1</v>
      </c>
      <c r="J36" s="45" t="e">
        <f t="shared" si="11"/>
        <v>#N/A</v>
      </c>
      <c r="K36" s="45"/>
      <c r="L36" s="18" t="s">
        <v>79</v>
      </c>
    </row>
    <row r="37" spans="1:12" x14ac:dyDescent="0.25">
      <c r="A37" s="18" t="s">
        <v>111</v>
      </c>
      <c r="B37" s="9" t="s">
        <v>206</v>
      </c>
      <c r="C37" s="9" t="s">
        <v>206</v>
      </c>
      <c r="D37" s="40" t="str">
        <f t="shared" si="6"/>
        <v>NA</v>
      </c>
      <c r="E37" s="119" t="str">
        <f t="shared" si="7"/>
        <v>NA</v>
      </c>
      <c r="F37" s="42" t="str">
        <f t="shared" si="8"/>
        <v>NA</v>
      </c>
      <c r="G37" s="43" t="str">
        <f t="shared" si="9"/>
        <v/>
      </c>
      <c r="I37" s="44" t="b">
        <f t="shared" si="10"/>
        <v>1</v>
      </c>
      <c r="J37" s="45" t="e">
        <f t="shared" si="11"/>
        <v>#N/A</v>
      </c>
      <c r="K37" s="45"/>
      <c r="L37" s="18" t="s">
        <v>80</v>
      </c>
    </row>
    <row r="38" spans="1:12" x14ac:dyDescent="0.25">
      <c r="A38" s="18" t="s">
        <v>112</v>
      </c>
      <c r="B38" s="9" t="s">
        <v>240</v>
      </c>
      <c r="C38" s="9" t="s">
        <v>240</v>
      </c>
      <c r="D38" s="40" t="str">
        <f t="shared" si="6"/>
        <v>NA</v>
      </c>
      <c r="E38" s="119" t="str">
        <f t="shared" si="7"/>
        <v>NA</v>
      </c>
      <c r="F38" s="42" t="str">
        <f t="shared" si="8"/>
        <v>NA</v>
      </c>
      <c r="G38" s="43" t="str">
        <f t="shared" si="9"/>
        <v/>
      </c>
      <c r="I38" s="44" t="b">
        <f t="shared" si="10"/>
        <v>1</v>
      </c>
      <c r="J38" s="45" t="e">
        <f t="shared" si="11"/>
        <v>#N/A</v>
      </c>
      <c r="K38" s="45"/>
      <c r="L38" s="18" t="s">
        <v>81</v>
      </c>
    </row>
    <row r="39" spans="1:12" x14ac:dyDescent="0.25">
      <c r="A39" s="18" t="s">
        <v>113</v>
      </c>
      <c r="B39" s="9" t="s">
        <v>240</v>
      </c>
      <c r="C39" s="9" t="s">
        <v>240</v>
      </c>
      <c r="D39" s="40" t="str">
        <f t="shared" si="6"/>
        <v>NA</v>
      </c>
      <c r="E39" s="119" t="str">
        <f t="shared" si="7"/>
        <v>NA</v>
      </c>
      <c r="F39" s="42" t="str">
        <f t="shared" si="8"/>
        <v>NA</v>
      </c>
      <c r="G39" s="43" t="str">
        <f t="shared" si="9"/>
        <v/>
      </c>
      <c r="I39" s="44" t="b">
        <f t="shared" si="10"/>
        <v>1</v>
      </c>
      <c r="J39" s="45" t="e">
        <f t="shared" si="11"/>
        <v>#N/A</v>
      </c>
      <c r="K39" s="45"/>
      <c r="L39" s="18" t="s">
        <v>82</v>
      </c>
    </row>
    <row r="40" spans="1:12" x14ac:dyDescent="0.25">
      <c r="A40" s="18" t="s">
        <v>115</v>
      </c>
      <c r="B40" s="9" t="s">
        <v>206</v>
      </c>
      <c r="C40" s="9" t="s">
        <v>206</v>
      </c>
      <c r="D40" s="40" t="str">
        <f t="shared" si="6"/>
        <v>NA</v>
      </c>
      <c r="E40" s="119" t="str">
        <f t="shared" si="7"/>
        <v>NA</v>
      </c>
      <c r="F40" s="42" t="str">
        <f t="shared" si="8"/>
        <v>NA</v>
      </c>
      <c r="G40" s="43" t="str">
        <f t="shared" si="9"/>
        <v/>
      </c>
      <c r="I40" s="44" t="b">
        <f t="shared" si="10"/>
        <v>1</v>
      </c>
      <c r="J40" s="45" t="e">
        <f t="shared" si="11"/>
        <v>#N/A</v>
      </c>
      <c r="K40" s="45"/>
      <c r="L40" s="18" t="s">
        <v>83</v>
      </c>
    </row>
    <row r="41" spans="1:12" x14ac:dyDescent="0.25">
      <c r="A41" s="18" t="s">
        <v>116</v>
      </c>
      <c r="B41" s="9" t="s">
        <v>175</v>
      </c>
      <c r="C41" s="9" t="s">
        <v>175</v>
      </c>
      <c r="D41" s="40" t="str">
        <f t="shared" si="6"/>
        <v>NA</v>
      </c>
      <c r="E41" s="119" t="str">
        <f t="shared" si="7"/>
        <v>NA</v>
      </c>
      <c r="F41" s="42" t="str">
        <f t="shared" si="8"/>
        <v>NA</v>
      </c>
      <c r="G41" s="43" t="str">
        <f t="shared" si="9"/>
        <v/>
      </c>
      <c r="I41" s="44" t="b">
        <f t="shared" si="10"/>
        <v>1</v>
      </c>
      <c r="J41" s="45" t="e">
        <f t="shared" si="11"/>
        <v>#N/A</v>
      </c>
      <c r="K41" s="45"/>
      <c r="L41" s="18" t="s">
        <v>84</v>
      </c>
    </row>
    <row r="42" spans="1:12" x14ac:dyDescent="0.25">
      <c r="A42" s="18" t="s">
        <v>117</v>
      </c>
      <c r="B42" s="9" t="s">
        <v>240</v>
      </c>
      <c r="C42" s="9" t="s">
        <v>240</v>
      </c>
      <c r="D42" s="40" t="str">
        <f t="shared" si="6"/>
        <v>NA</v>
      </c>
      <c r="E42" s="119" t="str">
        <f t="shared" si="7"/>
        <v>NA</v>
      </c>
      <c r="F42" s="42" t="str">
        <f t="shared" si="8"/>
        <v>NA</v>
      </c>
      <c r="G42" s="43" t="str">
        <f t="shared" si="9"/>
        <v/>
      </c>
      <c r="I42" s="44" t="b">
        <f t="shared" si="10"/>
        <v>1</v>
      </c>
      <c r="J42" s="45" t="e">
        <f t="shared" si="11"/>
        <v>#N/A</v>
      </c>
      <c r="K42" s="45"/>
      <c r="L42" s="18" t="s">
        <v>85</v>
      </c>
    </row>
    <row r="43" spans="1:12" x14ac:dyDescent="0.25">
      <c r="A43" s="18" t="s">
        <v>118</v>
      </c>
      <c r="B43" s="9" t="s">
        <v>240</v>
      </c>
      <c r="C43" s="9" t="s">
        <v>240</v>
      </c>
      <c r="D43" s="40" t="str">
        <f t="shared" si="6"/>
        <v>NA</v>
      </c>
      <c r="E43" s="119" t="str">
        <f t="shared" si="7"/>
        <v>NA</v>
      </c>
      <c r="F43" s="42" t="str">
        <f t="shared" si="8"/>
        <v>NA</v>
      </c>
      <c r="G43" s="43" t="str">
        <f t="shared" si="9"/>
        <v/>
      </c>
      <c r="I43" s="44" t="b">
        <f t="shared" si="10"/>
        <v>1</v>
      </c>
      <c r="J43" s="45" t="e">
        <f t="shared" si="11"/>
        <v>#N/A</v>
      </c>
      <c r="K43" s="45"/>
      <c r="L43" s="18" t="s">
        <v>86</v>
      </c>
    </row>
    <row r="44" spans="1:12" x14ac:dyDescent="0.25">
      <c r="A44" s="18" t="s">
        <v>119</v>
      </c>
      <c r="B44" s="9" t="s">
        <v>240</v>
      </c>
      <c r="C44" s="9" t="s">
        <v>240</v>
      </c>
      <c r="D44" s="40" t="str">
        <f t="shared" si="6"/>
        <v>NA</v>
      </c>
      <c r="E44" s="119" t="str">
        <f t="shared" si="7"/>
        <v>NA</v>
      </c>
      <c r="F44" s="42" t="str">
        <f t="shared" si="8"/>
        <v>NA</v>
      </c>
      <c r="G44" s="43" t="str">
        <f t="shared" si="9"/>
        <v/>
      </c>
      <c r="I44" s="44" t="b">
        <f t="shared" si="10"/>
        <v>1</v>
      </c>
      <c r="J44" s="45" t="e">
        <f t="shared" si="11"/>
        <v>#N/A</v>
      </c>
      <c r="K44" s="45"/>
      <c r="L44" s="18" t="s">
        <v>87</v>
      </c>
    </row>
    <row r="45" spans="1:12" x14ac:dyDescent="0.25">
      <c r="A45" s="18" t="s">
        <v>120</v>
      </c>
      <c r="B45" s="9" t="s">
        <v>240</v>
      </c>
      <c r="C45" s="9" t="s">
        <v>240</v>
      </c>
      <c r="D45" s="40" t="str">
        <f t="shared" si="6"/>
        <v>NA</v>
      </c>
      <c r="E45" s="119" t="str">
        <f t="shared" si="7"/>
        <v>NA</v>
      </c>
      <c r="F45" s="42" t="str">
        <f t="shared" si="8"/>
        <v>NA</v>
      </c>
      <c r="G45" s="43" t="str">
        <f t="shared" si="9"/>
        <v/>
      </c>
      <c r="I45" s="44" t="b">
        <f t="shared" si="10"/>
        <v>1</v>
      </c>
      <c r="J45" s="45" t="e">
        <f t="shared" si="11"/>
        <v>#N/A</v>
      </c>
      <c r="K45" s="45"/>
      <c r="L45" s="18" t="s">
        <v>88</v>
      </c>
    </row>
    <row r="46" spans="1:12" x14ac:dyDescent="0.25">
      <c r="A46" s="18" t="s">
        <v>123</v>
      </c>
      <c r="B46" s="9" t="s">
        <v>206</v>
      </c>
      <c r="C46" s="9" t="s">
        <v>206</v>
      </c>
      <c r="D46" s="40" t="str">
        <f t="shared" si="6"/>
        <v>NA</v>
      </c>
      <c r="E46" s="119" t="str">
        <f t="shared" si="7"/>
        <v>NA</v>
      </c>
      <c r="F46" s="42" t="str">
        <f t="shared" si="8"/>
        <v>NA</v>
      </c>
      <c r="G46" s="43" t="str">
        <f t="shared" si="9"/>
        <v/>
      </c>
      <c r="I46" s="44" t="b">
        <f t="shared" si="10"/>
        <v>1</v>
      </c>
      <c r="J46" s="45" t="e">
        <f t="shared" si="11"/>
        <v>#N/A</v>
      </c>
      <c r="K46" s="45"/>
      <c r="L46" s="18" t="s">
        <v>89</v>
      </c>
    </row>
    <row r="47" spans="1:12" x14ac:dyDescent="0.25">
      <c r="A47" s="18" t="s">
        <v>124</v>
      </c>
      <c r="B47" s="9" t="s">
        <v>206</v>
      </c>
      <c r="C47" s="9" t="s">
        <v>206</v>
      </c>
      <c r="D47" s="40" t="str">
        <f t="shared" si="6"/>
        <v>NA</v>
      </c>
      <c r="E47" s="119" t="str">
        <f t="shared" si="7"/>
        <v>NA</v>
      </c>
      <c r="F47" s="42" t="str">
        <f t="shared" si="8"/>
        <v>NA</v>
      </c>
      <c r="G47" s="43" t="str">
        <f t="shared" si="9"/>
        <v/>
      </c>
      <c r="I47" s="44" t="b">
        <f t="shared" si="10"/>
        <v>1</v>
      </c>
      <c r="J47" s="45" t="e">
        <f t="shared" si="11"/>
        <v>#N/A</v>
      </c>
      <c r="K47" s="45"/>
      <c r="L47" s="18" t="s">
        <v>90</v>
      </c>
    </row>
    <row r="48" spans="1:12" x14ac:dyDescent="0.25">
      <c r="A48" s="18" t="s">
        <v>125</v>
      </c>
      <c r="B48" s="9" t="s">
        <v>175</v>
      </c>
      <c r="C48" s="9" t="s">
        <v>175</v>
      </c>
      <c r="D48" s="40" t="str">
        <f t="shared" si="6"/>
        <v>NA</v>
      </c>
      <c r="E48" s="119" t="str">
        <f t="shared" si="7"/>
        <v>NA</v>
      </c>
      <c r="F48" s="42" t="str">
        <f t="shared" si="8"/>
        <v>NA</v>
      </c>
      <c r="G48" s="43" t="str">
        <f t="shared" si="9"/>
        <v/>
      </c>
      <c r="I48" s="44" t="b">
        <f t="shared" si="10"/>
        <v>1</v>
      </c>
      <c r="J48" s="45" t="e">
        <f t="shared" si="11"/>
        <v>#N/A</v>
      </c>
      <c r="K48" s="45"/>
      <c r="L48" s="18" t="s">
        <v>91</v>
      </c>
    </row>
    <row r="49" spans="1:12" x14ac:dyDescent="0.25">
      <c r="A49" s="18" t="s">
        <v>126</v>
      </c>
      <c r="B49" s="9" t="s">
        <v>240</v>
      </c>
      <c r="C49" s="9" t="s">
        <v>240</v>
      </c>
      <c r="D49" s="40" t="str">
        <f t="shared" si="6"/>
        <v>NA</v>
      </c>
      <c r="E49" s="119" t="str">
        <f t="shared" si="7"/>
        <v>NA</v>
      </c>
      <c r="F49" s="42" t="str">
        <f t="shared" si="8"/>
        <v>NA</v>
      </c>
      <c r="G49" s="43" t="str">
        <f t="shared" si="9"/>
        <v/>
      </c>
      <c r="I49" s="44" t="b">
        <f t="shared" si="10"/>
        <v>1</v>
      </c>
      <c r="J49" s="45" t="e">
        <f t="shared" si="11"/>
        <v>#N/A</v>
      </c>
      <c r="K49" s="45"/>
      <c r="L49" s="18" t="s">
        <v>92</v>
      </c>
    </row>
    <row r="50" spans="1:12" x14ac:dyDescent="0.25">
      <c r="A50" s="18" t="s">
        <v>127</v>
      </c>
      <c r="B50" s="9" t="s">
        <v>206</v>
      </c>
      <c r="C50" s="9" t="s">
        <v>206</v>
      </c>
      <c r="D50" s="40" t="str">
        <f t="shared" si="6"/>
        <v>NA</v>
      </c>
      <c r="E50" s="119" t="str">
        <f t="shared" si="7"/>
        <v>NA</v>
      </c>
      <c r="F50" s="42" t="str">
        <f t="shared" si="8"/>
        <v>NA</v>
      </c>
      <c r="G50" s="43" t="str">
        <f t="shared" si="9"/>
        <v/>
      </c>
      <c r="I50" s="44" t="b">
        <f t="shared" si="10"/>
        <v>1</v>
      </c>
      <c r="J50" s="45" t="e">
        <f t="shared" si="11"/>
        <v>#N/A</v>
      </c>
      <c r="K50" s="45"/>
      <c r="L50" s="18" t="s">
        <v>93</v>
      </c>
    </row>
    <row r="51" spans="1:12" x14ac:dyDescent="0.25">
      <c r="A51" s="18" t="s">
        <v>128</v>
      </c>
      <c r="B51" s="9" t="s">
        <v>175</v>
      </c>
      <c r="C51" s="9" t="s">
        <v>175</v>
      </c>
      <c r="D51" s="40" t="str">
        <f t="shared" si="6"/>
        <v>NA</v>
      </c>
      <c r="E51" s="119" t="str">
        <f t="shared" si="7"/>
        <v>NA</v>
      </c>
      <c r="F51" s="42" t="str">
        <f t="shared" si="8"/>
        <v>NA</v>
      </c>
      <c r="G51" s="43" t="str">
        <f t="shared" si="9"/>
        <v/>
      </c>
      <c r="I51" s="44" t="b">
        <f t="shared" si="10"/>
        <v>1</v>
      </c>
      <c r="J51" s="45" t="e">
        <f t="shared" si="11"/>
        <v>#N/A</v>
      </c>
      <c r="K51" s="45"/>
      <c r="L51" s="18" t="s">
        <v>94</v>
      </c>
    </row>
    <row r="52" spans="1:12" x14ac:dyDescent="0.25">
      <c r="A52" s="18" t="s">
        <v>129</v>
      </c>
      <c r="B52" s="9" t="s">
        <v>206</v>
      </c>
      <c r="C52" s="9" t="s">
        <v>206</v>
      </c>
      <c r="D52" s="40" t="str">
        <f t="shared" si="6"/>
        <v>NA</v>
      </c>
      <c r="E52" s="119" t="str">
        <f t="shared" si="7"/>
        <v>NA</v>
      </c>
      <c r="F52" s="42" t="str">
        <f t="shared" si="8"/>
        <v>NA</v>
      </c>
      <c r="G52" s="43" t="str">
        <f t="shared" si="9"/>
        <v/>
      </c>
      <c r="I52" s="44" t="b">
        <f t="shared" si="10"/>
        <v>1</v>
      </c>
      <c r="J52" s="45" t="e">
        <f t="shared" si="11"/>
        <v>#N/A</v>
      </c>
      <c r="K52" s="45"/>
      <c r="L52" s="18" t="s">
        <v>95</v>
      </c>
    </row>
    <row r="53" spans="1:12" x14ac:dyDescent="0.25">
      <c r="A53" s="18" t="s">
        <v>134</v>
      </c>
      <c r="B53" s="9" t="s">
        <v>206</v>
      </c>
      <c r="C53" s="9" t="s">
        <v>206</v>
      </c>
      <c r="D53" s="40" t="str">
        <f t="shared" si="6"/>
        <v>NA</v>
      </c>
      <c r="E53" s="119" t="str">
        <f t="shared" si="7"/>
        <v>NA</v>
      </c>
      <c r="F53" s="42" t="str">
        <f t="shared" si="8"/>
        <v>NA</v>
      </c>
      <c r="G53" s="43" t="str">
        <f t="shared" si="9"/>
        <v/>
      </c>
      <c r="I53" s="44" t="b">
        <f t="shared" si="10"/>
        <v>1</v>
      </c>
      <c r="J53" s="45" t="e">
        <f t="shared" si="11"/>
        <v>#N/A</v>
      </c>
      <c r="K53" s="45"/>
      <c r="L53" s="18" t="s">
        <v>96</v>
      </c>
    </row>
    <row r="54" spans="1:12" x14ac:dyDescent="0.25">
      <c r="A54" s="18" t="s">
        <v>144</v>
      </c>
      <c r="B54" s="9" t="s">
        <v>240</v>
      </c>
      <c r="C54" s="9" t="s">
        <v>240</v>
      </c>
      <c r="D54" s="40" t="str">
        <f t="shared" si="6"/>
        <v>NA</v>
      </c>
      <c r="E54" s="119" t="str">
        <f t="shared" si="7"/>
        <v>NA</v>
      </c>
      <c r="F54" s="42" t="str">
        <f t="shared" si="8"/>
        <v>NA</v>
      </c>
      <c r="G54" s="43" t="str">
        <f t="shared" si="9"/>
        <v/>
      </c>
      <c r="I54" s="44" t="b">
        <f t="shared" si="10"/>
        <v>1</v>
      </c>
      <c r="J54" s="45" t="e">
        <f t="shared" si="11"/>
        <v>#N/A</v>
      </c>
      <c r="K54" s="45"/>
      <c r="L54" s="18" t="s">
        <v>97</v>
      </c>
    </row>
    <row r="55" spans="1:12" x14ac:dyDescent="0.25">
      <c r="A55" s="18" t="s">
        <v>145</v>
      </c>
      <c r="B55" s="9" t="s">
        <v>240</v>
      </c>
      <c r="C55" s="9" t="s">
        <v>240</v>
      </c>
      <c r="D55" s="40" t="str">
        <f t="shared" si="6"/>
        <v>NA</v>
      </c>
      <c r="E55" s="119" t="str">
        <f t="shared" si="7"/>
        <v>NA</v>
      </c>
      <c r="F55" s="42" t="str">
        <f t="shared" si="8"/>
        <v>NA</v>
      </c>
      <c r="G55" s="43" t="str">
        <f t="shared" si="9"/>
        <v/>
      </c>
      <c r="I55" s="44" t="b">
        <f t="shared" si="10"/>
        <v>1</v>
      </c>
      <c r="J55" s="45" t="e">
        <f t="shared" si="11"/>
        <v>#N/A</v>
      </c>
      <c r="K55" s="45"/>
      <c r="L55" s="18" t="s">
        <v>98</v>
      </c>
    </row>
    <row r="56" spans="1:12" x14ac:dyDescent="0.25">
      <c r="A56" s="18" t="s">
        <v>146</v>
      </c>
      <c r="B56" s="9" t="s">
        <v>240</v>
      </c>
      <c r="C56" s="9" t="s">
        <v>240</v>
      </c>
      <c r="D56" s="40" t="str">
        <f t="shared" si="6"/>
        <v>NA</v>
      </c>
      <c r="E56" s="119" t="str">
        <f t="shared" si="7"/>
        <v>NA</v>
      </c>
      <c r="F56" s="42" t="str">
        <f t="shared" si="8"/>
        <v>NA</v>
      </c>
      <c r="G56" s="43" t="str">
        <f t="shared" si="9"/>
        <v/>
      </c>
      <c r="I56" s="44" t="b">
        <f t="shared" si="10"/>
        <v>1</v>
      </c>
      <c r="J56" s="45" t="e">
        <f t="shared" si="11"/>
        <v>#N/A</v>
      </c>
      <c r="K56" s="45"/>
      <c r="L56" s="18" t="s">
        <v>99</v>
      </c>
    </row>
    <row r="57" spans="1:12" x14ac:dyDescent="0.25">
      <c r="A57" s="18" t="s">
        <v>147</v>
      </c>
      <c r="B57" s="9" t="s">
        <v>240</v>
      </c>
      <c r="C57" s="9" t="s">
        <v>240</v>
      </c>
      <c r="D57" s="40" t="str">
        <f t="shared" si="6"/>
        <v>NA</v>
      </c>
      <c r="E57" s="119" t="str">
        <f t="shared" si="7"/>
        <v>NA</v>
      </c>
      <c r="F57" s="42" t="str">
        <f t="shared" si="8"/>
        <v>NA</v>
      </c>
      <c r="G57" s="43" t="str">
        <f t="shared" si="9"/>
        <v/>
      </c>
      <c r="I57" s="44" t="b">
        <f t="shared" si="10"/>
        <v>1</v>
      </c>
      <c r="J57" s="45" t="e">
        <f t="shared" si="11"/>
        <v>#N/A</v>
      </c>
      <c r="K57" s="45"/>
      <c r="L57" s="18" t="s">
        <v>100</v>
      </c>
    </row>
    <row r="58" spans="1:12" x14ac:dyDescent="0.25">
      <c r="A58" s="18" t="s">
        <v>148</v>
      </c>
      <c r="B58" s="9" t="s">
        <v>240</v>
      </c>
      <c r="C58" s="9" t="s">
        <v>240</v>
      </c>
      <c r="D58" s="40" t="str">
        <f t="shared" si="6"/>
        <v>NA</v>
      </c>
      <c r="E58" s="119" t="str">
        <f t="shared" si="7"/>
        <v>NA</v>
      </c>
      <c r="F58" s="42" t="str">
        <f t="shared" si="8"/>
        <v>NA</v>
      </c>
      <c r="G58" s="43" t="str">
        <f t="shared" si="9"/>
        <v/>
      </c>
      <c r="I58" s="44" t="b">
        <f t="shared" si="10"/>
        <v>1</v>
      </c>
      <c r="J58" s="45" t="e">
        <f t="shared" si="11"/>
        <v>#N/A</v>
      </c>
      <c r="K58" s="45"/>
      <c r="L58" s="18" t="s">
        <v>101</v>
      </c>
    </row>
    <row r="59" spans="1:12" x14ac:dyDescent="0.25">
      <c r="A59" s="18" t="s">
        <v>149</v>
      </c>
      <c r="B59" s="9" t="s">
        <v>240</v>
      </c>
      <c r="C59" s="9" t="s">
        <v>240</v>
      </c>
      <c r="D59" s="40" t="str">
        <f t="shared" si="6"/>
        <v>NA</v>
      </c>
      <c r="E59" s="119" t="str">
        <f t="shared" si="7"/>
        <v>NA</v>
      </c>
      <c r="F59" s="42" t="str">
        <f t="shared" si="8"/>
        <v>NA</v>
      </c>
      <c r="G59" s="43" t="str">
        <f t="shared" si="9"/>
        <v/>
      </c>
      <c r="I59" s="44" t="b">
        <f t="shared" si="10"/>
        <v>1</v>
      </c>
      <c r="J59" s="45" t="e">
        <f t="shared" si="11"/>
        <v>#N/A</v>
      </c>
      <c r="K59" s="45"/>
      <c r="L59" s="18" t="s">
        <v>102</v>
      </c>
    </row>
    <row r="60" spans="1:12" x14ac:dyDescent="0.25">
      <c r="A60" s="18" t="s">
        <v>152</v>
      </c>
      <c r="B60" s="9" t="s">
        <v>240</v>
      </c>
      <c r="C60" s="9" t="s">
        <v>240</v>
      </c>
      <c r="D60" s="40" t="str">
        <f t="shared" si="6"/>
        <v>NA</v>
      </c>
      <c r="E60" s="119" t="str">
        <f t="shared" si="7"/>
        <v>NA</v>
      </c>
      <c r="F60" s="42" t="str">
        <f t="shared" si="8"/>
        <v>NA</v>
      </c>
      <c r="G60" s="43" t="str">
        <f t="shared" si="9"/>
        <v/>
      </c>
      <c r="I60" s="44" t="b">
        <f t="shared" si="10"/>
        <v>1</v>
      </c>
      <c r="J60" s="45" t="e">
        <f t="shared" si="11"/>
        <v>#N/A</v>
      </c>
      <c r="K60" s="45"/>
      <c r="L60" s="18" t="s">
        <v>103</v>
      </c>
    </row>
    <row r="61" spans="1:12" x14ac:dyDescent="0.25">
      <c r="A61" s="18" t="s">
        <v>153</v>
      </c>
      <c r="B61" s="9" t="s">
        <v>240</v>
      </c>
      <c r="C61" s="9" t="s">
        <v>240</v>
      </c>
      <c r="D61" s="40" t="str">
        <f t="shared" si="6"/>
        <v>NA</v>
      </c>
      <c r="E61" s="119" t="str">
        <f t="shared" si="7"/>
        <v>NA</v>
      </c>
      <c r="F61" s="42" t="str">
        <f t="shared" si="8"/>
        <v>NA</v>
      </c>
      <c r="G61" s="43" t="str">
        <f t="shared" si="9"/>
        <v/>
      </c>
      <c r="I61" s="44" t="b">
        <f t="shared" si="10"/>
        <v>1</v>
      </c>
      <c r="J61" s="45" t="e">
        <f t="shared" si="11"/>
        <v>#N/A</v>
      </c>
      <c r="K61" s="45"/>
      <c r="L61" s="18" t="s">
        <v>104</v>
      </c>
    </row>
    <row r="62" spans="1:12" x14ac:dyDescent="0.25">
      <c r="A62" s="18" t="s">
        <v>154</v>
      </c>
      <c r="B62" s="9" t="s">
        <v>206</v>
      </c>
      <c r="C62" s="9" t="s">
        <v>206</v>
      </c>
      <c r="D62" s="40" t="str">
        <f t="shared" si="6"/>
        <v>NA</v>
      </c>
      <c r="E62" s="119" t="str">
        <f t="shared" si="7"/>
        <v>NA</v>
      </c>
      <c r="F62" s="42" t="str">
        <f t="shared" si="8"/>
        <v>NA</v>
      </c>
      <c r="G62" s="43" t="str">
        <f t="shared" si="9"/>
        <v/>
      </c>
      <c r="I62" s="44" t="b">
        <f t="shared" si="10"/>
        <v>1</v>
      </c>
      <c r="J62" s="45" t="e">
        <f t="shared" si="11"/>
        <v>#N/A</v>
      </c>
      <c r="K62" s="45"/>
      <c r="L62" s="18" t="s">
        <v>105</v>
      </c>
    </row>
    <row r="63" spans="1:12" x14ac:dyDescent="0.25">
      <c r="A63" s="18" t="s">
        <v>155</v>
      </c>
      <c r="B63" s="9" t="s">
        <v>206</v>
      </c>
      <c r="C63" s="9" t="s">
        <v>206</v>
      </c>
      <c r="D63" s="40" t="str">
        <f t="shared" si="6"/>
        <v>NA</v>
      </c>
      <c r="E63" s="119" t="str">
        <f t="shared" si="7"/>
        <v>NA</v>
      </c>
      <c r="F63" s="42" t="str">
        <f t="shared" si="8"/>
        <v>NA</v>
      </c>
      <c r="G63" s="43" t="str">
        <f t="shared" si="9"/>
        <v/>
      </c>
      <c r="I63" s="44" t="b">
        <f t="shared" si="10"/>
        <v>1</v>
      </c>
      <c r="J63" s="45" t="e">
        <f t="shared" si="11"/>
        <v>#N/A</v>
      </c>
      <c r="K63" s="45"/>
      <c r="L63" s="18" t="s">
        <v>106</v>
      </c>
    </row>
    <row r="64" spans="1:12" x14ac:dyDescent="0.25">
      <c r="A64" s="18" t="s">
        <v>157</v>
      </c>
      <c r="B64" s="9" t="s">
        <v>240</v>
      </c>
      <c r="C64" s="9" t="s">
        <v>240</v>
      </c>
      <c r="D64" s="40" t="str">
        <f t="shared" si="6"/>
        <v>NA</v>
      </c>
      <c r="E64" s="119" t="str">
        <f t="shared" si="7"/>
        <v>NA</v>
      </c>
      <c r="F64" s="42" t="str">
        <f t="shared" si="8"/>
        <v>NA</v>
      </c>
      <c r="G64" s="43" t="str">
        <f t="shared" si="9"/>
        <v/>
      </c>
      <c r="I64" s="44" t="b">
        <f t="shared" si="10"/>
        <v>1</v>
      </c>
      <c r="J64" s="45" t="e">
        <f t="shared" si="11"/>
        <v>#N/A</v>
      </c>
      <c r="K64" s="45"/>
      <c r="L64" s="18" t="s">
        <v>107</v>
      </c>
    </row>
    <row r="65" spans="1:12" x14ac:dyDescent="0.25">
      <c r="A65" s="18" t="s">
        <v>158</v>
      </c>
      <c r="B65" s="9" t="s">
        <v>240</v>
      </c>
      <c r="C65" s="9" t="s">
        <v>240</v>
      </c>
      <c r="D65" s="40" t="str">
        <f t="shared" si="6"/>
        <v>NA</v>
      </c>
      <c r="E65" s="119" t="str">
        <f t="shared" si="7"/>
        <v>NA</v>
      </c>
      <c r="F65" s="42" t="str">
        <f t="shared" si="8"/>
        <v>NA</v>
      </c>
      <c r="G65" s="43" t="str">
        <f t="shared" si="9"/>
        <v/>
      </c>
      <c r="I65" s="44" t="b">
        <f t="shared" si="10"/>
        <v>1</v>
      </c>
      <c r="J65" s="45" t="e">
        <f t="shared" si="11"/>
        <v>#N/A</v>
      </c>
      <c r="K65" s="45"/>
      <c r="L65" s="18" t="s">
        <v>108</v>
      </c>
    </row>
    <row r="66" spans="1:12" x14ac:dyDescent="0.25">
      <c r="A66" s="18" t="s">
        <v>159</v>
      </c>
      <c r="B66" s="9" t="s">
        <v>206</v>
      </c>
      <c r="C66" s="9" t="s">
        <v>206</v>
      </c>
      <c r="D66" s="40" t="str">
        <f t="shared" ref="D66:D75" si="12">IF(AND(ISNUMBER(B66),ISNUMBER(C66)),(((B66/VLOOKUP("National Total",A:C,2,0))*(((C66-B66)/B66)-((VLOOKUP("National Total",A:C,3,0)-VLOOKUP("National Total",A:C,2,0))/VLOOKUP("National Total",A:C,2,0))))^2)^0.5,"NA")</f>
        <v>NA</v>
      </c>
      <c r="E66" s="119" t="str">
        <f t="shared" ref="E66:E97" si="13">IF(ISNUMBER(D66/SUM(D:D)),(D66/SUM(D:D)),"NA")</f>
        <v>NA</v>
      </c>
      <c r="F66" s="42" t="str">
        <f t="shared" ref="F66:F97" si="14">IF(ISNUMBER(F65),F65+E66,E66)</f>
        <v>NA</v>
      </c>
      <c r="G66" s="43" t="str">
        <f t="shared" ref="G66:G97" si="15">IF(AND(ISTEXT(F65),ISNUMBER(F66)),"x",IF(AND(F65&lt;$N$1,F66&gt;0),"x",""))</f>
        <v/>
      </c>
      <c r="I66" s="44" t="b">
        <f t="shared" ref="I66:I75" si="16">ROW(A66)=ROW(C66)</f>
        <v>1</v>
      </c>
      <c r="J66" s="45" t="e">
        <f t="shared" ref="J66:J97" si="17">VLOOKUP("National Total",A:C,2,0)</f>
        <v>#N/A</v>
      </c>
      <c r="K66" s="45"/>
      <c r="L66" s="18" t="s">
        <v>109</v>
      </c>
    </row>
    <row r="67" spans="1:12" x14ac:dyDescent="0.25">
      <c r="A67" s="18" t="s">
        <v>161</v>
      </c>
      <c r="B67" s="9" t="s">
        <v>239</v>
      </c>
      <c r="C67" s="9" t="s">
        <v>239</v>
      </c>
      <c r="D67" s="40" t="str">
        <f t="shared" si="12"/>
        <v>NA</v>
      </c>
      <c r="E67" s="119" t="str">
        <f t="shared" si="13"/>
        <v>NA</v>
      </c>
      <c r="F67" s="42" t="str">
        <f t="shared" si="14"/>
        <v>NA</v>
      </c>
      <c r="G67" s="43" t="str">
        <f t="shared" si="15"/>
        <v/>
      </c>
      <c r="I67" s="44" t="b">
        <f t="shared" si="16"/>
        <v>1</v>
      </c>
      <c r="J67" s="45" t="e">
        <f t="shared" si="17"/>
        <v>#N/A</v>
      </c>
      <c r="K67" s="45"/>
      <c r="L67" s="18" t="s">
        <v>110</v>
      </c>
    </row>
    <row r="68" spans="1:12" x14ac:dyDescent="0.25">
      <c r="A68" s="18" t="s">
        <v>162</v>
      </c>
      <c r="B68" s="9">
        <v>2.7200000000000002E-2</v>
      </c>
      <c r="C68" s="9" t="s">
        <v>206</v>
      </c>
      <c r="D68" s="40" t="str">
        <f t="shared" si="12"/>
        <v>NA</v>
      </c>
      <c r="E68" s="119" t="str">
        <f t="shared" si="13"/>
        <v>NA</v>
      </c>
      <c r="F68" s="42" t="str">
        <f t="shared" si="14"/>
        <v>NA</v>
      </c>
      <c r="G68" s="43" t="str">
        <f t="shared" si="15"/>
        <v/>
      </c>
      <c r="I68" s="44" t="b">
        <f t="shared" si="16"/>
        <v>1</v>
      </c>
      <c r="J68" s="45" t="e">
        <f t="shared" si="17"/>
        <v>#N/A</v>
      </c>
      <c r="K68" s="45"/>
      <c r="L68" s="18" t="s">
        <v>111</v>
      </c>
    </row>
    <row r="69" spans="1:12" x14ac:dyDescent="0.25">
      <c r="A69" s="18" t="s">
        <v>163</v>
      </c>
      <c r="B69" s="9" t="s">
        <v>206</v>
      </c>
      <c r="C69" s="9" t="s">
        <v>206</v>
      </c>
      <c r="D69" s="40" t="str">
        <f t="shared" si="12"/>
        <v>NA</v>
      </c>
      <c r="E69" s="119" t="str">
        <f t="shared" si="13"/>
        <v>NA</v>
      </c>
      <c r="F69" s="42" t="str">
        <f t="shared" si="14"/>
        <v>NA</v>
      </c>
      <c r="G69" s="43" t="str">
        <f t="shared" si="15"/>
        <v/>
      </c>
      <c r="I69" s="44" t="b">
        <f t="shared" si="16"/>
        <v>1</v>
      </c>
      <c r="J69" s="45" t="e">
        <f t="shared" si="17"/>
        <v>#N/A</v>
      </c>
      <c r="K69" s="45"/>
      <c r="L69" s="18" t="s">
        <v>112</v>
      </c>
    </row>
    <row r="70" spans="1:12" x14ac:dyDescent="0.25">
      <c r="A70" s="18" t="s">
        <v>165</v>
      </c>
      <c r="B70" s="9" t="s">
        <v>175</v>
      </c>
      <c r="C70" s="9" t="s">
        <v>175</v>
      </c>
      <c r="D70" s="40" t="str">
        <f t="shared" si="12"/>
        <v>NA</v>
      </c>
      <c r="E70" s="119" t="str">
        <f t="shared" si="13"/>
        <v>NA</v>
      </c>
      <c r="F70" s="42" t="str">
        <f t="shared" si="14"/>
        <v>NA</v>
      </c>
      <c r="G70" s="43" t="str">
        <f t="shared" si="15"/>
        <v/>
      </c>
      <c r="I70" s="44" t="b">
        <f t="shared" si="16"/>
        <v>1</v>
      </c>
      <c r="J70" s="45" t="e">
        <f t="shared" si="17"/>
        <v>#N/A</v>
      </c>
      <c r="K70" s="45"/>
      <c r="L70" s="18" t="s">
        <v>113</v>
      </c>
    </row>
    <row r="71" spans="1:12" x14ac:dyDescent="0.25">
      <c r="A71" s="18" t="s">
        <v>166</v>
      </c>
      <c r="B71" s="9" t="s">
        <v>240</v>
      </c>
      <c r="C71" s="9" t="s">
        <v>240</v>
      </c>
      <c r="D71" s="40" t="str">
        <f t="shared" si="12"/>
        <v>NA</v>
      </c>
      <c r="E71" s="119" t="str">
        <f t="shared" si="13"/>
        <v>NA</v>
      </c>
      <c r="F71" s="42" t="str">
        <f t="shared" si="14"/>
        <v>NA</v>
      </c>
      <c r="G71" s="43" t="str">
        <f t="shared" si="15"/>
        <v/>
      </c>
      <c r="I71" s="44" t="b">
        <f t="shared" si="16"/>
        <v>1</v>
      </c>
      <c r="J71" s="45" t="e">
        <f t="shared" si="17"/>
        <v>#N/A</v>
      </c>
      <c r="K71" s="45"/>
      <c r="L71" s="18" t="s">
        <v>114</v>
      </c>
    </row>
    <row r="72" spans="1:12" x14ac:dyDescent="0.25">
      <c r="A72" s="18" t="s">
        <v>167</v>
      </c>
      <c r="B72" s="9" t="s">
        <v>240</v>
      </c>
      <c r="C72" s="9" t="s">
        <v>240</v>
      </c>
      <c r="D72" s="40" t="str">
        <f t="shared" si="12"/>
        <v>NA</v>
      </c>
      <c r="E72" s="119" t="str">
        <f t="shared" si="13"/>
        <v>NA</v>
      </c>
      <c r="F72" s="42" t="str">
        <f t="shared" si="14"/>
        <v>NA</v>
      </c>
      <c r="G72" s="43" t="str">
        <f t="shared" si="15"/>
        <v/>
      </c>
      <c r="I72" s="44" t="b">
        <f t="shared" si="16"/>
        <v>1</v>
      </c>
      <c r="J72" s="45" t="e">
        <f t="shared" si="17"/>
        <v>#N/A</v>
      </c>
      <c r="K72" s="45"/>
      <c r="L72" s="18" t="s">
        <v>115</v>
      </c>
    </row>
    <row r="73" spans="1:12" x14ac:dyDescent="0.25">
      <c r="A73" s="18" t="s">
        <v>168</v>
      </c>
      <c r="B73" s="9" t="s">
        <v>240</v>
      </c>
      <c r="C73" s="9" t="s">
        <v>240</v>
      </c>
      <c r="D73" s="40" t="str">
        <f t="shared" si="12"/>
        <v>NA</v>
      </c>
      <c r="E73" s="119" t="str">
        <f t="shared" si="13"/>
        <v>NA</v>
      </c>
      <c r="F73" s="42" t="str">
        <f t="shared" si="14"/>
        <v>NA</v>
      </c>
      <c r="G73" s="43" t="str">
        <f t="shared" si="15"/>
        <v/>
      </c>
      <c r="I73" s="44" t="b">
        <f t="shared" si="16"/>
        <v>1</v>
      </c>
      <c r="J73" s="45" t="e">
        <f t="shared" si="17"/>
        <v>#N/A</v>
      </c>
      <c r="K73" s="45"/>
      <c r="L73" s="18" t="s">
        <v>116</v>
      </c>
    </row>
    <row r="74" spans="1:12" x14ac:dyDescent="0.25">
      <c r="A74" s="18" t="s">
        <v>169</v>
      </c>
      <c r="B74" s="9" t="s">
        <v>240</v>
      </c>
      <c r="C74" s="9" t="s">
        <v>240</v>
      </c>
      <c r="D74" s="40" t="str">
        <f t="shared" si="12"/>
        <v>NA</v>
      </c>
      <c r="E74" s="119" t="str">
        <f t="shared" si="13"/>
        <v>NA</v>
      </c>
      <c r="F74" s="42" t="str">
        <f t="shared" si="14"/>
        <v>NA</v>
      </c>
      <c r="G74" s="43" t="str">
        <f t="shared" si="15"/>
        <v/>
      </c>
      <c r="I74" s="44" t="b">
        <f t="shared" si="16"/>
        <v>1</v>
      </c>
      <c r="J74" s="45" t="e">
        <f t="shared" si="17"/>
        <v>#N/A</v>
      </c>
      <c r="K74" s="45"/>
      <c r="L74" s="18" t="s">
        <v>117</v>
      </c>
    </row>
    <row r="75" spans="1:12" ht="15" customHeight="1" x14ac:dyDescent="0.25">
      <c r="A75" s="18" t="s">
        <v>44</v>
      </c>
      <c r="B75" s="9" t="s">
        <v>206</v>
      </c>
      <c r="C75" s="9" t="s">
        <v>206</v>
      </c>
      <c r="D75" s="40" t="str">
        <f t="shared" si="12"/>
        <v>NA</v>
      </c>
      <c r="E75" s="119" t="str">
        <f t="shared" si="13"/>
        <v>NA</v>
      </c>
      <c r="F75" s="42" t="str">
        <f t="shared" si="14"/>
        <v>NA</v>
      </c>
      <c r="G75" s="43" t="str">
        <f t="shared" si="15"/>
        <v/>
      </c>
      <c r="I75" s="44" t="b">
        <f t="shared" si="16"/>
        <v>1</v>
      </c>
      <c r="J75" s="45" t="e">
        <f t="shared" si="17"/>
        <v>#N/A</v>
      </c>
      <c r="K75" s="45"/>
      <c r="L75" s="18" t="s">
        <v>118</v>
      </c>
    </row>
    <row r="76" spans="1:12" ht="15" customHeight="1" x14ac:dyDescent="0.25">
      <c r="D76" s="40" t="str">
        <f>IF(AND(ISNUMBER('A.2 Table 6.PM2.5'!#REF!),ISNUMBER('A.2 Table 6.PM2.5'!#REF!)),((('A.2 Table 6.PM2.5'!#REF!/VLOOKUP("National Total",A:C,2,0))*((('A.2 Table 6.PM2.5'!#REF!-'A.2 Table 6.PM2.5'!#REF!)/'A.2 Table 6.PM2.5'!#REF!)-((VLOOKUP("National Total",A:C,3,0)-VLOOKUP("National Total",A:C,2,0))/VLOOKUP("National Total",A:C,2,0))))^2)^0.5,"NA")</f>
        <v>NA</v>
      </c>
      <c r="E76" s="119" t="str">
        <f t="shared" si="13"/>
        <v>NA</v>
      </c>
      <c r="F76" s="42" t="str">
        <f t="shared" si="14"/>
        <v>NA</v>
      </c>
      <c r="G76" s="43" t="str">
        <f t="shared" si="15"/>
        <v/>
      </c>
      <c r="I76" s="44" t="e">
        <f>ROW('A.2 Table 3.NMVOC'!#REF!)=ROW('A.2 Table 3.NMVOC'!#REF!)</f>
        <v>#REF!</v>
      </c>
      <c r="J76" s="45" t="e">
        <f t="shared" si="17"/>
        <v>#N/A</v>
      </c>
      <c r="K76" s="45"/>
      <c r="L76" s="18" t="s">
        <v>119</v>
      </c>
    </row>
    <row r="77" spans="1:12" ht="15" customHeight="1" x14ac:dyDescent="0.25">
      <c r="D77" s="40" t="str">
        <f>IF(AND(ISNUMBER('A.2 Table 6.PM2.5'!#REF!),ISNUMBER('A.2 Table 6.PM2.5'!#REF!)),((('A.2 Table 6.PM2.5'!#REF!/VLOOKUP("National Total",A:C,2,0))*((('A.2 Table 6.PM2.5'!#REF!-'A.2 Table 6.PM2.5'!#REF!)/'A.2 Table 6.PM2.5'!#REF!)-((VLOOKUP("National Total",A:C,3,0)-VLOOKUP("National Total",A:C,2,0))/VLOOKUP("National Total",A:C,2,0))))^2)^0.5,"NA")</f>
        <v>NA</v>
      </c>
      <c r="E77" s="119" t="str">
        <f t="shared" si="13"/>
        <v>NA</v>
      </c>
      <c r="F77" s="42" t="str">
        <f t="shared" si="14"/>
        <v>NA</v>
      </c>
      <c r="G77" s="43" t="str">
        <f t="shared" si="15"/>
        <v/>
      </c>
      <c r="I77" s="44" t="e">
        <f>ROW('A.2 Table 6.PM2.5'!#REF!)=ROW('A.2 Table 6.PM2.5'!#REF!)</f>
        <v>#REF!</v>
      </c>
      <c r="J77" s="45" t="e">
        <f t="shared" si="17"/>
        <v>#N/A</v>
      </c>
      <c r="K77" s="45"/>
      <c r="L77" s="18" t="s">
        <v>120</v>
      </c>
    </row>
    <row r="78" spans="1:12" ht="15" customHeight="1" x14ac:dyDescent="0.25">
      <c r="D78" s="40" t="str">
        <f>IF(AND(ISNUMBER('A.2 Table 6.PM2.5'!#REF!),ISNUMBER('A.2 Table 6.PM2.5'!#REF!)),((('A.2 Table 6.PM2.5'!#REF!/VLOOKUP("National Total",A:C,2,0))*((('A.2 Table 6.PM2.5'!#REF!-'A.2 Table 6.PM2.5'!#REF!)/'A.2 Table 6.PM2.5'!#REF!)-((VLOOKUP("National Total",A:C,3,0)-VLOOKUP("National Total",A:C,2,0))/VLOOKUP("National Total",A:C,2,0))))^2)^0.5,"NA")</f>
        <v>NA</v>
      </c>
      <c r="E78" s="119" t="str">
        <f t="shared" si="13"/>
        <v>NA</v>
      </c>
      <c r="F78" s="42" t="str">
        <f t="shared" si="14"/>
        <v>NA</v>
      </c>
      <c r="G78" s="43" t="str">
        <f t="shared" si="15"/>
        <v/>
      </c>
      <c r="I78" s="44" t="e">
        <f>ROW('A.2 Table 6.PM2.5'!#REF!)=ROW('A.2 Table 6.PM2.5'!#REF!)</f>
        <v>#REF!</v>
      </c>
      <c r="J78" s="45" t="e">
        <f t="shared" si="17"/>
        <v>#N/A</v>
      </c>
      <c r="K78" s="45"/>
      <c r="L78" s="18" t="s">
        <v>121</v>
      </c>
    </row>
    <row r="79" spans="1:12" ht="15" customHeight="1" x14ac:dyDescent="0.25">
      <c r="D79" s="40" t="str">
        <f>IF(AND(ISNUMBER('A.2 Table 6.PM2.5'!#REF!),ISNUMBER('A.2 Table 6.PM2.5'!#REF!)),((('A.2 Table 6.PM2.5'!#REF!/VLOOKUP("National Total",A:C,2,0))*((('A.2 Table 6.PM2.5'!#REF!-'A.2 Table 6.PM2.5'!#REF!)/'A.2 Table 6.PM2.5'!#REF!)-((VLOOKUP("National Total",A:C,3,0)-VLOOKUP("National Total",A:C,2,0))/VLOOKUP("National Total",A:C,2,0))))^2)^0.5,"NA")</f>
        <v>NA</v>
      </c>
      <c r="E79" s="119" t="str">
        <f t="shared" si="13"/>
        <v>NA</v>
      </c>
      <c r="F79" s="42" t="str">
        <f t="shared" si="14"/>
        <v>NA</v>
      </c>
      <c r="G79" s="43" t="str">
        <f t="shared" si="15"/>
        <v/>
      </c>
      <c r="I79" s="44" t="e">
        <f>ROW('A.2 Table 6.PM2.5'!#REF!)=ROW('A.2 Table 6.PM2.5'!#REF!)</f>
        <v>#REF!</v>
      </c>
      <c r="J79" s="45" t="e">
        <f t="shared" si="17"/>
        <v>#N/A</v>
      </c>
      <c r="K79" s="45"/>
      <c r="L79" s="18" t="s">
        <v>122</v>
      </c>
    </row>
    <row r="80" spans="1:12" ht="15" customHeight="1" x14ac:dyDescent="0.25">
      <c r="D80" s="40" t="str">
        <f>IF(AND(ISNUMBER('A.2 Table 6.PM2.5'!#REF!),ISNUMBER('A.2 Table 6.PM2.5'!#REF!)),((('A.2 Table 6.PM2.5'!#REF!/VLOOKUP("National Total",A:C,2,0))*((('A.2 Table 6.PM2.5'!#REF!-'A.2 Table 6.PM2.5'!#REF!)/'A.2 Table 6.PM2.5'!#REF!)-((VLOOKUP("National Total",A:C,3,0)-VLOOKUP("National Total",A:C,2,0))/VLOOKUP("National Total",A:C,2,0))))^2)^0.5,"NA")</f>
        <v>NA</v>
      </c>
      <c r="E80" s="119" t="str">
        <f t="shared" si="13"/>
        <v>NA</v>
      </c>
      <c r="F80" s="42" t="str">
        <f t="shared" si="14"/>
        <v>NA</v>
      </c>
      <c r="G80" s="43" t="str">
        <f t="shared" si="15"/>
        <v/>
      </c>
      <c r="I80" s="44" t="e">
        <f>ROW('A.2 Table 6.PM2.5'!#REF!)=ROW('A.2 Table 6.PM2.5'!#REF!)</f>
        <v>#REF!</v>
      </c>
      <c r="J80" s="45" t="e">
        <f t="shared" si="17"/>
        <v>#N/A</v>
      </c>
      <c r="K80" s="45"/>
      <c r="L80" s="18" t="s">
        <v>123</v>
      </c>
    </row>
    <row r="81" spans="4:13" ht="15" customHeight="1" x14ac:dyDescent="0.25">
      <c r="D81" s="40" t="str">
        <f>IF(AND(ISNUMBER('A.2 Table 6.PM2.5'!#REF!),ISNUMBER('A.2 Table 6.PM2.5'!#REF!)),((('A.2 Table 6.PM2.5'!#REF!/VLOOKUP("National Total",A:C,2,0))*((('A.2 Table 6.PM2.5'!#REF!-'A.2 Table 6.PM2.5'!#REF!)/'A.2 Table 6.PM2.5'!#REF!)-((VLOOKUP("National Total",A:C,3,0)-VLOOKUP("National Total",A:C,2,0))/VLOOKUP("National Total",A:C,2,0))))^2)^0.5,"NA")</f>
        <v>NA</v>
      </c>
      <c r="E81" s="119" t="str">
        <f t="shared" si="13"/>
        <v>NA</v>
      </c>
      <c r="F81" s="42" t="str">
        <f t="shared" si="14"/>
        <v>NA</v>
      </c>
      <c r="G81" s="43" t="str">
        <f t="shared" si="15"/>
        <v/>
      </c>
      <c r="I81" s="44" t="e">
        <f>ROW('A.2 Table 6.PM2.5'!#REF!)=ROW('A.2 Table 6.PM2.5'!#REF!)</f>
        <v>#REF!</v>
      </c>
      <c r="J81" s="45" t="e">
        <f t="shared" si="17"/>
        <v>#N/A</v>
      </c>
      <c r="K81" s="45"/>
      <c r="L81" s="18" t="s">
        <v>124</v>
      </c>
    </row>
    <row r="82" spans="4:13" ht="15" customHeight="1" x14ac:dyDescent="0.25">
      <c r="D82" s="40" t="str">
        <f>IF(AND(ISNUMBER('A.2 Table 6.PM2.5'!#REF!),ISNUMBER('A.2 Table 6.PM2.5'!#REF!)),((('A.2 Table 6.PM2.5'!#REF!/VLOOKUP("National Total",A:C,2,0))*((('A.2 Table 6.PM2.5'!#REF!-'A.2 Table 6.PM2.5'!#REF!)/'A.2 Table 6.PM2.5'!#REF!)-((VLOOKUP("National Total",A:C,3,0)-VLOOKUP("National Total",A:C,2,0))/VLOOKUP("National Total",A:C,2,0))))^2)^0.5,"NA")</f>
        <v>NA</v>
      </c>
      <c r="E82" s="119" t="str">
        <f t="shared" si="13"/>
        <v>NA</v>
      </c>
      <c r="F82" s="42" t="str">
        <f t="shared" si="14"/>
        <v>NA</v>
      </c>
      <c r="G82" s="43" t="str">
        <f t="shared" si="15"/>
        <v/>
      </c>
      <c r="I82" s="44" t="e">
        <f>ROW('A.2 Table 6.PM2.5'!#REF!)=ROW('A.2 Table 6.PM2.5'!#REF!)</f>
        <v>#REF!</v>
      </c>
      <c r="J82" s="45" t="e">
        <f t="shared" si="17"/>
        <v>#N/A</v>
      </c>
      <c r="K82" s="45"/>
      <c r="L82" s="18" t="s">
        <v>125</v>
      </c>
    </row>
    <row r="83" spans="4:13" ht="15" customHeight="1" x14ac:dyDescent="0.25">
      <c r="D83" s="40" t="str">
        <f>IF(AND(ISNUMBER('A.2 Table 6.PM2.5'!#REF!),ISNUMBER('A.2 Table 6.PM2.5'!#REF!)),((('A.2 Table 6.PM2.5'!#REF!/VLOOKUP("National Total",A:C,2,0))*((('A.2 Table 6.PM2.5'!#REF!-'A.2 Table 6.PM2.5'!#REF!)/'A.2 Table 6.PM2.5'!#REF!)-((VLOOKUP("National Total",A:C,3,0)-VLOOKUP("National Total",A:C,2,0))/VLOOKUP("National Total",A:C,2,0))))^2)^0.5,"NA")</f>
        <v>NA</v>
      </c>
      <c r="E83" s="119" t="str">
        <f t="shared" si="13"/>
        <v>NA</v>
      </c>
      <c r="F83" s="42" t="str">
        <f t="shared" si="14"/>
        <v>NA</v>
      </c>
      <c r="G83" s="43" t="str">
        <f t="shared" si="15"/>
        <v/>
      </c>
      <c r="I83" s="44" t="e">
        <f>ROW('A.2 Table 6.PM2.5'!#REF!)=ROW('A.2 Table 6.PM2.5'!#REF!)</f>
        <v>#REF!</v>
      </c>
      <c r="J83" s="45" t="e">
        <f t="shared" si="17"/>
        <v>#N/A</v>
      </c>
      <c r="K83" s="45"/>
      <c r="L83" s="18" t="s">
        <v>126</v>
      </c>
    </row>
    <row r="84" spans="4:13" ht="15" customHeight="1" x14ac:dyDescent="0.25">
      <c r="D84" s="40" t="str">
        <f>IF(AND(ISNUMBER('A.2 Table 6.PM2.5'!#REF!),ISNUMBER('A.2 Table 6.PM2.5'!#REF!)),((('A.2 Table 6.PM2.5'!#REF!/VLOOKUP("National Total",A:C,2,0))*((('A.2 Table 6.PM2.5'!#REF!-'A.2 Table 6.PM2.5'!#REF!)/'A.2 Table 6.PM2.5'!#REF!)-((VLOOKUP("National Total",A:C,3,0)-VLOOKUP("National Total",A:C,2,0))/VLOOKUP("National Total",A:C,2,0))))^2)^0.5,"NA")</f>
        <v>NA</v>
      </c>
      <c r="E84" s="119" t="str">
        <f t="shared" si="13"/>
        <v>NA</v>
      </c>
      <c r="F84" s="42" t="str">
        <f t="shared" si="14"/>
        <v>NA</v>
      </c>
      <c r="G84" s="43" t="str">
        <f t="shared" si="15"/>
        <v/>
      </c>
      <c r="I84" s="44" t="e">
        <f>ROW('A.2 Table 6.PM2.5'!#REF!)=ROW('A.2 Table 6.PM2.5'!#REF!)</f>
        <v>#REF!</v>
      </c>
      <c r="J84" s="45" t="e">
        <f t="shared" si="17"/>
        <v>#N/A</v>
      </c>
      <c r="K84" s="45"/>
      <c r="L84" s="18" t="s">
        <v>127</v>
      </c>
      <c r="M84" s="121"/>
    </row>
    <row r="85" spans="4:13" ht="15" customHeight="1" x14ac:dyDescent="0.25">
      <c r="D85" s="40" t="str">
        <f>IF(AND(ISNUMBER('A.2 Table 6.PM2.5'!#REF!),ISNUMBER('A.2 Table 6.PM2.5'!#REF!)),((('A.2 Table 6.PM2.5'!#REF!/VLOOKUP("National Total",A:C,2,0))*((('A.2 Table 6.PM2.5'!#REF!-'A.2 Table 6.PM2.5'!#REF!)/'A.2 Table 6.PM2.5'!#REF!)-((VLOOKUP("National Total",A:C,3,0)-VLOOKUP("National Total",A:C,2,0))/VLOOKUP("National Total",A:C,2,0))))^2)^0.5,"NA")</f>
        <v>NA</v>
      </c>
      <c r="E85" s="119" t="str">
        <f t="shared" si="13"/>
        <v>NA</v>
      </c>
      <c r="F85" s="42" t="str">
        <f t="shared" si="14"/>
        <v>NA</v>
      </c>
      <c r="G85" s="43" t="str">
        <f t="shared" si="15"/>
        <v/>
      </c>
      <c r="I85" s="44" t="e">
        <f>ROW('A.2 Table 6.PM2.5'!#REF!)=ROW('A.2 Table 6.PM2.5'!#REF!)</f>
        <v>#REF!</v>
      </c>
      <c r="J85" s="45" t="e">
        <f t="shared" si="17"/>
        <v>#N/A</v>
      </c>
      <c r="K85" s="45"/>
      <c r="L85" s="18" t="s">
        <v>128</v>
      </c>
    </row>
    <row r="86" spans="4:13" ht="15" customHeight="1" x14ac:dyDescent="0.25">
      <c r="D86" s="40" t="str">
        <f>IF(AND(ISNUMBER('A.2 Table 6.PM2.5'!#REF!),ISNUMBER('A.2 Table 6.PM2.5'!#REF!)),((('A.2 Table 6.PM2.5'!#REF!/VLOOKUP("National Total",A:C,2,0))*((('A.2 Table 6.PM2.5'!#REF!-'A.2 Table 6.PM2.5'!#REF!)/'A.2 Table 6.PM2.5'!#REF!)-((VLOOKUP("National Total",A:C,3,0)-VLOOKUP("National Total",A:C,2,0))/VLOOKUP("National Total",A:C,2,0))))^2)^0.5,"NA")</f>
        <v>NA</v>
      </c>
      <c r="E86" s="119" t="str">
        <f t="shared" si="13"/>
        <v>NA</v>
      </c>
      <c r="F86" s="42" t="str">
        <f t="shared" si="14"/>
        <v>NA</v>
      </c>
      <c r="G86" s="43" t="str">
        <f t="shared" si="15"/>
        <v/>
      </c>
      <c r="I86" s="44" t="e">
        <f>ROW('A.2 Table 6.PM2.5'!#REF!)=ROW('A.2 Table 6.PM2.5'!#REF!)</f>
        <v>#REF!</v>
      </c>
      <c r="J86" s="45" t="e">
        <f t="shared" si="17"/>
        <v>#N/A</v>
      </c>
      <c r="K86" s="45"/>
      <c r="L86" s="18" t="s">
        <v>129</v>
      </c>
    </row>
    <row r="87" spans="4:13" ht="15" customHeight="1" x14ac:dyDescent="0.25">
      <c r="D87" s="40" t="str">
        <f>IF(AND(ISNUMBER('A.2 Table 6.PM2.5'!#REF!),ISNUMBER('A.2 Table 6.PM2.5'!#REF!)),((('A.2 Table 6.PM2.5'!#REF!/VLOOKUP("National Total",A:C,2,0))*((('A.2 Table 6.PM2.5'!#REF!-'A.2 Table 6.PM2.5'!#REF!)/'A.2 Table 6.PM2.5'!#REF!)-((VLOOKUP("National Total",A:C,3,0)-VLOOKUP("National Total",A:C,2,0))/VLOOKUP("National Total",A:C,2,0))))^2)^0.5,"NA")</f>
        <v>NA</v>
      </c>
      <c r="E87" s="119" t="str">
        <f t="shared" si="13"/>
        <v>NA</v>
      </c>
      <c r="F87" s="42" t="str">
        <f t="shared" si="14"/>
        <v>NA</v>
      </c>
      <c r="G87" s="43" t="str">
        <f t="shared" si="15"/>
        <v/>
      </c>
      <c r="I87" s="44" t="e">
        <f>ROW('A.2 Table 6.PM2.5'!#REF!)=ROW('A.2 Table 6.PM2.5'!#REF!)</f>
        <v>#REF!</v>
      </c>
      <c r="J87" s="45" t="e">
        <f t="shared" si="17"/>
        <v>#N/A</v>
      </c>
      <c r="K87" s="45"/>
      <c r="L87" s="18" t="s">
        <v>130</v>
      </c>
    </row>
    <row r="88" spans="4:13" ht="15" customHeight="1" x14ac:dyDescent="0.25">
      <c r="D88" s="40" t="str">
        <f>IF(AND(ISNUMBER('A.2 Table 6.PM2.5'!#REF!),ISNUMBER('A.2 Table 6.PM2.5'!#REF!)),((('A.2 Table 6.PM2.5'!#REF!/VLOOKUP("National Total",A:C,2,0))*((('A.2 Table 6.PM2.5'!#REF!-'A.2 Table 6.PM2.5'!#REF!)/'A.2 Table 6.PM2.5'!#REF!)-((VLOOKUP("National Total",A:C,3,0)-VLOOKUP("National Total",A:C,2,0))/VLOOKUP("National Total",A:C,2,0))))^2)^0.5,"NA")</f>
        <v>NA</v>
      </c>
      <c r="E88" s="119" t="str">
        <f t="shared" si="13"/>
        <v>NA</v>
      </c>
      <c r="F88" s="42" t="str">
        <f t="shared" si="14"/>
        <v>NA</v>
      </c>
      <c r="G88" s="43" t="str">
        <f t="shared" si="15"/>
        <v/>
      </c>
      <c r="I88" s="44" t="e">
        <f>ROW('A.2 Table 6.PM2.5'!#REF!)=ROW('A.2 Table 6.PM2.5'!#REF!)</f>
        <v>#REF!</v>
      </c>
      <c r="J88" s="45" t="e">
        <f t="shared" si="17"/>
        <v>#N/A</v>
      </c>
      <c r="K88" s="45"/>
      <c r="L88" s="18" t="s">
        <v>131</v>
      </c>
    </row>
    <row r="89" spans="4:13" ht="15" customHeight="1" x14ac:dyDescent="0.25">
      <c r="D89" s="40" t="str">
        <f>IF(AND(ISNUMBER('A.2 Table 6.PM2.5'!#REF!),ISNUMBER('A.2 Table 6.PM2.5'!#REF!)),((('A.2 Table 6.PM2.5'!#REF!/VLOOKUP("National Total",A:C,2,0))*((('A.2 Table 6.PM2.5'!#REF!-'A.2 Table 6.PM2.5'!#REF!)/'A.2 Table 6.PM2.5'!#REF!)-((VLOOKUP("National Total",A:C,3,0)-VLOOKUP("National Total",A:C,2,0))/VLOOKUP("National Total",A:C,2,0))))^2)^0.5,"NA")</f>
        <v>NA</v>
      </c>
      <c r="E89" s="119" t="str">
        <f t="shared" si="13"/>
        <v>NA</v>
      </c>
      <c r="F89" s="42" t="str">
        <f t="shared" si="14"/>
        <v>NA</v>
      </c>
      <c r="G89" s="43" t="str">
        <f t="shared" si="15"/>
        <v/>
      </c>
      <c r="I89" s="44" t="e">
        <f>ROW('A.2 Table 6.PM2.5'!#REF!)=ROW('A.2 Table 6.PM2.5'!#REF!)</f>
        <v>#REF!</v>
      </c>
      <c r="J89" s="45" t="e">
        <f t="shared" si="17"/>
        <v>#N/A</v>
      </c>
      <c r="K89" s="45"/>
      <c r="L89" s="18" t="s">
        <v>132</v>
      </c>
    </row>
    <row r="90" spans="4:13" x14ac:dyDescent="0.25">
      <c r="D90" s="40" t="str">
        <f>IF(AND(ISNUMBER('A.2 Table 6.PM2.5'!#REF!),ISNUMBER('A.2 Table 6.PM2.5'!#REF!)),((('A.2 Table 6.PM2.5'!#REF!/VLOOKUP("National Total",A:C,2,0))*((('A.2 Table 6.PM2.5'!#REF!-'A.2 Table 6.PM2.5'!#REF!)/'A.2 Table 6.PM2.5'!#REF!)-((VLOOKUP("National Total",A:C,3,0)-VLOOKUP("National Total",A:C,2,0))/VLOOKUP("National Total",A:C,2,0))))^2)^0.5,"NA")</f>
        <v>NA</v>
      </c>
      <c r="E90" s="119" t="str">
        <f t="shared" si="13"/>
        <v>NA</v>
      </c>
      <c r="F90" s="42" t="str">
        <f t="shared" si="14"/>
        <v>NA</v>
      </c>
      <c r="G90" s="43" t="str">
        <f t="shared" si="15"/>
        <v/>
      </c>
      <c r="I90" s="44" t="e">
        <f>ROW('A.2 Table 6.PM2.5'!#REF!)=ROW('A.2 Table 6.PM2.5'!#REF!)</f>
        <v>#REF!</v>
      </c>
      <c r="J90" s="45" t="e">
        <f t="shared" si="17"/>
        <v>#N/A</v>
      </c>
      <c r="K90" s="45"/>
      <c r="L90" s="18" t="s">
        <v>133</v>
      </c>
    </row>
    <row r="91" spans="4:13" x14ac:dyDescent="0.25">
      <c r="D91" s="40" t="str">
        <f>IF(AND(ISNUMBER('A.2 Table 6.PM2.5'!#REF!),ISNUMBER('A.2 Table 6.PM2.5'!#REF!)),((('A.2 Table 6.PM2.5'!#REF!/VLOOKUP("National Total",A:C,2,0))*((('A.2 Table 6.PM2.5'!#REF!-'A.2 Table 6.PM2.5'!#REF!)/'A.2 Table 6.PM2.5'!#REF!)-((VLOOKUP("National Total",A:C,3,0)-VLOOKUP("National Total",A:C,2,0))/VLOOKUP("National Total",A:C,2,0))))^2)^0.5,"NA")</f>
        <v>NA</v>
      </c>
      <c r="E91" s="119" t="str">
        <f t="shared" si="13"/>
        <v>NA</v>
      </c>
      <c r="F91" s="42" t="str">
        <f t="shared" si="14"/>
        <v>NA</v>
      </c>
      <c r="G91" s="43" t="str">
        <f t="shared" si="15"/>
        <v/>
      </c>
      <c r="I91" s="44" t="e">
        <f>ROW('A.2 Table 6.PM2.5'!#REF!)=ROW('A.2 Table 6.PM2.5'!#REF!)</f>
        <v>#REF!</v>
      </c>
      <c r="J91" s="45" t="e">
        <f t="shared" si="17"/>
        <v>#N/A</v>
      </c>
      <c r="K91" s="45"/>
      <c r="L91" s="18" t="s">
        <v>134</v>
      </c>
    </row>
    <row r="92" spans="4:13" x14ac:dyDescent="0.25">
      <c r="D92" s="40" t="str">
        <f>IF(AND(ISNUMBER('A.2 Table 6.PM2.5'!#REF!),ISNUMBER('A.2 Table 6.PM2.5'!#REF!)),((('A.2 Table 6.PM2.5'!#REF!/VLOOKUP("National Total",A:C,2,0))*((('A.2 Table 6.PM2.5'!#REF!-'A.2 Table 6.PM2.5'!#REF!)/'A.2 Table 6.PM2.5'!#REF!)-((VLOOKUP("National Total",A:C,3,0)-VLOOKUP("National Total",A:C,2,0))/VLOOKUP("National Total",A:C,2,0))))^2)^0.5,"NA")</f>
        <v>NA</v>
      </c>
      <c r="E92" s="119" t="str">
        <f t="shared" si="13"/>
        <v>NA</v>
      </c>
      <c r="F92" s="42" t="str">
        <f t="shared" si="14"/>
        <v>NA</v>
      </c>
      <c r="G92" s="43" t="str">
        <f t="shared" si="15"/>
        <v/>
      </c>
      <c r="I92" s="44" t="e">
        <f>ROW('A.2 Table 6.PM2.5'!#REF!)=ROW('A.2 Table 6.PM2.5'!#REF!)</f>
        <v>#REF!</v>
      </c>
      <c r="J92" s="45" t="e">
        <f t="shared" si="17"/>
        <v>#N/A</v>
      </c>
      <c r="K92" s="45"/>
      <c r="L92" s="18" t="s">
        <v>135</v>
      </c>
    </row>
    <row r="93" spans="4:13" x14ac:dyDescent="0.25">
      <c r="D93" s="40" t="str">
        <f>IF(AND(ISNUMBER('A.2 Table 6.PM2.5'!#REF!),ISNUMBER('A.2 Table 6.PM2.5'!#REF!)),((('A.2 Table 6.PM2.5'!#REF!/VLOOKUP("National Total",A:C,2,0))*((('A.2 Table 6.PM2.5'!#REF!-'A.2 Table 6.PM2.5'!#REF!)/'A.2 Table 6.PM2.5'!#REF!)-((VLOOKUP("National Total",A:C,3,0)-VLOOKUP("National Total",A:C,2,0))/VLOOKUP("National Total",A:C,2,0))))^2)^0.5,"NA")</f>
        <v>NA</v>
      </c>
      <c r="E93" s="119" t="str">
        <f t="shared" si="13"/>
        <v>NA</v>
      </c>
      <c r="F93" s="42" t="str">
        <f t="shared" si="14"/>
        <v>NA</v>
      </c>
      <c r="G93" s="43" t="str">
        <f t="shared" si="15"/>
        <v/>
      </c>
      <c r="I93" s="44" t="e">
        <f>ROW('A.2 Table 6.PM2.5'!#REF!)=ROW('A.2 Table 6.PM2.5'!#REF!)</f>
        <v>#REF!</v>
      </c>
      <c r="J93" s="45" t="e">
        <f t="shared" si="17"/>
        <v>#N/A</v>
      </c>
      <c r="K93" s="45"/>
      <c r="L93" s="18" t="s">
        <v>136</v>
      </c>
    </row>
    <row r="94" spans="4:13" x14ac:dyDescent="0.25">
      <c r="D94" s="40" t="str">
        <f>IF(AND(ISNUMBER('A.2 Table 6.PM2.5'!#REF!),ISNUMBER('A.2 Table 6.PM2.5'!#REF!)),((('A.2 Table 6.PM2.5'!#REF!/VLOOKUP("National Total",A:C,2,0))*((('A.2 Table 6.PM2.5'!#REF!-'A.2 Table 6.PM2.5'!#REF!)/'A.2 Table 6.PM2.5'!#REF!)-((VLOOKUP("National Total",A:C,3,0)-VLOOKUP("National Total",A:C,2,0))/VLOOKUP("National Total",A:C,2,0))))^2)^0.5,"NA")</f>
        <v>NA</v>
      </c>
      <c r="E94" s="119" t="str">
        <f t="shared" si="13"/>
        <v>NA</v>
      </c>
      <c r="F94" s="42" t="str">
        <f t="shared" si="14"/>
        <v>NA</v>
      </c>
      <c r="G94" s="43" t="str">
        <f t="shared" si="15"/>
        <v/>
      </c>
      <c r="I94" s="44" t="e">
        <f>ROW('A.2 Table 6.PM2.5'!#REF!)=ROW('A.2 Table 6.PM2.5'!#REF!)</f>
        <v>#REF!</v>
      </c>
      <c r="J94" s="45" t="e">
        <f t="shared" si="17"/>
        <v>#N/A</v>
      </c>
      <c r="K94" s="45"/>
      <c r="L94" s="18" t="s">
        <v>137</v>
      </c>
    </row>
    <row r="95" spans="4:13" x14ac:dyDescent="0.25">
      <c r="D95" s="40" t="str">
        <f>IF(AND(ISNUMBER('A.2 Table 6.PM2.5'!#REF!),ISNUMBER('A.2 Table 6.PM2.5'!#REF!)),((('A.2 Table 6.PM2.5'!#REF!/VLOOKUP("National Total",A:C,2,0))*((('A.2 Table 6.PM2.5'!#REF!-'A.2 Table 6.PM2.5'!#REF!)/'A.2 Table 6.PM2.5'!#REF!)-((VLOOKUP("National Total",A:C,3,0)-VLOOKUP("National Total",A:C,2,0))/VLOOKUP("National Total",A:C,2,0))))^2)^0.5,"NA")</f>
        <v>NA</v>
      </c>
      <c r="E95" s="119" t="str">
        <f t="shared" si="13"/>
        <v>NA</v>
      </c>
      <c r="F95" s="42" t="str">
        <f t="shared" si="14"/>
        <v>NA</v>
      </c>
      <c r="G95" s="43" t="str">
        <f t="shared" si="15"/>
        <v/>
      </c>
      <c r="I95" s="44" t="e">
        <f>ROW('A.2 Table 6.PM2.5'!#REF!)=ROW('A.2 Table 6.PM2.5'!#REF!)</f>
        <v>#REF!</v>
      </c>
      <c r="J95" s="45" t="e">
        <f t="shared" si="17"/>
        <v>#N/A</v>
      </c>
      <c r="K95" s="45"/>
      <c r="L95" s="18" t="s">
        <v>138</v>
      </c>
    </row>
    <row r="96" spans="4:13" x14ac:dyDescent="0.25">
      <c r="D96" s="40" t="str">
        <f>IF(AND(ISNUMBER('A.2 Table 6.PM2.5'!#REF!),ISNUMBER('A.2 Table 6.PM2.5'!#REF!)),((('A.2 Table 6.PM2.5'!#REF!/VLOOKUP("National Total",A:C,2,0))*((('A.2 Table 6.PM2.5'!#REF!-'A.2 Table 6.PM2.5'!#REF!)/'A.2 Table 6.PM2.5'!#REF!)-((VLOOKUP("National Total",A:C,3,0)-VLOOKUP("National Total",A:C,2,0))/VLOOKUP("National Total",A:C,2,0))))^2)^0.5,"NA")</f>
        <v>NA</v>
      </c>
      <c r="E96" s="119" t="str">
        <f t="shared" si="13"/>
        <v>NA</v>
      </c>
      <c r="F96" s="42" t="str">
        <f t="shared" si="14"/>
        <v>NA</v>
      </c>
      <c r="G96" s="43" t="str">
        <f t="shared" si="15"/>
        <v/>
      </c>
      <c r="I96" s="44" t="e">
        <f>ROW('A.2 Table 6.PM2.5'!#REF!)=ROW('A.2 Table 6.PM2.5'!#REF!)</f>
        <v>#REF!</v>
      </c>
      <c r="J96" s="45" t="e">
        <f t="shared" si="17"/>
        <v>#N/A</v>
      </c>
      <c r="K96" s="45"/>
      <c r="L96" s="18" t="s">
        <v>139</v>
      </c>
    </row>
    <row r="97" spans="4:12" x14ac:dyDescent="0.25">
      <c r="D97" s="40" t="str">
        <f>IF(AND(ISNUMBER('A.2 Table 6.PM2.5'!#REF!),ISNUMBER('A.2 Table 6.PM2.5'!#REF!)),((('A.2 Table 6.PM2.5'!#REF!/VLOOKUP("National Total",A:C,2,0))*((('A.2 Table 6.PM2.5'!#REF!-'A.2 Table 6.PM2.5'!#REF!)/'A.2 Table 6.PM2.5'!#REF!)-((VLOOKUP("National Total",A:C,3,0)-VLOOKUP("National Total",A:C,2,0))/VLOOKUP("National Total",A:C,2,0))))^2)^0.5,"NA")</f>
        <v>NA</v>
      </c>
      <c r="E97" s="119" t="str">
        <f t="shared" si="13"/>
        <v>NA</v>
      </c>
      <c r="F97" s="42" t="str">
        <f t="shared" si="14"/>
        <v>NA</v>
      </c>
      <c r="G97" s="43" t="str">
        <f t="shared" si="15"/>
        <v/>
      </c>
      <c r="I97" s="44" t="e">
        <f>ROW('A.2 Table 6.PM2.5'!#REF!)=ROW('A.2 Table 6.PM2.5'!#REF!)</f>
        <v>#REF!</v>
      </c>
      <c r="J97" s="45" t="e">
        <f t="shared" si="17"/>
        <v>#N/A</v>
      </c>
      <c r="K97" s="45"/>
      <c r="L97" s="18" t="s">
        <v>140</v>
      </c>
    </row>
    <row r="98" spans="4:12" x14ac:dyDescent="0.25">
      <c r="D98" s="40" t="str">
        <f>IF(AND(ISNUMBER('A.2 Table 6.PM2.5'!#REF!),ISNUMBER('A.2 Table 6.PM2.5'!#REF!)),((('A.2 Table 6.PM2.5'!#REF!/VLOOKUP("National Total",A:C,2,0))*((('A.2 Table 6.PM2.5'!#REF!-'A.2 Table 6.PM2.5'!#REF!)/'A.2 Table 6.PM2.5'!#REF!)-((VLOOKUP("National Total",A:C,3,0)-VLOOKUP("National Total",A:C,2,0))/VLOOKUP("National Total",A:C,2,0))))^2)^0.5,"NA")</f>
        <v>NA</v>
      </c>
      <c r="E98" s="119" t="str">
        <f t="shared" ref="E98:E129" si="18">IF(ISNUMBER(D98/SUM(D:D)),(D98/SUM(D:D)),"NA")</f>
        <v>NA</v>
      </c>
      <c r="F98" s="42" t="str">
        <f t="shared" ref="F98:F129" si="19">IF(ISNUMBER(F97),F97+E98,E98)</f>
        <v>NA</v>
      </c>
      <c r="G98" s="43" t="str">
        <f t="shared" ref="G98:G129" si="20">IF(AND(ISTEXT(F97),ISNUMBER(F98)),"x",IF(AND(F97&lt;$N$1,F98&gt;0),"x",""))</f>
        <v/>
      </c>
      <c r="I98" s="44" t="e">
        <f>ROW('A.2 Table 6.PM2.5'!#REF!)=ROW('A.2 Table 6.PM2.5'!#REF!)</f>
        <v>#REF!</v>
      </c>
      <c r="J98" s="45" t="e">
        <f t="shared" ref="J98:J129" si="21">VLOOKUP("National Total",A:C,2,0)</f>
        <v>#N/A</v>
      </c>
      <c r="K98" s="45"/>
      <c r="L98" s="18" t="s">
        <v>141</v>
      </c>
    </row>
    <row r="99" spans="4:12" x14ac:dyDescent="0.25">
      <c r="D99" s="40" t="str">
        <f>IF(AND(ISNUMBER('A.2 Table 6.PM2.5'!#REF!),ISNUMBER('A.2 Table 6.PM2.5'!#REF!)),((('A.2 Table 6.PM2.5'!#REF!/VLOOKUP("National Total",A:C,2,0))*((('A.2 Table 6.PM2.5'!#REF!-'A.2 Table 6.PM2.5'!#REF!)/'A.2 Table 6.PM2.5'!#REF!)-((VLOOKUP("National Total",A:C,3,0)-VLOOKUP("National Total",A:C,2,0))/VLOOKUP("National Total",A:C,2,0))))^2)^0.5,"NA")</f>
        <v>NA</v>
      </c>
      <c r="E99" s="119" t="str">
        <f t="shared" si="18"/>
        <v>NA</v>
      </c>
      <c r="F99" s="42" t="str">
        <f t="shared" si="19"/>
        <v>NA</v>
      </c>
      <c r="G99" s="43" t="str">
        <f t="shared" si="20"/>
        <v/>
      </c>
      <c r="I99" s="44" t="e">
        <f>ROW('A.2 Table 6.PM2.5'!#REF!)=ROW('A.2 Table 6.PM2.5'!#REF!)</f>
        <v>#REF!</v>
      </c>
      <c r="J99" s="45" t="e">
        <f t="shared" si="21"/>
        <v>#N/A</v>
      </c>
      <c r="K99" s="45"/>
      <c r="L99" s="18" t="s">
        <v>142</v>
      </c>
    </row>
    <row r="100" spans="4:12" x14ac:dyDescent="0.25">
      <c r="D100" s="40" t="str">
        <f>IF(AND(ISNUMBER('A.2 Table 6.PM2.5'!#REF!),ISNUMBER('A.2 Table 6.PM2.5'!#REF!)),((('A.2 Table 6.PM2.5'!#REF!/VLOOKUP("National Total",A:C,2,0))*((('A.2 Table 6.PM2.5'!#REF!-'A.2 Table 6.PM2.5'!#REF!)/'A.2 Table 6.PM2.5'!#REF!)-((VLOOKUP("National Total",A:C,3,0)-VLOOKUP("National Total",A:C,2,0))/VLOOKUP("National Total",A:C,2,0))))^2)^0.5,"NA")</f>
        <v>NA</v>
      </c>
      <c r="E100" s="119" t="str">
        <f t="shared" si="18"/>
        <v>NA</v>
      </c>
      <c r="F100" s="42" t="str">
        <f t="shared" si="19"/>
        <v>NA</v>
      </c>
      <c r="G100" s="43" t="str">
        <f t="shared" si="20"/>
        <v/>
      </c>
      <c r="I100" s="44" t="e">
        <f>ROW('A.2 Table 6.PM2.5'!#REF!)=ROW('A.2 Table 6.PM2.5'!#REF!)</f>
        <v>#REF!</v>
      </c>
      <c r="J100" s="45" t="e">
        <f t="shared" si="21"/>
        <v>#N/A</v>
      </c>
      <c r="K100" s="45"/>
      <c r="L100" s="18" t="s">
        <v>143</v>
      </c>
    </row>
    <row r="101" spans="4:12" x14ac:dyDescent="0.25">
      <c r="D101" s="40" t="str">
        <f>IF(AND(ISNUMBER('A.2 Table 6.PM2.5'!#REF!),ISNUMBER('A.2 Table 6.PM2.5'!#REF!)),((('A.2 Table 6.PM2.5'!#REF!/VLOOKUP("National Total",A:C,2,0))*((('A.2 Table 6.PM2.5'!#REF!-'A.2 Table 6.PM2.5'!#REF!)/'A.2 Table 6.PM2.5'!#REF!)-((VLOOKUP("National Total",A:C,3,0)-VLOOKUP("National Total",A:C,2,0))/VLOOKUP("National Total",A:C,2,0))))^2)^0.5,"NA")</f>
        <v>NA</v>
      </c>
      <c r="E101" s="119" t="str">
        <f t="shared" si="18"/>
        <v>NA</v>
      </c>
      <c r="F101" s="42" t="str">
        <f t="shared" si="19"/>
        <v>NA</v>
      </c>
      <c r="G101" s="43" t="str">
        <f t="shared" si="20"/>
        <v/>
      </c>
      <c r="I101" s="44" t="e">
        <f>ROW('A.2 Table 6.PM2.5'!#REF!)=ROW('A.2 Table 6.PM2.5'!#REF!)</f>
        <v>#REF!</v>
      </c>
      <c r="J101" s="45" t="e">
        <f t="shared" si="21"/>
        <v>#N/A</v>
      </c>
      <c r="K101" s="45"/>
      <c r="L101" s="18" t="s">
        <v>144</v>
      </c>
    </row>
    <row r="102" spans="4:12" x14ac:dyDescent="0.25">
      <c r="D102" s="40" t="str">
        <f>IF(AND(ISNUMBER('A.2 Table 6.PM2.5'!#REF!),ISNUMBER('A.2 Table 6.PM2.5'!#REF!)),((('A.2 Table 6.PM2.5'!#REF!/VLOOKUP("National Total",A:C,2,0))*((('A.2 Table 6.PM2.5'!#REF!-'A.2 Table 6.PM2.5'!#REF!)/'A.2 Table 6.PM2.5'!#REF!)-((VLOOKUP("National Total",A:C,3,0)-VLOOKUP("National Total",A:C,2,0))/VLOOKUP("National Total",A:C,2,0))))^2)^0.5,"NA")</f>
        <v>NA</v>
      </c>
      <c r="E102" s="119" t="str">
        <f t="shared" si="18"/>
        <v>NA</v>
      </c>
      <c r="F102" s="42" t="str">
        <f t="shared" si="19"/>
        <v>NA</v>
      </c>
      <c r="G102" s="43" t="str">
        <f t="shared" si="20"/>
        <v/>
      </c>
      <c r="I102" s="44" t="e">
        <f>ROW('A.2 Table 6.PM2.5'!#REF!)=ROW('A.2 Table 6.PM2.5'!#REF!)</f>
        <v>#REF!</v>
      </c>
      <c r="J102" s="45" t="e">
        <f t="shared" si="21"/>
        <v>#N/A</v>
      </c>
      <c r="K102" s="45"/>
      <c r="L102" s="18" t="s">
        <v>145</v>
      </c>
    </row>
    <row r="103" spans="4:12" x14ac:dyDescent="0.25">
      <c r="D103" s="40" t="str">
        <f>IF(AND(ISNUMBER('A.2 Table 6.PM2.5'!#REF!),ISNUMBER('A.2 Table 6.PM2.5'!#REF!)),((('A.2 Table 6.PM2.5'!#REF!/VLOOKUP("National Total",A:C,2,0))*((('A.2 Table 6.PM2.5'!#REF!-'A.2 Table 6.PM2.5'!#REF!)/'A.2 Table 6.PM2.5'!#REF!)-((VLOOKUP("National Total",A:C,3,0)-VLOOKUP("National Total",A:C,2,0))/VLOOKUP("National Total",A:C,2,0))))^2)^0.5,"NA")</f>
        <v>NA</v>
      </c>
      <c r="E103" s="119" t="str">
        <f t="shared" si="18"/>
        <v>NA</v>
      </c>
      <c r="F103" s="42" t="str">
        <f t="shared" si="19"/>
        <v>NA</v>
      </c>
      <c r="G103" s="43" t="str">
        <f t="shared" si="20"/>
        <v/>
      </c>
      <c r="I103" s="44" t="e">
        <f>ROW('A.2 Table 6.PM2.5'!#REF!)=ROW('A.2 Table 6.PM2.5'!#REF!)</f>
        <v>#REF!</v>
      </c>
      <c r="J103" s="45" t="e">
        <f t="shared" si="21"/>
        <v>#N/A</v>
      </c>
      <c r="K103" s="45"/>
      <c r="L103" s="18" t="s">
        <v>146</v>
      </c>
    </row>
    <row r="104" spans="4:12" x14ac:dyDescent="0.25">
      <c r="D104" s="40" t="str">
        <f>IF(AND(ISNUMBER('A.2 Table 6.PM2.5'!#REF!),ISNUMBER('A.2 Table 6.PM2.5'!#REF!)),((('A.2 Table 6.PM2.5'!#REF!/VLOOKUP("National Total",A:C,2,0))*((('A.2 Table 6.PM2.5'!#REF!-'A.2 Table 6.PM2.5'!#REF!)/'A.2 Table 6.PM2.5'!#REF!)-((VLOOKUP("National Total",A:C,3,0)-VLOOKUP("National Total",A:C,2,0))/VLOOKUP("National Total",A:C,2,0))))^2)^0.5,"NA")</f>
        <v>NA</v>
      </c>
      <c r="E104" s="119" t="str">
        <f t="shared" si="18"/>
        <v>NA</v>
      </c>
      <c r="F104" s="42" t="str">
        <f t="shared" si="19"/>
        <v>NA</v>
      </c>
      <c r="G104" s="43" t="str">
        <f t="shared" si="20"/>
        <v/>
      </c>
      <c r="I104" s="44" t="e">
        <f>ROW('A.2 Table 6.PM2.5'!#REF!)=ROW('A.2 Table 6.PM2.5'!#REF!)</f>
        <v>#REF!</v>
      </c>
      <c r="J104" s="45" t="e">
        <f t="shared" si="21"/>
        <v>#N/A</v>
      </c>
      <c r="K104" s="45"/>
      <c r="L104" s="18" t="s">
        <v>147</v>
      </c>
    </row>
    <row r="105" spans="4:12" x14ac:dyDescent="0.25">
      <c r="D105" s="40" t="str">
        <f>IF(AND(ISNUMBER('A.2 Table 6.PM2.5'!#REF!),ISNUMBER('A.2 Table 6.PM2.5'!#REF!)),((('A.2 Table 6.PM2.5'!#REF!/VLOOKUP("National Total",A:C,2,0))*((('A.2 Table 6.PM2.5'!#REF!-'A.2 Table 6.PM2.5'!#REF!)/'A.2 Table 6.PM2.5'!#REF!)-((VLOOKUP("National Total",A:C,3,0)-VLOOKUP("National Total",A:C,2,0))/VLOOKUP("National Total",A:C,2,0))))^2)^0.5,"NA")</f>
        <v>NA</v>
      </c>
      <c r="E105" s="119" t="str">
        <f t="shared" si="18"/>
        <v>NA</v>
      </c>
      <c r="F105" s="42" t="str">
        <f t="shared" si="19"/>
        <v>NA</v>
      </c>
      <c r="G105" s="43" t="str">
        <f t="shared" si="20"/>
        <v/>
      </c>
      <c r="I105" s="44" t="e">
        <f>ROW('A.2 Table 6.PM2.5'!#REF!)=ROW('A.2 Table 6.PM2.5'!#REF!)</f>
        <v>#REF!</v>
      </c>
      <c r="J105" s="45" t="e">
        <f t="shared" si="21"/>
        <v>#N/A</v>
      </c>
      <c r="K105" s="45"/>
      <c r="L105" s="18" t="s">
        <v>148</v>
      </c>
    </row>
    <row r="106" spans="4:12" x14ac:dyDescent="0.25">
      <c r="D106" s="40" t="str">
        <f>IF(AND(ISNUMBER('A.2 Table 6.PM2.5'!#REF!),ISNUMBER('A.2 Table 6.PM2.5'!#REF!)),((('A.2 Table 6.PM2.5'!#REF!/VLOOKUP("National Total",A:C,2,0))*((('A.2 Table 6.PM2.5'!#REF!-'A.2 Table 6.PM2.5'!#REF!)/'A.2 Table 6.PM2.5'!#REF!)-((VLOOKUP("National Total",A:C,3,0)-VLOOKUP("National Total",A:C,2,0))/VLOOKUP("National Total",A:C,2,0))))^2)^0.5,"NA")</f>
        <v>NA</v>
      </c>
      <c r="E106" s="119" t="str">
        <f t="shared" si="18"/>
        <v>NA</v>
      </c>
      <c r="F106" s="42" t="str">
        <f t="shared" si="19"/>
        <v>NA</v>
      </c>
      <c r="G106" s="43" t="str">
        <f t="shared" si="20"/>
        <v/>
      </c>
      <c r="I106" s="44" t="e">
        <f>ROW('A.2 Table 6.PM2.5'!#REF!)=ROW('A.2 Table 6.PM2.5'!#REF!)</f>
        <v>#REF!</v>
      </c>
      <c r="J106" s="45" t="e">
        <f t="shared" si="21"/>
        <v>#N/A</v>
      </c>
      <c r="K106" s="45"/>
      <c r="L106" s="18" t="s">
        <v>149</v>
      </c>
    </row>
    <row r="107" spans="4:12" x14ac:dyDescent="0.25">
      <c r="D107" s="40" t="str">
        <f>IF(AND(ISNUMBER('A.2 Table 6.PM2.5'!#REF!),ISNUMBER('A.2 Table 6.PM2.5'!#REF!)),((('A.2 Table 6.PM2.5'!#REF!/VLOOKUP("National Total",A:C,2,0))*((('A.2 Table 6.PM2.5'!#REF!-'A.2 Table 6.PM2.5'!#REF!)/'A.2 Table 6.PM2.5'!#REF!)-((VLOOKUP("National Total",A:C,3,0)-VLOOKUP("National Total",A:C,2,0))/VLOOKUP("National Total",A:C,2,0))))^2)^0.5,"NA")</f>
        <v>NA</v>
      </c>
      <c r="E107" s="119" t="str">
        <f t="shared" si="18"/>
        <v>NA</v>
      </c>
      <c r="F107" s="42" t="str">
        <f t="shared" si="19"/>
        <v>NA</v>
      </c>
      <c r="G107" s="43" t="str">
        <f t="shared" si="20"/>
        <v/>
      </c>
      <c r="I107" s="44" t="e">
        <f>ROW('A.2 Table 6.PM2.5'!#REF!)=ROW('A.2 Table 6.PM2.5'!#REF!)</f>
        <v>#REF!</v>
      </c>
      <c r="J107" s="45" t="e">
        <f t="shared" si="21"/>
        <v>#N/A</v>
      </c>
      <c r="K107" s="45"/>
      <c r="L107" s="18" t="s">
        <v>150</v>
      </c>
    </row>
    <row r="108" spans="4:12" x14ac:dyDescent="0.25">
      <c r="D108" s="40" t="str">
        <f>IF(AND(ISNUMBER('A.2 Table 6.PM2.5'!#REF!),ISNUMBER('A.2 Table 6.PM2.5'!#REF!)),((('A.2 Table 6.PM2.5'!#REF!/VLOOKUP("National Total",A:C,2,0))*((('A.2 Table 6.PM2.5'!#REF!-'A.2 Table 6.PM2.5'!#REF!)/'A.2 Table 6.PM2.5'!#REF!)-((VLOOKUP("National Total",A:C,3,0)-VLOOKUP("National Total",A:C,2,0))/VLOOKUP("National Total",A:C,2,0))))^2)^0.5,"NA")</f>
        <v>NA</v>
      </c>
      <c r="E108" s="119" t="str">
        <f t="shared" si="18"/>
        <v>NA</v>
      </c>
      <c r="F108" s="42" t="str">
        <f t="shared" si="19"/>
        <v>NA</v>
      </c>
      <c r="G108" s="43" t="str">
        <f t="shared" si="20"/>
        <v/>
      </c>
      <c r="I108" s="44" t="e">
        <f>ROW('A.2 Table 6.PM2.5'!#REF!)=ROW('A.2 Table 6.PM2.5'!#REF!)</f>
        <v>#REF!</v>
      </c>
      <c r="J108" s="45" t="e">
        <f t="shared" si="21"/>
        <v>#N/A</v>
      </c>
      <c r="K108" s="45"/>
      <c r="L108" s="18" t="s">
        <v>151</v>
      </c>
    </row>
    <row r="109" spans="4:12" x14ac:dyDescent="0.25">
      <c r="D109" s="40" t="str">
        <f>IF(AND(ISNUMBER('A.2 Table 6.PM2.5'!#REF!),ISNUMBER('A.2 Table 6.PM2.5'!#REF!)),((('A.2 Table 6.PM2.5'!#REF!/VLOOKUP("National Total",A:C,2,0))*((('A.2 Table 6.PM2.5'!#REF!-'A.2 Table 6.PM2.5'!#REF!)/'A.2 Table 6.PM2.5'!#REF!)-((VLOOKUP("National Total",A:C,3,0)-VLOOKUP("National Total",A:C,2,0))/VLOOKUP("National Total",A:C,2,0))))^2)^0.5,"NA")</f>
        <v>NA</v>
      </c>
      <c r="E109" s="119" t="str">
        <f t="shared" si="18"/>
        <v>NA</v>
      </c>
      <c r="F109" s="42" t="str">
        <f t="shared" si="19"/>
        <v>NA</v>
      </c>
      <c r="G109" s="43" t="str">
        <f t="shared" si="20"/>
        <v/>
      </c>
      <c r="I109" s="44" t="e">
        <f>ROW('A.2 Table 6.PM2.5'!#REF!)=ROW('A.2 Table 6.PM2.5'!#REF!)</f>
        <v>#REF!</v>
      </c>
      <c r="J109" s="45" t="e">
        <f t="shared" si="21"/>
        <v>#N/A</v>
      </c>
      <c r="K109" s="45"/>
      <c r="L109" s="18" t="s">
        <v>152</v>
      </c>
    </row>
    <row r="110" spans="4:12" x14ac:dyDescent="0.25">
      <c r="D110" s="40" t="str">
        <f>IF(AND(ISNUMBER('A.2 Table 6.PM2.5'!#REF!),ISNUMBER('A.2 Table 6.PM2.5'!#REF!)),((('A.2 Table 6.PM2.5'!#REF!/VLOOKUP("National Total",A:C,2,0))*((('A.2 Table 6.PM2.5'!#REF!-'A.2 Table 6.PM2.5'!#REF!)/'A.2 Table 6.PM2.5'!#REF!)-((VLOOKUP("National Total",A:C,3,0)-VLOOKUP("National Total",A:C,2,0))/VLOOKUP("National Total",A:C,2,0))))^2)^0.5,"NA")</f>
        <v>NA</v>
      </c>
      <c r="E110" s="119" t="str">
        <f t="shared" si="18"/>
        <v>NA</v>
      </c>
      <c r="F110" s="42" t="str">
        <f t="shared" si="19"/>
        <v>NA</v>
      </c>
      <c r="G110" s="43" t="str">
        <f t="shared" si="20"/>
        <v/>
      </c>
      <c r="I110" s="44" t="e">
        <f>ROW('A.2 Table 6.PM2.5'!#REF!)=ROW('A.2 Table 6.PM2.5'!#REF!)</f>
        <v>#REF!</v>
      </c>
      <c r="J110" s="45" t="e">
        <f t="shared" si="21"/>
        <v>#N/A</v>
      </c>
      <c r="K110" s="45"/>
      <c r="L110" s="18" t="s">
        <v>153</v>
      </c>
    </row>
    <row r="111" spans="4:12" x14ac:dyDescent="0.25">
      <c r="D111" s="40" t="str">
        <f>IF(AND(ISNUMBER('A.2 Table 6.PM2.5'!#REF!),ISNUMBER('A.2 Table 6.PM2.5'!#REF!)),((('A.2 Table 6.PM2.5'!#REF!/VLOOKUP("National Total",A:C,2,0))*((('A.2 Table 6.PM2.5'!#REF!-'A.2 Table 6.PM2.5'!#REF!)/'A.2 Table 6.PM2.5'!#REF!)-((VLOOKUP("National Total",A:C,3,0)-VLOOKUP("National Total",A:C,2,0))/VLOOKUP("National Total",A:C,2,0))))^2)^0.5,"NA")</f>
        <v>NA</v>
      </c>
      <c r="E111" s="119" t="str">
        <f t="shared" si="18"/>
        <v>NA</v>
      </c>
      <c r="F111" s="42" t="str">
        <f t="shared" si="19"/>
        <v>NA</v>
      </c>
      <c r="G111" s="43" t="str">
        <f t="shared" si="20"/>
        <v/>
      </c>
      <c r="I111" s="44" t="e">
        <f>ROW('A.2 Table 6.PM2.5'!#REF!)=ROW('A.2 Table 6.PM2.5'!#REF!)</f>
        <v>#REF!</v>
      </c>
      <c r="J111" s="45" t="e">
        <f t="shared" si="21"/>
        <v>#N/A</v>
      </c>
      <c r="K111" s="45"/>
      <c r="L111" s="18" t="s">
        <v>154</v>
      </c>
    </row>
    <row r="112" spans="4:12" x14ac:dyDescent="0.25">
      <c r="D112" s="40" t="str">
        <f>IF(AND(ISNUMBER('A.2 Table 6.PM2.5'!#REF!),ISNUMBER('A.2 Table 6.PM2.5'!#REF!)),((('A.2 Table 6.PM2.5'!#REF!/VLOOKUP("National Total",A:C,2,0))*((('A.2 Table 6.PM2.5'!#REF!-'A.2 Table 6.PM2.5'!#REF!)/'A.2 Table 6.PM2.5'!#REF!)-((VLOOKUP("National Total",A:C,3,0)-VLOOKUP("National Total",A:C,2,0))/VLOOKUP("National Total",A:C,2,0))))^2)^0.5,"NA")</f>
        <v>NA</v>
      </c>
      <c r="E112" s="119" t="str">
        <f t="shared" si="18"/>
        <v>NA</v>
      </c>
      <c r="F112" s="42" t="str">
        <f t="shared" si="19"/>
        <v>NA</v>
      </c>
      <c r="G112" s="43" t="str">
        <f t="shared" si="20"/>
        <v/>
      </c>
      <c r="I112" s="44" t="e">
        <f>ROW('A.2 Table 6.PM2.5'!#REF!)=ROW('A.2 Table 6.PM2.5'!#REF!)</f>
        <v>#REF!</v>
      </c>
      <c r="J112" s="45" t="e">
        <f t="shared" si="21"/>
        <v>#N/A</v>
      </c>
      <c r="K112" s="45"/>
      <c r="L112" s="18" t="s">
        <v>155</v>
      </c>
    </row>
    <row r="113" spans="4:12" x14ac:dyDescent="0.25">
      <c r="D113" s="40" t="str">
        <f>IF(AND(ISNUMBER('A.2 Table 6.PM2.5'!#REF!),ISNUMBER('A.2 Table 6.PM2.5'!#REF!)),((('A.2 Table 6.PM2.5'!#REF!/VLOOKUP("National Total",A:C,2,0))*((('A.2 Table 6.PM2.5'!#REF!-'A.2 Table 6.PM2.5'!#REF!)/'A.2 Table 6.PM2.5'!#REF!)-((VLOOKUP("National Total",A:C,3,0)-VLOOKUP("National Total",A:C,2,0))/VLOOKUP("National Total",A:C,2,0))))^2)^0.5,"NA")</f>
        <v>NA</v>
      </c>
      <c r="E113" s="119" t="str">
        <f t="shared" si="18"/>
        <v>NA</v>
      </c>
      <c r="F113" s="42" t="str">
        <f t="shared" si="19"/>
        <v>NA</v>
      </c>
      <c r="G113" s="43" t="str">
        <f t="shared" si="20"/>
        <v/>
      </c>
      <c r="I113" s="44" t="e">
        <f>ROW('A.2 Table 6.PM2.5'!#REF!)=ROW('A.2 Table 6.PM2.5'!#REF!)</f>
        <v>#REF!</v>
      </c>
      <c r="J113" s="45" t="e">
        <f t="shared" si="21"/>
        <v>#N/A</v>
      </c>
      <c r="K113" s="45"/>
      <c r="L113" s="18" t="s">
        <v>156</v>
      </c>
    </row>
    <row r="114" spans="4:12" x14ac:dyDescent="0.25">
      <c r="D114" s="40" t="str">
        <f>IF(AND(ISNUMBER('A.2 Table 6.PM2.5'!#REF!),ISNUMBER('A.2 Table 6.PM2.5'!#REF!)),((('A.2 Table 6.PM2.5'!#REF!/VLOOKUP("National Total",A:C,2,0))*((('A.2 Table 6.PM2.5'!#REF!-'A.2 Table 6.PM2.5'!#REF!)/'A.2 Table 6.PM2.5'!#REF!)-((VLOOKUP("National Total",A:C,3,0)-VLOOKUP("National Total",A:C,2,0))/VLOOKUP("National Total",A:C,2,0))))^2)^0.5,"NA")</f>
        <v>NA</v>
      </c>
      <c r="E114" s="119" t="str">
        <f t="shared" si="18"/>
        <v>NA</v>
      </c>
      <c r="F114" s="42" t="str">
        <f t="shared" si="19"/>
        <v>NA</v>
      </c>
      <c r="G114" s="43" t="str">
        <f t="shared" si="20"/>
        <v/>
      </c>
      <c r="I114" s="44" t="e">
        <f>ROW('A.2 Table 6.PM2.5'!#REF!)=ROW('A.2 Table 6.PM2.5'!#REF!)</f>
        <v>#REF!</v>
      </c>
      <c r="J114" s="45" t="e">
        <f t="shared" si="21"/>
        <v>#N/A</v>
      </c>
      <c r="K114" s="45"/>
      <c r="L114" s="18" t="s">
        <v>157</v>
      </c>
    </row>
    <row r="115" spans="4:12" x14ac:dyDescent="0.25">
      <c r="D115" s="40" t="str">
        <f>IF(AND(ISNUMBER('A.2 Table 6.PM2.5'!#REF!),ISNUMBER('A.2 Table 6.PM2.5'!#REF!)),((('A.2 Table 6.PM2.5'!#REF!/VLOOKUP("National Total",A:C,2,0))*((('A.2 Table 6.PM2.5'!#REF!-'A.2 Table 6.PM2.5'!#REF!)/'A.2 Table 6.PM2.5'!#REF!)-((VLOOKUP("National Total",A:C,3,0)-VLOOKUP("National Total",A:C,2,0))/VLOOKUP("National Total",A:C,2,0))))^2)^0.5,"NA")</f>
        <v>NA</v>
      </c>
      <c r="E115" s="119" t="str">
        <f t="shared" si="18"/>
        <v>NA</v>
      </c>
      <c r="F115" s="42" t="str">
        <f t="shared" si="19"/>
        <v>NA</v>
      </c>
      <c r="G115" s="43" t="str">
        <f t="shared" si="20"/>
        <v/>
      </c>
      <c r="I115" s="44" t="e">
        <f>ROW('A.2 Table 6.PM2.5'!#REF!)=ROW('A.2 Table 6.PM2.5'!#REF!)</f>
        <v>#REF!</v>
      </c>
      <c r="J115" s="45" t="e">
        <f t="shared" si="21"/>
        <v>#N/A</v>
      </c>
      <c r="K115" s="45"/>
      <c r="L115" s="18" t="s">
        <v>158</v>
      </c>
    </row>
    <row r="116" spans="4:12" x14ac:dyDescent="0.25">
      <c r="D116" s="40" t="str">
        <f>IF(AND(ISNUMBER('A.2 Table 6.PM2.5'!#REF!),ISNUMBER('A.2 Table 6.PM2.5'!#REF!)),((('A.2 Table 6.PM2.5'!#REF!/VLOOKUP("National Total",A:C,2,0))*((('A.2 Table 6.PM2.5'!#REF!-'A.2 Table 6.PM2.5'!#REF!)/'A.2 Table 6.PM2.5'!#REF!)-((VLOOKUP("National Total",A:C,3,0)-VLOOKUP("National Total",A:C,2,0))/VLOOKUP("National Total",A:C,2,0))))^2)^0.5,"NA")</f>
        <v>NA</v>
      </c>
      <c r="E116" s="119" t="str">
        <f t="shared" si="18"/>
        <v>NA</v>
      </c>
      <c r="F116" s="42" t="str">
        <f t="shared" si="19"/>
        <v>NA</v>
      </c>
      <c r="G116" s="43" t="str">
        <f t="shared" si="20"/>
        <v/>
      </c>
      <c r="I116" s="44" t="e">
        <f>ROW('A.2 Table 6.PM2.5'!#REF!)=ROW('A.2 Table 6.PM2.5'!#REF!)</f>
        <v>#REF!</v>
      </c>
      <c r="J116" s="45" t="e">
        <f t="shared" si="21"/>
        <v>#N/A</v>
      </c>
      <c r="K116" s="45"/>
      <c r="L116" s="18" t="s">
        <v>159</v>
      </c>
    </row>
    <row r="117" spans="4:12" x14ac:dyDescent="0.25">
      <c r="D117" s="40" t="str">
        <f>IF(AND(ISNUMBER('A.2 Table 6.PM2.5'!#REF!),ISNUMBER('A.2 Table 6.PM2.5'!#REF!)),((('A.2 Table 6.PM2.5'!#REF!/VLOOKUP("National Total",A:C,2,0))*((('A.2 Table 6.PM2.5'!#REF!-'A.2 Table 6.PM2.5'!#REF!)/'A.2 Table 6.PM2.5'!#REF!)-((VLOOKUP("National Total",A:C,3,0)-VLOOKUP("National Total",A:C,2,0))/VLOOKUP("National Total",A:C,2,0))))^2)^0.5,"NA")</f>
        <v>NA</v>
      </c>
      <c r="E117" s="119" t="str">
        <f t="shared" si="18"/>
        <v>NA</v>
      </c>
      <c r="F117" s="42" t="str">
        <f t="shared" si="19"/>
        <v>NA</v>
      </c>
      <c r="G117" s="43" t="str">
        <f t="shared" si="20"/>
        <v/>
      </c>
      <c r="I117" s="44" t="e">
        <f>ROW('A.2 Table 6.PM2.5'!#REF!)=ROW('A.2 Table 6.PM2.5'!#REF!)</f>
        <v>#REF!</v>
      </c>
      <c r="J117" s="45" t="e">
        <f t="shared" si="21"/>
        <v>#N/A</v>
      </c>
      <c r="K117" s="45"/>
      <c r="L117" s="18" t="s">
        <v>160</v>
      </c>
    </row>
    <row r="118" spans="4:12" x14ac:dyDescent="0.25">
      <c r="D118" s="40" t="str">
        <f>IF(AND(ISNUMBER('A.2 Table 6.PM2.5'!#REF!),ISNUMBER('A.2 Table 6.PM2.5'!#REF!)),((('A.2 Table 6.PM2.5'!#REF!/VLOOKUP("National Total",A:C,2,0))*((('A.2 Table 6.PM2.5'!#REF!-'A.2 Table 6.PM2.5'!#REF!)/'A.2 Table 6.PM2.5'!#REF!)-((VLOOKUP("National Total",A:C,3,0)-VLOOKUP("National Total",A:C,2,0))/VLOOKUP("National Total",A:C,2,0))))^2)^0.5,"NA")</f>
        <v>NA</v>
      </c>
      <c r="E118" s="119" t="str">
        <f t="shared" si="18"/>
        <v>NA</v>
      </c>
      <c r="F118" s="42" t="str">
        <f t="shared" si="19"/>
        <v>NA</v>
      </c>
      <c r="G118" s="43" t="str">
        <f t="shared" si="20"/>
        <v/>
      </c>
      <c r="I118" s="44" t="e">
        <f>ROW('A.2 Table 6.PM2.5'!#REF!)=ROW('A.2 Table 6.PM2.5'!#REF!)</f>
        <v>#REF!</v>
      </c>
      <c r="J118" s="45" t="e">
        <f t="shared" si="21"/>
        <v>#N/A</v>
      </c>
      <c r="K118" s="45"/>
      <c r="L118" s="18" t="s">
        <v>161</v>
      </c>
    </row>
    <row r="119" spans="4:12" x14ac:dyDescent="0.25">
      <c r="D119" s="40" t="str">
        <f>IF(AND(ISNUMBER('A.2 Table 6.PM2.5'!#REF!),ISNUMBER('A.2 Table 6.PM2.5'!#REF!)),((('A.2 Table 6.PM2.5'!#REF!/VLOOKUP("National Total",A:C,2,0))*((('A.2 Table 6.PM2.5'!#REF!-'A.2 Table 6.PM2.5'!#REF!)/'A.2 Table 6.PM2.5'!#REF!)-((VLOOKUP("National Total",A:C,3,0)-VLOOKUP("National Total",A:C,2,0))/VLOOKUP("National Total",A:C,2,0))))^2)^0.5,"NA")</f>
        <v>NA</v>
      </c>
      <c r="E119" s="119" t="str">
        <f t="shared" si="18"/>
        <v>NA</v>
      </c>
      <c r="F119" s="42" t="str">
        <f t="shared" si="19"/>
        <v>NA</v>
      </c>
      <c r="G119" s="43" t="str">
        <f t="shared" si="20"/>
        <v/>
      </c>
      <c r="I119" s="44" t="e">
        <f>ROW('A.2 Table 6.PM2.5'!#REF!)=ROW('A.2 Table 6.PM2.5'!#REF!)</f>
        <v>#REF!</v>
      </c>
      <c r="J119" s="45" t="e">
        <f t="shared" si="21"/>
        <v>#N/A</v>
      </c>
      <c r="K119" s="45"/>
      <c r="L119" s="18" t="s">
        <v>162</v>
      </c>
    </row>
    <row r="120" spans="4:12" x14ac:dyDescent="0.25">
      <c r="D120" s="40" t="str">
        <f>IF(AND(ISNUMBER('A.2 Table 6.PM2.5'!#REF!),ISNUMBER('A.2 Table 6.PM2.5'!#REF!)),((('A.2 Table 6.PM2.5'!#REF!/VLOOKUP("National Total",A:C,2,0))*((('A.2 Table 6.PM2.5'!#REF!-'A.2 Table 6.PM2.5'!#REF!)/'A.2 Table 6.PM2.5'!#REF!)-((VLOOKUP("National Total",A:C,3,0)-VLOOKUP("National Total",A:C,2,0))/VLOOKUP("National Total",A:C,2,0))))^2)^0.5,"NA")</f>
        <v>NA</v>
      </c>
      <c r="E120" s="119" t="str">
        <f t="shared" si="18"/>
        <v>NA</v>
      </c>
      <c r="F120" s="42" t="str">
        <f t="shared" si="19"/>
        <v>NA</v>
      </c>
      <c r="G120" s="43" t="str">
        <f t="shared" si="20"/>
        <v/>
      </c>
      <c r="I120" s="44" t="e">
        <f>ROW('A.2 Table 6.PM2.5'!#REF!)=ROW('A.2 Table 6.PM2.5'!#REF!)</f>
        <v>#REF!</v>
      </c>
      <c r="J120" s="45" t="e">
        <f t="shared" si="21"/>
        <v>#N/A</v>
      </c>
      <c r="K120" s="45"/>
      <c r="L120" s="18" t="s">
        <v>163</v>
      </c>
    </row>
    <row r="121" spans="4:12" x14ac:dyDescent="0.25">
      <c r="D121" s="40" t="str">
        <f>IF(AND(ISNUMBER('A.2 Table 6.PM2.5'!#REF!),ISNUMBER('A.2 Table 6.PM2.5'!#REF!)),((('A.2 Table 6.PM2.5'!#REF!/VLOOKUP("National Total",A:C,2,0))*((('A.2 Table 6.PM2.5'!#REF!-'A.2 Table 6.PM2.5'!#REF!)/'A.2 Table 6.PM2.5'!#REF!)-((VLOOKUP("National Total",A:C,3,0)-VLOOKUP("National Total",A:C,2,0))/VLOOKUP("National Total",A:C,2,0))))^2)^0.5,"NA")</f>
        <v>NA</v>
      </c>
      <c r="E121" s="119" t="str">
        <f t="shared" si="18"/>
        <v>NA</v>
      </c>
      <c r="F121" s="42" t="str">
        <f t="shared" si="19"/>
        <v>NA</v>
      </c>
      <c r="G121" s="43" t="str">
        <f t="shared" si="20"/>
        <v/>
      </c>
      <c r="I121" s="44" t="e">
        <f>ROW('A.2 Table 6.PM2.5'!#REF!)=ROW('A.2 Table 6.PM2.5'!#REF!)</f>
        <v>#REF!</v>
      </c>
      <c r="J121" s="45" t="e">
        <f t="shared" si="21"/>
        <v>#N/A</v>
      </c>
      <c r="K121" s="45"/>
      <c r="L121" s="18" t="s">
        <v>164</v>
      </c>
    </row>
    <row r="122" spans="4:12" x14ac:dyDescent="0.25">
      <c r="D122" s="40" t="str">
        <f>IF(AND(ISNUMBER('A.2 Table 6.PM2.5'!#REF!),ISNUMBER('A.2 Table 6.PM2.5'!#REF!)),((('A.2 Table 6.PM2.5'!#REF!/VLOOKUP("National Total",A:C,2,0))*((('A.2 Table 6.PM2.5'!#REF!-'A.2 Table 6.PM2.5'!#REF!)/'A.2 Table 6.PM2.5'!#REF!)-((VLOOKUP("National Total",A:C,3,0)-VLOOKUP("National Total",A:C,2,0))/VLOOKUP("National Total",A:C,2,0))))^2)^0.5,"NA")</f>
        <v>NA</v>
      </c>
      <c r="E122" s="119" t="str">
        <f t="shared" si="18"/>
        <v>NA</v>
      </c>
      <c r="F122" s="42" t="str">
        <f t="shared" si="19"/>
        <v>NA</v>
      </c>
      <c r="G122" s="43" t="str">
        <f t="shared" si="20"/>
        <v/>
      </c>
      <c r="I122" s="44" t="e">
        <f>ROW('A.2 Table 6.PM2.5'!#REF!)=ROW('A.2 Table 6.PM2.5'!#REF!)</f>
        <v>#REF!</v>
      </c>
      <c r="J122" s="45" t="e">
        <f t="shared" si="21"/>
        <v>#N/A</v>
      </c>
      <c r="K122" s="45"/>
      <c r="L122" s="18" t="s">
        <v>165</v>
      </c>
    </row>
    <row r="123" spans="4:12" x14ac:dyDescent="0.25">
      <c r="D123" s="40" t="str">
        <f>IF(AND(ISNUMBER('A.2 Table 6.PM2.5'!#REF!),ISNUMBER('A.2 Table 6.PM2.5'!#REF!)),((('A.2 Table 6.PM2.5'!#REF!/VLOOKUP("National Total",A:C,2,0))*((('A.2 Table 6.PM2.5'!#REF!-'A.2 Table 6.PM2.5'!#REF!)/'A.2 Table 6.PM2.5'!#REF!)-((VLOOKUP("National Total",A:C,3,0)-VLOOKUP("National Total",A:C,2,0))/VLOOKUP("National Total",A:C,2,0))))^2)^0.5,"NA")</f>
        <v>NA</v>
      </c>
      <c r="E123" s="119" t="str">
        <f t="shared" si="18"/>
        <v>NA</v>
      </c>
      <c r="F123" s="42" t="str">
        <f t="shared" si="19"/>
        <v>NA</v>
      </c>
      <c r="G123" s="43" t="str">
        <f t="shared" si="20"/>
        <v/>
      </c>
      <c r="I123" s="44" t="e">
        <f>ROW('A.2 Table 6.PM2.5'!#REF!)=ROW('A.2 Table 6.PM2.5'!#REF!)</f>
        <v>#REF!</v>
      </c>
      <c r="J123" s="45" t="e">
        <f t="shared" si="21"/>
        <v>#N/A</v>
      </c>
      <c r="K123" s="45"/>
      <c r="L123" s="18" t="s">
        <v>166</v>
      </c>
    </row>
    <row r="124" spans="4:12" x14ac:dyDescent="0.25">
      <c r="D124" s="40" t="str">
        <f>IF(AND(ISNUMBER('A.2 Table 6.PM2.5'!#REF!),ISNUMBER('A.2 Table 6.PM2.5'!#REF!)),((('A.2 Table 6.PM2.5'!#REF!/VLOOKUP("National Total",A:C,2,0))*((('A.2 Table 6.PM2.5'!#REF!-'A.2 Table 6.PM2.5'!#REF!)/'A.2 Table 6.PM2.5'!#REF!)-((VLOOKUP("National Total",A:C,3,0)-VLOOKUP("National Total",A:C,2,0))/VLOOKUP("National Total",A:C,2,0))))^2)^0.5,"NA")</f>
        <v>NA</v>
      </c>
      <c r="E124" s="119" t="str">
        <f t="shared" si="18"/>
        <v>NA</v>
      </c>
      <c r="F124" s="42" t="str">
        <f t="shared" si="19"/>
        <v>NA</v>
      </c>
      <c r="G124" s="43" t="str">
        <f t="shared" si="20"/>
        <v/>
      </c>
      <c r="I124" s="44" t="e">
        <f>ROW('A.2 Table 6.PM2.5'!#REF!)=ROW('A.2 Table 6.PM2.5'!#REF!)</f>
        <v>#REF!</v>
      </c>
      <c r="J124" s="45" t="e">
        <f t="shared" si="21"/>
        <v>#N/A</v>
      </c>
      <c r="K124" s="45"/>
      <c r="L124" s="18" t="s">
        <v>167</v>
      </c>
    </row>
    <row r="125" spans="4:12" x14ac:dyDescent="0.25">
      <c r="D125" s="40" t="str">
        <f>IF(AND(ISNUMBER('A.2 Table 6.PM2.5'!#REF!),ISNUMBER('A.2 Table 6.PM2.5'!#REF!)),((('A.2 Table 6.PM2.5'!#REF!/VLOOKUP("National Total",A:C,2,0))*((('A.2 Table 6.PM2.5'!#REF!-'A.2 Table 6.PM2.5'!#REF!)/'A.2 Table 6.PM2.5'!#REF!)-((VLOOKUP("National Total",A:C,3,0)-VLOOKUP("National Total",A:C,2,0))/VLOOKUP("National Total",A:C,2,0))))^2)^0.5,"NA")</f>
        <v>NA</v>
      </c>
      <c r="E125" s="119" t="str">
        <f t="shared" si="18"/>
        <v>NA</v>
      </c>
      <c r="F125" s="42" t="str">
        <f t="shared" si="19"/>
        <v>NA</v>
      </c>
      <c r="G125" s="43" t="str">
        <f t="shared" si="20"/>
        <v/>
      </c>
      <c r="I125" s="44" t="e">
        <f>ROW('A.2 Table 6.PM2.5'!#REF!)=ROW('A.2 Table 6.PM2.5'!#REF!)</f>
        <v>#REF!</v>
      </c>
      <c r="J125" s="45" t="e">
        <f t="shared" si="21"/>
        <v>#N/A</v>
      </c>
      <c r="K125" s="45"/>
      <c r="L125" s="18" t="s">
        <v>168</v>
      </c>
    </row>
    <row r="126" spans="4:12" x14ac:dyDescent="0.25">
      <c r="D126" s="40" t="str">
        <f>IF(AND(ISNUMBER('A.2 Table 6.PM2.5'!#REF!),ISNUMBER('A.2 Table 6.PM2.5'!#REF!)),((('A.2 Table 6.PM2.5'!#REF!/VLOOKUP("National Total",A:C,2,0))*((('A.2 Table 6.PM2.5'!#REF!-'A.2 Table 6.PM2.5'!#REF!)/'A.2 Table 6.PM2.5'!#REF!)-((VLOOKUP("National Total",A:C,3,0)-VLOOKUP("National Total",A:C,2,0))/VLOOKUP("National Total",A:C,2,0))))^2)^0.5,"NA")</f>
        <v>NA</v>
      </c>
      <c r="E126" s="119" t="str">
        <f t="shared" si="18"/>
        <v>NA</v>
      </c>
      <c r="F126" s="42" t="str">
        <f t="shared" si="19"/>
        <v>NA</v>
      </c>
      <c r="G126" s="43" t="str">
        <f t="shared" si="20"/>
        <v/>
      </c>
      <c r="I126" s="44" t="e">
        <f>ROW('A.2 Table 6.PM2.5'!#REF!)=ROW('A.2 Table 6.PM2.5'!#REF!)</f>
        <v>#REF!</v>
      </c>
      <c r="J126" s="45" t="e">
        <f t="shared" si="21"/>
        <v>#N/A</v>
      </c>
      <c r="K126" s="45"/>
      <c r="L126" s="18" t="s">
        <v>169</v>
      </c>
    </row>
    <row r="127" spans="4:12" x14ac:dyDescent="0.25">
      <c r="D127" s="40" t="str">
        <f>IF(AND(ISNUMBER('A.2 Table 6.PM2.5'!#REF!),ISNUMBER('A.2 Table 6.PM2.5'!#REF!)),((('A.2 Table 6.PM2.5'!#REF!/VLOOKUP("National Total",A:C,2,0))*((('A.2 Table 6.PM2.5'!#REF!-'A.2 Table 6.PM2.5'!#REF!)/'A.2 Table 6.PM2.5'!#REF!)-((VLOOKUP("National Total",A:C,3,0)-VLOOKUP("National Total",A:C,2,0))/VLOOKUP("National Total",A:C,2,0))))^2)^0.5,"NA")</f>
        <v>NA</v>
      </c>
      <c r="E127" s="119" t="str">
        <f t="shared" si="18"/>
        <v>NA</v>
      </c>
      <c r="F127" s="42" t="str">
        <f t="shared" si="19"/>
        <v>NA</v>
      </c>
      <c r="G127" s="43" t="str">
        <f t="shared" si="20"/>
        <v/>
      </c>
      <c r="I127" s="44" t="e">
        <f>ROW('A.2 Table 6.PM2.5'!#REF!)=ROW('A.2 Table 6.PM2.5'!#REF!)</f>
        <v>#REF!</v>
      </c>
      <c r="J127" s="45" t="e">
        <f t="shared" si="21"/>
        <v>#N/A</v>
      </c>
      <c r="K127" s="45"/>
      <c r="L127" s="18" t="s">
        <v>170</v>
      </c>
    </row>
    <row r="128" spans="4:12" x14ac:dyDescent="0.25">
      <c r="D128" s="40" t="str">
        <f>IF(AND(ISNUMBER('A.2 Table 6.PM2.5'!#REF!),ISNUMBER('A.2 Table 6.PM2.5'!#REF!)),((('A.2 Table 6.PM2.5'!#REF!/VLOOKUP("National Total",A:C,2,0))*((('A.2 Table 6.PM2.5'!#REF!-'A.2 Table 6.PM2.5'!#REF!)/'A.2 Table 6.PM2.5'!#REF!)-((VLOOKUP("National Total",A:C,3,0)-VLOOKUP("National Total",A:C,2,0))/VLOOKUP("National Total",A:C,2,0))))^2)^0.5,"NA")</f>
        <v>NA</v>
      </c>
      <c r="E128" s="119" t="str">
        <f t="shared" si="18"/>
        <v>NA</v>
      </c>
      <c r="F128" s="42" t="str">
        <f t="shared" si="19"/>
        <v>NA</v>
      </c>
      <c r="G128" s="43" t="str">
        <f t="shared" si="20"/>
        <v/>
      </c>
      <c r="I128" s="44" t="e">
        <f>ROW('A.2 Table 6.PM2.5'!#REF!)=ROW('A.2 Table 6.PM2.5'!#REF!)</f>
        <v>#REF!</v>
      </c>
      <c r="J128" s="45" t="e">
        <f t="shared" si="21"/>
        <v>#N/A</v>
      </c>
      <c r="K128" s="45"/>
      <c r="L128" s="18" t="s">
        <v>44</v>
      </c>
    </row>
    <row r="129" spans="4:12" x14ac:dyDescent="0.25">
      <c r="D129" s="40" t="str">
        <f>IF(AND(ISNUMBER('A.2 Table 6.PM2.5'!#REF!),ISNUMBER('A.2 Table 6.PM2.5'!#REF!)),((('A.2 Table 6.PM2.5'!#REF!/VLOOKUP("National Total",A:C,2,0))*((('A.2 Table 6.PM2.5'!#REF!-'A.2 Table 6.PM2.5'!#REF!)/'A.2 Table 6.PM2.5'!#REF!)-((VLOOKUP("National Total",A:C,3,0)-VLOOKUP("National Total",A:C,2,0))/VLOOKUP("National Total",A:C,2,0))))^2)^0.5,"NA")</f>
        <v>NA</v>
      </c>
      <c r="E129" s="119" t="str">
        <f t="shared" si="18"/>
        <v>NA</v>
      </c>
      <c r="F129" s="42" t="str">
        <f t="shared" si="19"/>
        <v>NA</v>
      </c>
      <c r="G129" s="43" t="str">
        <f t="shared" si="20"/>
        <v/>
      </c>
      <c r="I129" s="44" t="e">
        <f>ROW('A.2 Table 6.PM2.5'!#REF!)=ROW('A.2 Table 6.PM2.5'!#REF!)</f>
        <v>#REF!</v>
      </c>
      <c r="J129" s="45" t="e">
        <f t="shared" si="21"/>
        <v>#N/A</v>
      </c>
      <c r="K129" s="45"/>
      <c r="L129" s="18" t="s">
        <v>171</v>
      </c>
    </row>
    <row r="130" spans="4:12" ht="12" customHeight="1" x14ac:dyDescent="0.25"/>
    <row r="131" spans="4:12" ht="12" customHeight="1" x14ac:dyDescent="0.25"/>
    <row r="132" spans="4:12" ht="12" customHeight="1" x14ac:dyDescent="0.25"/>
    <row r="133" spans="4:12" ht="12" customHeight="1" x14ac:dyDescent="0.25"/>
    <row r="134" spans="4:12" ht="12" customHeight="1" x14ac:dyDescent="0.25"/>
    <row r="135" spans="4:12" ht="12" customHeight="1" x14ac:dyDescent="0.25"/>
    <row r="136" spans="4:12" ht="12" customHeight="1" x14ac:dyDescent="0.25"/>
    <row r="137" spans="4:12" ht="12" customHeight="1" x14ac:dyDescent="0.25"/>
    <row r="138" spans="4:12" ht="12" customHeight="1" x14ac:dyDescent="0.25"/>
    <row r="139" spans="4:12" ht="12" customHeight="1" x14ac:dyDescent="0.25"/>
    <row r="140" spans="4:12" ht="12" customHeight="1" x14ac:dyDescent="0.25"/>
    <row r="141" spans="4:12" ht="12" customHeight="1" x14ac:dyDescent="0.25"/>
    <row r="142" spans="4:12" ht="12" customHeight="1" x14ac:dyDescent="0.25"/>
    <row r="143" spans="4:12" ht="12" customHeight="1" x14ac:dyDescent="0.25"/>
    <row r="144" spans="4:12" ht="12" customHeight="1" x14ac:dyDescent="0.25"/>
  </sheetData>
  <autoFilter ref="A1:G129" xr:uid="{00000000-0009-0000-0000-000002000000}">
    <sortState xmlns:xlrd2="http://schemas.microsoft.com/office/spreadsheetml/2017/richdata2" ref="A2:G129">
      <sortCondition descending="1" ref="D1:D129"/>
    </sortState>
  </autoFilter>
  <conditionalFormatting sqref="H131:H1048576 H1:H75">
    <cfRule type="expression" dxfId="11" priority="2">
      <formula>OR($A1="National Total",AND($F1&gt;0,ISNUMBER($E1)))</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71" id="{00000000-000E-0000-0200-000002000000}">
            <xm:f>OR('A.2 Table 2.SO2'!$H31="National Total",AND($F130&gt;0,ISNUMBER($E130)))</xm:f>
            <x14:dxf>
              <fill>
                <patternFill>
                  <bgColor theme="9"/>
                </patternFill>
              </fill>
            </x14:dxf>
          </x14:cfRule>
          <xm:sqref>H130</xm:sqref>
        </x14:conditionalFormatting>
        <x14:conditionalFormatting xmlns:xm="http://schemas.microsoft.com/office/excel/2006/main">
          <x14:cfRule type="expression" priority="99" id="{00000000-000E-0000-0200-000002000000}">
            <xm:f>OR('A.2 Table 3.NMVOC'!#REF!="National Total",AND($F76&gt;0,ISNUMBER($E76)))</xm:f>
            <x14:dxf>
              <fill>
                <patternFill>
                  <bgColor theme="9"/>
                </patternFill>
              </fill>
            </x14:dxf>
          </x14:cfRule>
          <xm:sqref>H76</xm:sqref>
        </x14:conditionalFormatting>
        <x14:conditionalFormatting xmlns:xm="http://schemas.microsoft.com/office/excel/2006/main">
          <x14:cfRule type="expression" priority="102" id="{00000000-000E-0000-0200-000002000000}">
            <xm:f>OR('A.2 Table 6.PM2.5'!#REF!="National Total",AND($F77&gt;0,ISNUMBER($E77)))</xm:f>
            <x14:dxf>
              <fill>
                <patternFill>
                  <bgColor theme="9"/>
                </patternFill>
              </fill>
            </x14:dxf>
          </x14:cfRule>
          <xm:sqref>H77:H129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5"/>
  </sheetPr>
  <dimension ref="A1"/>
  <sheetViews>
    <sheetView tabSelected="1" topLeftCell="A13" zoomScale="75" zoomScaleNormal="75" workbookViewId="0">
      <selection activeCell="AC47" sqref="AC47"/>
    </sheetView>
  </sheetViews>
  <sheetFormatPr defaultRowHeight="15" x14ac:dyDescent="0.25"/>
  <cols>
    <col min="1" max="16384" width="9.140625" style="18"/>
  </cols>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B151-191E-4C48-A609-43B98B0E9971}">
  <sheetPr>
    <tabColor theme="5"/>
  </sheetPr>
  <dimension ref="C1:AL14"/>
  <sheetViews>
    <sheetView zoomScale="75" zoomScaleNormal="75" workbookViewId="0">
      <pane ySplit="1" topLeftCell="A2" activePane="bottomLeft" state="frozen"/>
      <selection pane="bottomLeft" activeCell="D14" sqref="D14"/>
    </sheetView>
  </sheetViews>
  <sheetFormatPr defaultRowHeight="15" x14ac:dyDescent="0.25"/>
  <cols>
    <col min="1" max="1" width="2.140625" style="138" bestFit="1" customWidth="1"/>
    <col min="2" max="2" width="6.5703125" style="138" customWidth="1"/>
    <col min="3" max="3" width="7.28515625" style="138" customWidth="1"/>
    <col min="4" max="4" width="88.5703125" style="139" bestFit="1" customWidth="1"/>
    <col min="5" max="5" width="4.85546875" style="138" bestFit="1" customWidth="1"/>
    <col min="6" max="6" width="3" style="138" bestFit="1" customWidth="1"/>
    <col min="7" max="36" width="8.7109375" style="138" bestFit="1" customWidth="1"/>
    <col min="37" max="16384" width="9.140625" style="138"/>
  </cols>
  <sheetData>
    <row r="1" spans="3:38" x14ac:dyDescent="0.25">
      <c r="C1" s="142"/>
      <c r="G1" s="141"/>
      <c r="H1" s="141"/>
      <c r="I1" s="141"/>
      <c r="J1" s="141"/>
      <c r="K1" s="141"/>
      <c r="L1" s="141"/>
      <c r="M1" s="141"/>
      <c r="N1" s="141"/>
      <c r="O1" s="141"/>
      <c r="P1" s="141"/>
      <c r="Q1" s="141"/>
      <c r="R1" s="141"/>
      <c r="S1" s="141"/>
      <c r="T1" s="141"/>
      <c r="U1" s="141"/>
      <c r="V1" s="141"/>
      <c r="W1" s="141"/>
      <c r="X1" s="141"/>
      <c r="Y1" s="141"/>
      <c r="Z1" s="141"/>
      <c r="AA1" s="141"/>
      <c r="AB1" s="141"/>
      <c r="AC1" s="141"/>
      <c r="AD1" s="141"/>
      <c r="AI1" s="141"/>
      <c r="AJ1" s="141"/>
    </row>
    <row r="2" spans="3:38" x14ac:dyDescent="0.25">
      <c r="D2" s="143" t="s">
        <v>34</v>
      </c>
      <c r="G2" s="144">
        <v>1987</v>
      </c>
      <c r="H2" s="144">
        <v>1990</v>
      </c>
      <c r="I2" s="144">
        <v>1991</v>
      </c>
      <c r="J2" s="144">
        <v>1992</v>
      </c>
      <c r="K2" s="144">
        <v>1993</v>
      </c>
      <c r="L2" s="144">
        <v>1994</v>
      </c>
      <c r="M2" s="144">
        <v>1995</v>
      </c>
      <c r="N2" s="144">
        <v>1996</v>
      </c>
      <c r="O2" s="144">
        <v>1997</v>
      </c>
      <c r="P2" s="144">
        <v>1998</v>
      </c>
      <c r="Q2" s="144">
        <v>1999</v>
      </c>
      <c r="R2" s="144">
        <v>2000</v>
      </c>
      <c r="S2" s="144">
        <v>2001</v>
      </c>
      <c r="T2" s="144">
        <v>2002</v>
      </c>
      <c r="U2" s="144">
        <v>2003</v>
      </c>
      <c r="V2" s="144">
        <v>2004</v>
      </c>
      <c r="W2" s="144">
        <v>2005</v>
      </c>
      <c r="X2" s="144">
        <v>2006</v>
      </c>
      <c r="Y2" s="144">
        <v>2007</v>
      </c>
      <c r="Z2" s="144">
        <v>2008</v>
      </c>
      <c r="AA2" s="144">
        <v>2009</v>
      </c>
      <c r="AB2" s="144">
        <v>2010</v>
      </c>
      <c r="AC2" s="144">
        <v>2011</v>
      </c>
      <c r="AD2" s="144">
        <v>2012</v>
      </c>
      <c r="AE2" s="144">
        <v>2013</v>
      </c>
      <c r="AF2" s="144">
        <v>2014</v>
      </c>
      <c r="AG2" s="144">
        <v>2015</v>
      </c>
      <c r="AH2" s="144">
        <v>2016</v>
      </c>
      <c r="AI2" s="144">
        <v>2017</v>
      </c>
      <c r="AJ2" s="144">
        <v>2018</v>
      </c>
      <c r="AK2" s="164">
        <v>2019</v>
      </c>
      <c r="AL2" s="164">
        <v>2020</v>
      </c>
    </row>
    <row r="3" spans="3:38" x14ac:dyDescent="0.25">
      <c r="D3" s="139" t="s">
        <v>35</v>
      </c>
      <c r="G3" s="140">
        <v>40.142000000000003</v>
      </c>
      <c r="H3" s="140">
        <v>46.374000000000002</v>
      </c>
      <c r="I3" s="140">
        <v>46.188000000000002</v>
      </c>
      <c r="J3" s="140">
        <v>53.064999999999998</v>
      </c>
      <c r="K3" s="140">
        <v>46.944000000000003</v>
      </c>
      <c r="L3" s="140">
        <v>45.1</v>
      </c>
      <c r="M3" s="140">
        <v>41.390999999999998</v>
      </c>
      <c r="N3" s="140">
        <v>41.86407198904368</v>
      </c>
      <c r="O3" s="140">
        <v>40.192419351450397</v>
      </c>
      <c r="P3" s="140">
        <v>39.384215967131034</v>
      </c>
      <c r="Q3" s="140">
        <v>38.768690530542884</v>
      </c>
      <c r="R3" s="140">
        <v>39.719915102986882</v>
      </c>
      <c r="S3" s="140">
        <v>41.145427812248805</v>
      </c>
      <c r="T3" s="140">
        <v>37.621453266901277</v>
      </c>
      <c r="U3" s="140">
        <v>33.812131250761119</v>
      </c>
      <c r="V3" s="140">
        <v>32.332900719629599</v>
      </c>
      <c r="W3" s="140">
        <v>32.384444731674478</v>
      </c>
      <c r="X3" s="140">
        <v>29.873750586223437</v>
      </c>
      <c r="Y3" s="140">
        <v>27.673372056795841</v>
      </c>
      <c r="Z3" s="140">
        <v>22.482200621326168</v>
      </c>
      <c r="AA3" s="140">
        <v>13.782700595516685</v>
      </c>
      <c r="AB3" s="140">
        <v>11.922622680969427</v>
      </c>
      <c r="AC3" s="140">
        <v>8.3703291658573065</v>
      </c>
      <c r="AD3" s="140">
        <v>10.525805018180002</v>
      </c>
      <c r="AE3" s="140">
        <v>9.0884051543483082</v>
      </c>
      <c r="AF3" s="140">
        <v>7.8104382166061708</v>
      </c>
      <c r="AG3" s="140">
        <v>9.8194393328618332</v>
      </c>
      <c r="AH3" s="140">
        <v>8.3070376159746306</v>
      </c>
      <c r="AI3" s="140">
        <v>8.1190498312768575</v>
      </c>
      <c r="AJ3" s="140">
        <v>6.7376102471207284</v>
      </c>
      <c r="AK3" s="140">
        <v>5.9872286752604245</v>
      </c>
      <c r="AL3" s="140">
        <v>5.5855477738194557</v>
      </c>
    </row>
    <row r="4" spans="3:38" x14ac:dyDescent="0.25">
      <c r="D4" s="139" t="s">
        <v>36</v>
      </c>
      <c r="G4" s="140">
        <v>7.2379999999999995</v>
      </c>
      <c r="H4" s="140">
        <v>7.7274593498442492</v>
      </c>
      <c r="I4" s="140">
        <v>7.8787874014272568</v>
      </c>
      <c r="J4" s="140">
        <v>7.2708853950811285</v>
      </c>
      <c r="K4" s="140">
        <v>7.303014349920641</v>
      </c>
      <c r="L4" s="140">
        <v>7.5729935150538799</v>
      </c>
      <c r="M4" s="140">
        <v>7.4392989712588076</v>
      </c>
      <c r="N4" s="140">
        <v>7.6248345645177729</v>
      </c>
      <c r="O4" s="140">
        <v>7.4993868888890791</v>
      </c>
      <c r="P4" s="140">
        <v>7.8884931083467524</v>
      </c>
      <c r="Q4" s="140">
        <v>8.0212099918583828</v>
      </c>
      <c r="R4" s="140">
        <v>8.1919492710222563</v>
      </c>
      <c r="S4" s="140">
        <v>8.4930926811247751</v>
      </c>
      <c r="T4" s="140">
        <v>8.4467692789417512</v>
      </c>
      <c r="U4" s="140">
        <v>8.8397559677377089</v>
      </c>
      <c r="V4" s="140">
        <v>8.9015148657060408</v>
      </c>
      <c r="W4" s="140">
        <v>9.3468018021011883</v>
      </c>
      <c r="X4" s="140">
        <v>9.2334606907945336</v>
      </c>
      <c r="Y4" s="140">
        <v>9.1142395765574893</v>
      </c>
      <c r="Z4" s="140">
        <v>9.9203038544504576</v>
      </c>
      <c r="AA4" s="140">
        <v>9.3445910024557861</v>
      </c>
      <c r="AB4" s="140">
        <v>9.7196281155875326</v>
      </c>
      <c r="AC4" s="140">
        <v>8.5725701328233672</v>
      </c>
      <c r="AD4" s="140">
        <v>8.2347241975301699</v>
      </c>
      <c r="AE4" s="140">
        <v>8.1788228833508612</v>
      </c>
      <c r="AF4" s="140">
        <v>7.3611044568058173</v>
      </c>
      <c r="AG4" s="140">
        <v>7.853642336957714</v>
      </c>
      <c r="AH4" s="140">
        <v>8.1332269697603063</v>
      </c>
      <c r="AI4" s="140">
        <v>7.7799124445015</v>
      </c>
      <c r="AJ4" s="140">
        <v>8.3489871778944718</v>
      </c>
      <c r="AK4" s="140">
        <v>8.1081950653880419</v>
      </c>
      <c r="AL4" s="140">
        <v>8.6770330266526869</v>
      </c>
    </row>
    <row r="5" spans="3:38" x14ac:dyDescent="0.25">
      <c r="D5" s="139" t="s">
        <v>37</v>
      </c>
      <c r="G5" s="140">
        <v>9.2070000000000007</v>
      </c>
      <c r="H5" s="140">
        <v>9.1147326460719444</v>
      </c>
      <c r="I5" s="140">
        <v>8.8826117866335306</v>
      </c>
      <c r="J5" s="140">
        <v>7.5205155703773485</v>
      </c>
      <c r="K5" s="140">
        <v>7.907567068780752</v>
      </c>
      <c r="L5" s="140">
        <v>7.8794594884117357</v>
      </c>
      <c r="M5" s="140">
        <v>8.0370043464785255</v>
      </c>
      <c r="N5" s="140">
        <v>8.1574179728751499</v>
      </c>
      <c r="O5" s="140">
        <v>8.9725488555563615</v>
      </c>
      <c r="P5" s="140">
        <v>8.9026151906910531</v>
      </c>
      <c r="Q5" s="140">
        <v>8.8425131364046692</v>
      </c>
      <c r="R5" s="140">
        <v>10.323268585573897</v>
      </c>
      <c r="S5" s="140">
        <v>9.2156871756711514</v>
      </c>
      <c r="T5" s="140">
        <v>10.604437757864828</v>
      </c>
      <c r="U5" s="140">
        <v>13.196361413570681</v>
      </c>
      <c r="V5" s="140">
        <v>15.483418537400366</v>
      </c>
      <c r="W5" s="140">
        <v>16.484252198440355</v>
      </c>
      <c r="X5" s="140">
        <v>15.543244055334901</v>
      </c>
      <c r="Y5" s="140">
        <v>17.342358224088791</v>
      </c>
      <c r="Z5" s="140">
        <v>14.70322024353119</v>
      </c>
      <c r="AA5" s="140">
        <v>9.6309745567206786</v>
      </c>
      <c r="AB5" s="140">
        <v>9.0556334506310794</v>
      </c>
      <c r="AC5" s="140">
        <v>7.4739171498863959</v>
      </c>
      <c r="AD5" s="140">
        <v>9.3095228699054253</v>
      </c>
      <c r="AE5" s="140">
        <v>9.5025914247434553</v>
      </c>
      <c r="AF5" s="140">
        <v>10.347312035489853</v>
      </c>
      <c r="AG5" s="140">
        <v>10.34739059226793</v>
      </c>
      <c r="AH5" s="140">
        <v>10.637024601396554</v>
      </c>
      <c r="AI5" s="140">
        <v>9.8010477933478306</v>
      </c>
      <c r="AJ5" s="140">
        <v>9.167754693841573</v>
      </c>
      <c r="AK5" s="140">
        <v>8.2400626480026649</v>
      </c>
      <c r="AL5" s="140">
        <v>7.9089824568003557</v>
      </c>
    </row>
    <row r="6" spans="3:38" x14ac:dyDescent="0.25">
      <c r="D6" s="139" t="s">
        <v>38</v>
      </c>
      <c r="G6" s="140">
        <v>8.7029999999999994</v>
      </c>
      <c r="H6" s="140">
        <v>8.7599659199438928</v>
      </c>
      <c r="I6" s="140">
        <v>9.3682829204966538</v>
      </c>
      <c r="J6" s="140">
        <v>9.8438538728266334</v>
      </c>
      <c r="K6" s="140">
        <v>10.384859047643939</v>
      </c>
      <c r="L6" s="140">
        <v>11.764372962671509</v>
      </c>
      <c r="M6" s="140">
        <v>14.310318988434124</v>
      </c>
      <c r="N6" s="140">
        <v>11.881266162101227</v>
      </c>
      <c r="O6" s="140">
        <v>11.956700756594548</v>
      </c>
      <c r="P6" s="140">
        <v>12.345536933210916</v>
      </c>
      <c r="Q6" s="140">
        <v>12.557045785496365</v>
      </c>
      <c r="R6" s="140">
        <v>12.91262782879188</v>
      </c>
      <c r="S6" s="140">
        <v>13.074900113146402</v>
      </c>
      <c r="T6" s="140">
        <v>12.447034513803802</v>
      </c>
      <c r="U6" s="140">
        <v>13.163819189874051</v>
      </c>
      <c r="V6" s="140">
        <v>12.873958642912223</v>
      </c>
      <c r="W6" s="140">
        <v>12.758090271107442</v>
      </c>
      <c r="X6" s="140">
        <v>11.58976128893234</v>
      </c>
      <c r="Y6" s="140">
        <v>10.527942316744751</v>
      </c>
      <c r="Z6" s="140">
        <v>10.269038072974649</v>
      </c>
      <c r="AA6" s="140">
        <v>8.5701603812867013</v>
      </c>
      <c r="AB6" s="140">
        <v>7.4275816188387704</v>
      </c>
      <c r="AC6" s="140">
        <v>6.5598791464690693</v>
      </c>
      <c r="AD6" s="140">
        <v>6.1945673881450638</v>
      </c>
      <c r="AE6" s="140">
        <v>5.5520862383112739</v>
      </c>
      <c r="AF6" s="140">
        <v>4.8423161557119574</v>
      </c>
      <c r="AG6" s="140">
        <v>4.2743795645482283</v>
      </c>
      <c r="AH6" s="140">
        <v>4.0541619297231994</v>
      </c>
      <c r="AI6" s="140">
        <v>4.209949033780565</v>
      </c>
      <c r="AJ6" s="140">
        <v>4.4956796501136767</v>
      </c>
      <c r="AK6" s="140">
        <v>4.0243149140705095</v>
      </c>
      <c r="AL6" s="140">
        <v>3.4509138674718303</v>
      </c>
    </row>
    <row r="7" spans="3:38" x14ac:dyDescent="0.25">
      <c r="D7" s="139" t="s">
        <v>39</v>
      </c>
      <c r="G7" s="140">
        <v>62.704381516665634</v>
      </c>
      <c r="H7" s="140">
        <v>69.587826624888208</v>
      </c>
      <c r="I7" s="140">
        <v>69.451272256384087</v>
      </c>
      <c r="J7" s="140">
        <v>71.56768480702948</v>
      </c>
      <c r="K7" s="140">
        <v>68.745815688709612</v>
      </c>
      <c r="L7" s="140">
        <v>65.604795896213105</v>
      </c>
      <c r="M7" s="140">
        <v>63.559009522189335</v>
      </c>
      <c r="N7" s="140">
        <v>69.76839407136184</v>
      </c>
      <c r="O7" s="140">
        <v>61.204994383361168</v>
      </c>
      <c r="P7" s="140">
        <v>62.409160921784768</v>
      </c>
      <c r="Q7" s="140">
        <v>60.819579631836532</v>
      </c>
      <c r="R7" s="140">
        <v>57.971334583831528</v>
      </c>
      <c r="S7" s="140">
        <v>59.495303033301774</v>
      </c>
      <c r="T7" s="140">
        <v>54.548330440789293</v>
      </c>
      <c r="U7" s="140">
        <v>55.711657024929167</v>
      </c>
      <c r="V7" s="140">
        <v>59.675582666059782</v>
      </c>
      <c r="W7" s="140">
        <v>62.477793610976327</v>
      </c>
      <c r="X7" s="140">
        <v>62.97350460586447</v>
      </c>
      <c r="Y7" s="140">
        <v>60.172604903290335</v>
      </c>
      <c r="Z7" s="140">
        <v>58.450185161028678</v>
      </c>
      <c r="AA7" s="140">
        <v>51.152037753484784</v>
      </c>
      <c r="AB7" s="140">
        <v>45.827054210328598</v>
      </c>
      <c r="AC7" s="140">
        <v>43.550957055806506</v>
      </c>
      <c r="AD7" s="140">
        <v>42.555249726900641</v>
      </c>
      <c r="AE7" s="140">
        <v>43.586128226915498</v>
      </c>
      <c r="AF7" s="140">
        <v>44.998495419180628</v>
      </c>
      <c r="AG7" s="140">
        <v>42.321008429627568</v>
      </c>
      <c r="AH7" s="140">
        <v>45.23308660961019</v>
      </c>
      <c r="AI7" s="140">
        <v>44.235544748229749</v>
      </c>
      <c r="AJ7" s="140">
        <v>43.444897212457334</v>
      </c>
      <c r="AK7" s="140">
        <v>39.410349410043935</v>
      </c>
      <c r="AL7" s="140">
        <v>33.183933438096119</v>
      </c>
    </row>
    <row r="8" spans="3:38" x14ac:dyDescent="0.25">
      <c r="D8" s="139" t="s">
        <v>203</v>
      </c>
      <c r="G8" s="140">
        <v>0</v>
      </c>
      <c r="H8" s="140">
        <v>32.3693461597164</v>
      </c>
      <c r="I8" s="140">
        <v>32.386184757544342</v>
      </c>
      <c r="J8" s="140">
        <v>32.31015496588401</v>
      </c>
      <c r="K8" s="140">
        <v>33.108032334367465</v>
      </c>
      <c r="L8" s="140">
        <v>34.216916184578771</v>
      </c>
      <c r="M8" s="140">
        <v>35.306839470516501</v>
      </c>
      <c r="N8" s="140">
        <v>35.50099423084265</v>
      </c>
      <c r="O8" s="140">
        <v>34.671529970416756</v>
      </c>
      <c r="P8" s="140">
        <v>37.181318374487006</v>
      </c>
      <c r="Q8" s="140">
        <v>37.101721169668302</v>
      </c>
      <c r="R8" s="140">
        <v>34.943225158457878</v>
      </c>
      <c r="S8" s="140">
        <v>33.441164729729543</v>
      </c>
      <c r="T8" s="140">
        <v>33.207451178105273</v>
      </c>
      <c r="U8" s="140">
        <v>34.219852230609504</v>
      </c>
      <c r="V8" s="140">
        <v>33.083203509898105</v>
      </c>
      <c r="W8" s="140">
        <v>32.533808046176802</v>
      </c>
      <c r="X8" s="140">
        <v>32.156822717056095</v>
      </c>
      <c r="Y8" s="140">
        <v>30.583525987586377</v>
      </c>
      <c r="Z8" s="140">
        <v>30.090995996651067</v>
      </c>
      <c r="AA8" s="140">
        <v>29.720179533065867</v>
      </c>
      <c r="AB8" s="140">
        <v>31.358708887328735</v>
      </c>
      <c r="AC8" s="140">
        <v>28.46635390662782</v>
      </c>
      <c r="AD8" s="140">
        <v>29.50815518589064</v>
      </c>
      <c r="AE8" s="140">
        <v>31.807866796509359</v>
      </c>
      <c r="AF8" s="140">
        <v>30.58532274694771</v>
      </c>
      <c r="AG8" s="140">
        <v>30.988093720855346</v>
      </c>
      <c r="AH8" s="140">
        <v>31.941141104322401</v>
      </c>
      <c r="AI8" s="140">
        <v>33.807812806127885</v>
      </c>
      <c r="AJ8" s="140">
        <v>36.054020663350663</v>
      </c>
      <c r="AK8" s="140">
        <v>33.76884688960655</v>
      </c>
      <c r="AL8" s="140">
        <v>34.437838148165717</v>
      </c>
    </row>
    <row r="9" spans="3:38" x14ac:dyDescent="0.25">
      <c r="D9" s="139" t="s">
        <v>40</v>
      </c>
      <c r="G9" s="140">
        <v>2.524</v>
      </c>
      <c r="H9" s="140">
        <v>1.6346004481530041</v>
      </c>
      <c r="I9" s="140">
        <v>2.3176264601434577</v>
      </c>
      <c r="J9" s="140">
        <v>2.4977302209728167</v>
      </c>
      <c r="K9" s="140">
        <v>1.6149019381642735</v>
      </c>
      <c r="L9" s="140">
        <v>0.97122676879503733</v>
      </c>
      <c r="M9" s="140">
        <v>0.96264590650769599</v>
      </c>
      <c r="N9" s="140">
        <v>0.94531688637487343</v>
      </c>
      <c r="O9" s="140">
        <v>1.0295641938428113</v>
      </c>
      <c r="P9" s="140">
        <v>1.1978264950968862</v>
      </c>
      <c r="Q9" s="140">
        <v>1.099812453230026</v>
      </c>
      <c r="R9" s="140">
        <v>1.2555783531390079</v>
      </c>
      <c r="S9" s="140">
        <v>1.4660486925585094</v>
      </c>
      <c r="T9" s="140">
        <v>1.322019989451765</v>
      </c>
      <c r="U9" s="140">
        <v>1.1559025311854021</v>
      </c>
      <c r="V9" s="140">
        <v>1.1295516264280463</v>
      </c>
      <c r="W9" s="140">
        <v>1.2679612588994154</v>
      </c>
      <c r="X9" s="140">
        <v>1.1576113065525733</v>
      </c>
      <c r="Y9" s="140">
        <v>1.1406555283233446</v>
      </c>
      <c r="Z9" s="140">
        <v>1.1785535924689503</v>
      </c>
      <c r="AA9" s="140">
        <v>1.0297558012354493</v>
      </c>
      <c r="AB9" s="140">
        <v>1.1474008815673058</v>
      </c>
      <c r="AC9" s="140">
        <v>0.85919459320739011</v>
      </c>
      <c r="AD9" s="140">
        <v>0.88628851477022053</v>
      </c>
      <c r="AE9" s="140">
        <v>0.8247404354115887</v>
      </c>
      <c r="AF9" s="140">
        <v>0.78493786852242908</v>
      </c>
      <c r="AG9" s="140">
        <v>0.64545423761160592</v>
      </c>
      <c r="AH9" s="140">
        <v>0.65022666370041327</v>
      </c>
      <c r="AI9" s="140">
        <v>0.39228344282169519</v>
      </c>
      <c r="AJ9" s="140">
        <v>0.87519241895778188</v>
      </c>
      <c r="AK9" s="140">
        <v>0.51782691935219893</v>
      </c>
      <c r="AL9" s="140">
        <v>0.49594512542516433</v>
      </c>
    </row>
    <row r="10" spans="3:38" x14ac:dyDescent="0.25">
      <c r="D10" s="143" t="s">
        <v>41</v>
      </c>
      <c r="G10" s="140">
        <v>130.51838151666564</v>
      </c>
      <c r="H10" s="140">
        <v>175.5679311486177</v>
      </c>
      <c r="I10" s="140">
        <v>176.47276558262934</v>
      </c>
      <c r="J10" s="140">
        <v>184.07582483217141</v>
      </c>
      <c r="K10" s="140">
        <v>176.0081904275867</v>
      </c>
      <c r="L10" s="140">
        <v>173.10976481572402</v>
      </c>
      <c r="M10" s="140">
        <v>171.00611720538501</v>
      </c>
      <c r="N10" s="140">
        <v>175.74229587711721</v>
      </c>
      <c r="O10" s="140">
        <v>165.52714440011113</v>
      </c>
      <c r="P10" s="140">
        <v>169.30916699074839</v>
      </c>
      <c r="Q10" s="140">
        <v>167.21057269903716</v>
      </c>
      <c r="R10" s="140">
        <v>165.31789888380337</v>
      </c>
      <c r="S10" s="140">
        <v>166.33162423778094</v>
      </c>
      <c r="T10" s="140">
        <v>158.19749642585802</v>
      </c>
      <c r="U10" s="140">
        <v>160.09947960866765</v>
      </c>
      <c r="V10" s="140">
        <v>163.48013056803418</v>
      </c>
      <c r="W10" s="140">
        <v>167.25315191937602</v>
      </c>
      <c r="X10" s="140">
        <v>162.52815525075835</v>
      </c>
      <c r="Y10" s="140">
        <v>156.55469859338695</v>
      </c>
      <c r="Z10" s="140">
        <v>147.09449754243116</v>
      </c>
      <c r="AA10" s="140">
        <v>123.23039962376596</v>
      </c>
      <c r="AB10" s="140">
        <v>116.45862984525144</v>
      </c>
      <c r="AC10" s="140">
        <v>103.85320115067785</v>
      </c>
      <c r="AD10" s="140">
        <v>107.21431290132216</v>
      </c>
      <c r="AE10" s="140">
        <v>108.54064115959035</v>
      </c>
      <c r="AF10" s="140">
        <v>106.72992689926457</v>
      </c>
      <c r="AG10" s="140">
        <v>106.24940821473021</v>
      </c>
      <c r="AH10" s="140">
        <v>108.95590549448768</v>
      </c>
      <c r="AI10" s="140">
        <v>108.34560010008607</v>
      </c>
      <c r="AJ10" s="140">
        <v>109.12414206373622</v>
      </c>
      <c r="AK10" s="140">
        <v>100.05682452172432</v>
      </c>
      <c r="AL10" s="140">
        <v>93.740193836431331</v>
      </c>
    </row>
    <row r="11" spans="3:38" x14ac:dyDescent="0.2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row>
    <row r="12" spans="3:38" x14ac:dyDescent="0.25">
      <c r="D12" s="139" t="s">
        <v>42</v>
      </c>
      <c r="G12" s="140">
        <v>130.51838151666564</v>
      </c>
      <c r="H12" s="140">
        <v>130.51838151666564</v>
      </c>
      <c r="I12" s="140">
        <v>130.51838151666564</v>
      </c>
      <c r="J12" s="140">
        <v>130.51838151666564</v>
      </c>
      <c r="K12" s="140">
        <v>130.51838151666564</v>
      </c>
      <c r="L12" s="140">
        <v>130.51838151666564</v>
      </c>
      <c r="M12" s="140">
        <v>130.51838151666564</v>
      </c>
      <c r="N12" s="140">
        <v>130.51838151666564</v>
      </c>
      <c r="O12" s="140">
        <v>130.51838151666564</v>
      </c>
      <c r="P12" s="140">
        <v>130.51838151666564</v>
      </c>
      <c r="Q12" s="140">
        <v>130.51838151666564</v>
      </c>
      <c r="R12" s="140">
        <v>130.51838151666564</v>
      </c>
      <c r="S12" s="140">
        <v>130.51838151666564</v>
      </c>
      <c r="T12" s="140">
        <v>130.51838151666564</v>
      </c>
      <c r="U12" s="140">
        <v>130.51838151666564</v>
      </c>
      <c r="V12" s="140">
        <v>130.51838151666564</v>
      </c>
      <c r="W12" s="140">
        <v>130.51838151666564</v>
      </c>
      <c r="X12" s="140">
        <v>130.51838151666564</v>
      </c>
      <c r="Y12" s="140">
        <v>130.51838151666564</v>
      </c>
      <c r="Z12" s="140">
        <v>130.51838151666564</v>
      </c>
      <c r="AA12" s="140">
        <v>130.51838151666564</v>
      </c>
      <c r="AB12" s="140">
        <v>130.51838151666564</v>
      </c>
      <c r="AC12" s="140">
        <v>130.51838151666564</v>
      </c>
      <c r="AD12" s="140">
        <v>130.51838151666564</v>
      </c>
      <c r="AE12" s="140">
        <v>130.51838151666564</v>
      </c>
      <c r="AF12" s="140">
        <v>130.51838151666564</v>
      </c>
      <c r="AG12" s="140">
        <v>130.51838151666564</v>
      </c>
      <c r="AH12" s="140">
        <v>130.51838151666564</v>
      </c>
      <c r="AI12" s="140">
        <v>130.51838151666564</v>
      </c>
      <c r="AJ12" s="140">
        <v>130.51838151666564</v>
      </c>
      <c r="AK12" s="140">
        <v>130.51838151666564</v>
      </c>
      <c r="AL12" s="140">
        <v>130.51838151666564</v>
      </c>
    </row>
    <row r="14" spans="3:38" x14ac:dyDescent="0.25">
      <c r="D14" s="21" t="s">
        <v>250</v>
      </c>
    </row>
  </sheetData>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theme="5"/>
  </sheetPr>
  <dimension ref="B1:AH13"/>
  <sheetViews>
    <sheetView showGridLines="0" zoomScale="75" zoomScaleNormal="75" workbookViewId="0">
      <pane ySplit="1" topLeftCell="A2" activePane="bottomLeft" state="frozen"/>
      <selection pane="bottomLeft" activeCell="M23" sqref="M23"/>
    </sheetView>
  </sheetViews>
  <sheetFormatPr defaultRowHeight="15" x14ac:dyDescent="0.25"/>
  <cols>
    <col min="1" max="1" width="9.140625" style="23"/>
    <col min="2" max="2" width="47.5703125" style="23" customWidth="1"/>
    <col min="3" max="32" width="8.7109375" style="23" bestFit="1" customWidth="1"/>
    <col min="33" max="16384" width="9.140625" style="23"/>
  </cols>
  <sheetData>
    <row r="1" spans="2:34" x14ac:dyDescent="0.25">
      <c r="B1" s="22" t="s">
        <v>249</v>
      </c>
    </row>
    <row r="2" spans="2:34" x14ac:dyDescent="0.25">
      <c r="B2" s="24"/>
    </row>
    <row r="3" spans="2:34" s="25" customFormat="1" x14ac:dyDescent="0.25">
      <c r="C3" s="25">
        <f>'A.3 Fig.A3.2'!G2</f>
        <v>1987</v>
      </c>
      <c r="D3" s="25">
        <f>'A.3 Fig.A3.2'!H2</f>
        <v>1990</v>
      </c>
      <c r="E3" s="25">
        <f>'A.3 Fig.A3.2'!I2</f>
        <v>1991</v>
      </c>
      <c r="F3" s="25">
        <f>'A.3 Fig.A3.2'!J2</f>
        <v>1992</v>
      </c>
      <c r="G3" s="25">
        <f>'A.3 Fig.A3.2'!K2</f>
        <v>1993</v>
      </c>
      <c r="H3" s="25">
        <f>'A.3 Fig.A3.2'!L2</f>
        <v>1994</v>
      </c>
      <c r="I3" s="25">
        <f>'A.3 Fig.A3.2'!M2</f>
        <v>1995</v>
      </c>
      <c r="J3" s="25">
        <f>'A.3 Fig.A3.2'!N2</f>
        <v>1996</v>
      </c>
      <c r="K3" s="25">
        <f>'A.3 Fig.A3.2'!O2</f>
        <v>1997</v>
      </c>
      <c r="L3" s="25">
        <f>'A.3 Fig.A3.2'!P2</f>
        <v>1998</v>
      </c>
      <c r="M3" s="25">
        <f>'A.3 Fig.A3.2'!Q2</f>
        <v>1999</v>
      </c>
      <c r="N3" s="25">
        <f>'A.3 Fig.A3.2'!R2</f>
        <v>2000</v>
      </c>
      <c r="O3" s="25">
        <f>'A.3 Fig.A3.2'!S2</f>
        <v>2001</v>
      </c>
      <c r="P3" s="25">
        <f>'A.3 Fig.A3.2'!T2</f>
        <v>2002</v>
      </c>
      <c r="Q3" s="25">
        <f>'A.3 Fig.A3.2'!U2</f>
        <v>2003</v>
      </c>
      <c r="R3" s="25">
        <f>'A.3 Fig.A3.2'!V2</f>
        <v>2004</v>
      </c>
      <c r="S3" s="25">
        <f>'A.3 Fig.A3.2'!W2</f>
        <v>2005</v>
      </c>
      <c r="T3" s="25">
        <f>'A.3 Fig.A3.2'!X2</f>
        <v>2006</v>
      </c>
      <c r="U3" s="25">
        <f>'A.3 Fig.A3.2'!Y2</f>
        <v>2007</v>
      </c>
      <c r="V3" s="25">
        <f>'A.3 Fig.A3.2'!Z2</f>
        <v>2008</v>
      </c>
      <c r="W3" s="25">
        <f>'A.3 Fig.A3.2'!AA2</f>
        <v>2009</v>
      </c>
      <c r="X3" s="25">
        <f>'A.3 Fig.A3.2'!AB2</f>
        <v>2010</v>
      </c>
      <c r="Y3" s="25">
        <f>'A.3 Fig.A3.2'!AC2</f>
        <v>2011</v>
      </c>
      <c r="Z3" s="25">
        <f>'A.3 Fig.A3.2'!AD2</f>
        <v>2012</v>
      </c>
      <c r="AA3" s="25">
        <f>'A.3 Fig.A3.2'!AE2</f>
        <v>2013</v>
      </c>
      <c r="AB3" s="25">
        <f>'A.3 Fig.A3.2'!AF2</f>
        <v>2014</v>
      </c>
      <c r="AC3" s="25">
        <f>'A.3 Fig.A3.2'!AG2</f>
        <v>2015</v>
      </c>
      <c r="AD3" s="25">
        <f>'A.3 Fig.A3.2'!AH2</f>
        <v>2016</v>
      </c>
      <c r="AE3" s="25">
        <f>'A.3 Fig.A3.2'!AI2</f>
        <v>2017</v>
      </c>
      <c r="AF3" s="25">
        <f>'A.3 Fig.A3.2'!AJ2</f>
        <v>2018</v>
      </c>
      <c r="AG3" s="25">
        <f>'A.3 Fig.A3.2'!AK2</f>
        <v>2019</v>
      </c>
      <c r="AH3" s="25">
        <f>'A.3 Fig.A3.2'!AL2</f>
        <v>2020</v>
      </c>
    </row>
    <row r="4" spans="2:34" x14ac:dyDescent="0.25">
      <c r="B4" s="23" t="s">
        <v>35</v>
      </c>
      <c r="C4" s="29">
        <f>'A.3 Fig.A3.2'!G3</f>
        <v>40.142000000000003</v>
      </c>
      <c r="D4" s="29">
        <f>'A.3 Fig.A3.2'!H3</f>
        <v>46.374000000000002</v>
      </c>
      <c r="E4" s="29">
        <f>'A.3 Fig.A3.2'!I3</f>
        <v>46.188000000000002</v>
      </c>
      <c r="F4" s="29">
        <f>'A.3 Fig.A3.2'!J3</f>
        <v>53.064999999999998</v>
      </c>
      <c r="G4" s="29">
        <f>'A.3 Fig.A3.2'!K3</f>
        <v>46.944000000000003</v>
      </c>
      <c r="H4" s="29">
        <f>'A.3 Fig.A3.2'!L3</f>
        <v>45.1</v>
      </c>
      <c r="I4" s="29">
        <f>'A.3 Fig.A3.2'!M3</f>
        <v>41.390999999999998</v>
      </c>
      <c r="J4" s="29">
        <f>'A.3 Fig.A3.2'!N3</f>
        <v>41.86407198904368</v>
      </c>
      <c r="K4" s="29">
        <f>'A.3 Fig.A3.2'!O3</f>
        <v>40.192419351450397</v>
      </c>
      <c r="L4" s="29">
        <f>'A.3 Fig.A3.2'!P3</f>
        <v>39.384215967131034</v>
      </c>
      <c r="M4" s="29">
        <f>'A.3 Fig.A3.2'!Q3</f>
        <v>38.768690530542884</v>
      </c>
      <c r="N4" s="29">
        <f>'A.3 Fig.A3.2'!R3</f>
        <v>39.719915102986882</v>
      </c>
      <c r="O4" s="29">
        <f>'A.3 Fig.A3.2'!S3</f>
        <v>41.145427812248805</v>
      </c>
      <c r="P4" s="29">
        <f>'A.3 Fig.A3.2'!T3</f>
        <v>37.621453266901277</v>
      </c>
      <c r="Q4" s="29">
        <f>'A.3 Fig.A3.2'!U3</f>
        <v>33.812131250761119</v>
      </c>
      <c r="R4" s="29">
        <f>'A.3 Fig.A3.2'!V3</f>
        <v>32.332900719629599</v>
      </c>
      <c r="S4" s="29">
        <f>'A.3 Fig.A3.2'!W3</f>
        <v>32.384444731674478</v>
      </c>
      <c r="T4" s="29">
        <f>'A.3 Fig.A3.2'!X3</f>
        <v>29.873750586223437</v>
      </c>
      <c r="U4" s="29">
        <f>'A.3 Fig.A3.2'!Y3</f>
        <v>27.673372056795841</v>
      </c>
      <c r="V4" s="29">
        <f>'A.3 Fig.A3.2'!Z3</f>
        <v>22.482200621326168</v>
      </c>
      <c r="W4" s="29">
        <f>'A.3 Fig.A3.2'!AA3</f>
        <v>13.782700595516685</v>
      </c>
      <c r="X4" s="29">
        <f>'A.3 Fig.A3.2'!AB3</f>
        <v>11.922622680969427</v>
      </c>
      <c r="Y4" s="29">
        <f>'A.3 Fig.A3.2'!AC3</f>
        <v>8.3703291658573065</v>
      </c>
      <c r="Z4" s="29">
        <f>'A.3 Fig.A3.2'!AD3</f>
        <v>10.525805018180002</v>
      </c>
      <c r="AA4" s="29">
        <f>'A.3 Fig.A3.2'!AE3</f>
        <v>9.0884051543483082</v>
      </c>
      <c r="AB4" s="29">
        <f>'A.3 Fig.A3.2'!AF3</f>
        <v>7.8104382166061708</v>
      </c>
      <c r="AC4" s="29">
        <f>'A.3 Fig.A3.2'!AG3</f>
        <v>9.8194393328618332</v>
      </c>
      <c r="AD4" s="29">
        <f>'A.3 Fig.A3.2'!AH3</f>
        <v>8.3070376159746306</v>
      </c>
      <c r="AE4" s="29">
        <f>'A.3 Fig.A3.2'!AI3</f>
        <v>8.1190498312768575</v>
      </c>
      <c r="AF4" s="29">
        <f>'A.3 Fig.A3.2'!AJ3</f>
        <v>6.7376102471207284</v>
      </c>
      <c r="AG4" s="29">
        <f>'A.3 Fig.A3.2'!AK3</f>
        <v>5.9872286752604245</v>
      </c>
      <c r="AH4" s="29">
        <f>'A.3 Fig.A3.2'!AL3</f>
        <v>5.5855477738194557</v>
      </c>
    </row>
    <row r="5" spans="2:34" x14ac:dyDescent="0.25">
      <c r="B5" s="23" t="s">
        <v>36</v>
      </c>
      <c r="C5" s="29">
        <f>'A.3 Fig.A3.2'!G4</f>
        <v>7.2379999999999995</v>
      </c>
      <c r="D5" s="29">
        <f>'A.3 Fig.A3.2'!H4</f>
        <v>7.7274593498442492</v>
      </c>
      <c r="E5" s="29">
        <f>'A.3 Fig.A3.2'!I4</f>
        <v>7.8787874014272568</v>
      </c>
      <c r="F5" s="29">
        <f>'A.3 Fig.A3.2'!J4</f>
        <v>7.2708853950811285</v>
      </c>
      <c r="G5" s="29">
        <f>'A.3 Fig.A3.2'!K4</f>
        <v>7.303014349920641</v>
      </c>
      <c r="H5" s="29">
        <f>'A.3 Fig.A3.2'!L4</f>
        <v>7.5729935150538799</v>
      </c>
      <c r="I5" s="29">
        <f>'A.3 Fig.A3.2'!M4</f>
        <v>7.4392989712588076</v>
      </c>
      <c r="J5" s="29">
        <f>'A.3 Fig.A3.2'!N4</f>
        <v>7.6248345645177729</v>
      </c>
      <c r="K5" s="29">
        <f>'A.3 Fig.A3.2'!O4</f>
        <v>7.4993868888890791</v>
      </c>
      <c r="L5" s="29">
        <f>'A.3 Fig.A3.2'!P4</f>
        <v>7.8884931083467524</v>
      </c>
      <c r="M5" s="29">
        <f>'A.3 Fig.A3.2'!Q4</f>
        <v>8.0212099918583828</v>
      </c>
      <c r="N5" s="29">
        <f>'A.3 Fig.A3.2'!R4</f>
        <v>8.1919492710222563</v>
      </c>
      <c r="O5" s="29">
        <f>'A.3 Fig.A3.2'!S4</f>
        <v>8.4930926811247751</v>
      </c>
      <c r="P5" s="29">
        <f>'A.3 Fig.A3.2'!T4</f>
        <v>8.4467692789417512</v>
      </c>
      <c r="Q5" s="29">
        <f>'A.3 Fig.A3.2'!U4</f>
        <v>8.8397559677377089</v>
      </c>
      <c r="R5" s="29">
        <f>'A.3 Fig.A3.2'!V4</f>
        <v>8.9015148657060408</v>
      </c>
      <c r="S5" s="29">
        <f>'A.3 Fig.A3.2'!W4</f>
        <v>9.3468018021011883</v>
      </c>
      <c r="T5" s="29">
        <f>'A.3 Fig.A3.2'!X4</f>
        <v>9.2334606907945336</v>
      </c>
      <c r="U5" s="29">
        <f>'A.3 Fig.A3.2'!Y4</f>
        <v>9.1142395765574893</v>
      </c>
      <c r="V5" s="29">
        <f>'A.3 Fig.A3.2'!Z4</f>
        <v>9.9203038544504576</v>
      </c>
      <c r="W5" s="29">
        <f>'A.3 Fig.A3.2'!AA4</f>
        <v>9.3445910024557861</v>
      </c>
      <c r="X5" s="29">
        <f>'A.3 Fig.A3.2'!AB4</f>
        <v>9.7196281155875326</v>
      </c>
      <c r="Y5" s="29">
        <f>'A.3 Fig.A3.2'!AC4</f>
        <v>8.5725701328233672</v>
      </c>
      <c r="Z5" s="29">
        <f>'A.3 Fig.A3.2'!AD4</f>
        <v>8.2347241975301699</v>
      </c>
      <c r="AA5" s="29">
        <f>'A.3 Fig.A3.2'!AE4</f>
        <v>8.1788228833508612</v>
      </c>
      <c r="AB5" s="29">
        <f>'A.3 Fig.A3.2'!AF4</f>
        <v>7.3611044568058173</v>
      </c>
      <c r="AC5" s="29">
        <f>'A.3 Fig.A3.2'!AG4</f>
        <v>7.853642336957714</v>
      </c>
      <c r="AD5" s="29">
        <f>'A.3 Fig.A3.2'!AH4</f>
        <v>8.1332269697603063</v>
      </c>
      <c r="AE5" s="29">
        <f>'A.3 Fig.A3.2'!AI4</f>
        <v>7.7799124445015</v>
      </c>
      <c r="AF5" s="29">
        <f>'A.3 Fig.A3.2'!AJ4</f>
        <v>8.3489871778944718</v>
      </c>
      <c r="AG5" s="29">
        <f>'A.3 Fig.A3.2'!AK4</f>
        <v>8.1081950653880419</v>
      </c>
      <c r="AH5" s="29">
        <f>'A.3 Fig.A3.2'!AL4</f>
        <v>8.6770330266526869</v>
      </c>
    </row>
    <row r="6" spans="2:34" x14ac:dyDescent="0.25">
      <c r="B6" s="23" t="s">
        <v>37</v>
      </c>
      <c r="C6" s="29">
        <f>'A.3 Fig.A3.2'!G5</f>
        <v>9.2070000000000007</v>
      </c>
      <c r="D6" s="29">
        <f>'A.3 Fig.A3.2'!H5</f>
        <v>9.1147326460719444</v>
      </c>
      <c r="E6" s="29">
        <f>'A.3 Fig.A3.2'!I5</f>
        <v>8.8826117866335306</v>
      </c>
      <c r="F6" s="29">
        <f>'A.3 Fig.A3.2'!J5</f>
        <v>7.5205155703773485</v>
      </c>
      <c r="G6" s="29">
        <f>'A.3 Fig.A3.2'!K5</f>
        <v>7.907567068780752</v>
      </c>
      <c r="H6" s="29">
        <f>'A.3 Fig.A3.2'!L5</f>
        <v>7.8794594884117357</v>
      </c>
      <c r="I6" s="29">
        <f>'A.3 Fig.A3.2'!M5</f>
        <v>8.0370043464785255</v>
      </c>
      <c r="J6" s="29">
        <f>'A.3 Fig.A3.2'!N5</f>
        <v>8.1574179728751499</v>
      </c>
      <c r="K6" s="29">
        <f>'A.3 Fig.A3.2'!O5</f>
        <v>8.9725488555563615</v>
      </c>
      <c r="L6" s="29">
        <f>'A.3 Fig.A3.2'!P5</f>
        <v>8.9026151906910531</v>
      </c>
      <c r="M6" s="29">
        <f>'A.3 Fig.A3.2'!Q5</f>
        <v>8.8425131364046692</v>
      </c>
      <c r="N6" s="29">
        <f>'A.3 Fig.A3.2'!R5</f>
        <v>10.323268585573897</v>
      </c>
      <c r="O6" s="29">
        <f>'A.3 Fig.A3.2'!S5</f>
        <v>9.2156871756711514</v>
      </c>
      <c r="P6" s="29">
        <f>'A.3 Fig.A3.2'!T5</f>
        <v>10.604437757864828</v>
      </c>
      <c r="Q6" s="29">
        <f>'A.3 Fig.A3.2'!U5</f>
        <v>13.196361413570681</v>
      </c>
      <c r="R6" s="29">
        <f>'A.3 Fig.A3.2'!V5</f>
        <v>15.483418537400366</v>
      </c>
      <c r="S6" s="29">
        <f>'A.3 Fig.A3.2'!W5</f>
        <v>16.484252198440355</v>
      </c>
      <c r="T6" s="29">
        <f>'A.3 Fig.A3.2'!X5</f>
        <v>15.543244055334901</v>
      </c>
      <c r="U6" s="29">
        <f>'A.3 Fig.A3.2'!Y5</f>
        <v>17.342358224088791</v>
      </c>
      <c r="V6" s="29">
        <f>'A.3 Fig.A3.2'!Z5</f>
        <v>14.70322024353119</v>
      </c>
      <c r="W6" s="29">
        <f>'A.3 Fig.A3.2'!AA5</f>
        <v>9.6309745567206786</v>
      </c>
      <c r="X6" s="29">
        <f>'A.3 Fig.A3.2'!AB5</f>
        <v>9.0556334506310794</v>
      </c>
      <c r="Y6" s="29">
        <f>'A.3 Fig.A3.2'!AC5</f>
        <v>7.4739171498863959</v>
      </c>
      <c r="Z6" s="29">
        <f>'A.3 Fig.A3.2'!AD5</f>
        <v>9.3095228699054253</v>
      </c>
      <c r="AA6" s="29">
        <f>'A.3 Fig.A3.2'!AE5</f>
        <v>9.5025914247434553</v>
      </c>
      <c r="AB6" s="29">
        <f>'A.3 Fig.A3.2'!AF5</f>
        <v>10.347312035489853</v>
      </c>
      <c r="AC6" s="29">
        <f>'A.3 Fig.A3.2'!AG5</f>
        <v>10.34739059226793</v>
      </c>
      <c r="AD6" s="29">
        <f>'A.3 Fig.A3.2'!AH5</f>
        <v>10.637024601396554</v>
      </c>
      <c r="AE6" s="29">
        <f>'A.3 Fig.A3.2'!AI5</f>
        <v>9.8010477933478306</v>
      </c>
      <c r="AF6" s="29">
        <f>'A.3 Fig.A3.2'!AJ5</f>
        <v>9.167754693841573</v>
      </c>
      <c r="AG6" s="29">
        <f>'A.3 Fig.A3.2'!AK5</f>
        <v>8.2400626480026649</v>
      </c>
      <c r="AH6" s="29">
        <f>'A.3 Fig.A3.2'!AL5</f>
        <v>7.9089824568003557</v>
      </c>
    </row>
    <row r="7" spans="2:34" x14ac:dyDescent="0.25">
      <c r="B7" s="23" t="s">
        <v>38</v>
      </c>
      <c r="C7" s="29">
        <f>'A.3 Fig.A3.2'!G6</f>
        <v>8.7029999999999994</v>
      </c>
      <c r="D7" s="29">
        <f>'A.3 Fig.A3.2'!H6</f>
        <v>8.7599659199438928</v>
      </c>
      <c r="E7" s="29">
        <f>'A.3 Fig.A3.2'!I6</f>
        <v>9.3682829204966538</v>
      </c>
      <c r="F7" s="29">
        <f>'A.3 Fig.A3.2'!J6</f>
        <v>9.8438538728266334</v>
      </c>
      <c r="G7" s="29">
        <f>'A.3 Fig.A3.2'!K6</f>
        <v>10.384859047643939</v>
      </c>
      <c r="H7" s="29">
        <f>'A.3 Fig.A3.2'!L6</f>
        <v>11.764372962671509</v>
      </c>
      <c r="I7" s="29">
        <f>'A.3 Fig.A3.2'!M6</f>
        <v>14.310318988434124</v>
      </c>
      <c r="J7" s="29">
        <f>'A.3 Fig.A3.2'!N6</f>
        <v>11.881266162101227</v>
      </c>
      <c r="K7" s="29">
        <f>'A.3 Fig.A3.2'!O6</f>
        <v>11.956700756594548</v>
      </c>
      <c r="L7" s="29">
        <f>'A.3 Fig.A3.2'!P6</f>
        <v>12.345536933210916</v>
      </c>
      <c r="M7" s="29">
        <f>'A.3 Fig.A3.2'!Q6</f>
        <v>12.557045785496365</v>
      </c>
      <c r="N7" s="29">
        <f>'A.3 Fig.A3.2'!R6</f>
        <v>12.91262782879188</v>
      </c>
      <c r="O7" s="29">
        <f>'A.3 Fig.A3.2'!S6</f>
        <v>13.074900113146402</v>
      </c>
      <c r="P7" s="29">
        <f>'A.3 Fig.A3.2'!T6</f>
        <v>12.447034513803802</v>
      </c>
      <c r="Q7" s="29">
        <f>'A.3 Fig.A3.2'!U6</f>
        <v>13.163819189874051</v>
      </c>
      <c r="R7" s="29">
        <f>'A.3 Fig.A3.2'!V6</f>
        <v>12.873958642912223</v>
      </c>
      <c r="S7" s="29">
        <f>'A.3 Fig.A3.2'!W6</f>
        <v>12.758090271107442</v>
      </c>
      <c r="T7" s="29">
        <f>'A.3 Fig.A3.2'!X6</f>
        <v>11.58976128893234</v>
      </c>
      <c r="U7" s="29">
        <f>'A.3 Fig.A3.2'!Y6</f>
        <v>10.527942316744751</v>
      </c>
      <c r="V7" s="29">
        <f>'A.3 Fig.A3.2'!Z6</f>
        <v>10.269038072974649</v>
      </c>
      <c r="W7" s="29">
        <f>'A.3 Fig.A3.2'!AA6</f>
        <v>8.5701603812867013</v>
      </c>
      <c r="X7" s="29">
        <f>'A.3 Fig.A3.2'!AB6</f>
        <v>7.4275816188387704</v>
      </c>
      <c r="Y7" s="29">
        <f>'A.3 Fig.A3.2'!AC6</f>
        <v>6.5598791464690693</v>
      </c>
      <c r="Z7" s="29">
        <f>'A.3 Fig.A3.2'!AD6</f>
        <v>6.1945673881450638</v>
      </c>
      <c r="AA7" s="29">
        <f>'A.3 Fig.A3.2'!AE6</f>
        <v>5.5520862383112739</v>
      </c>
      <c r="AB7" s="29">
        <f>'A.3 Fig.A3.2'!AF6</f>
        <v>4.8423161557119574</v>
      </c>
      <c r="AC7" s="29">
        <f>'A.3 Fig.A3.2'!AG6</f>
        <v>4.2743795645482283</v>
      </c>
      <c r="AD7" s="29">
        <f>'A.3 Fig.A3.2'!AH6</f>
        <v>4.0541619297231994</v>
      </c>
      <c r="AE7" s="29">
        <f>'A.3 Fig.A3.2'!AI6</f>
        <v>4.209949033780565</v>
      </c>
      <c r="AF7" s="29">
        <f>'A.3 Fig.A3.2'!AJ6</f>
        <v>4.4956796501136767</v>
      </c>
      <c r="AG7" s="29">
        <f>'A.3 Fig.A3.2'!AK6</f>
        <v>4.0243149140705095</v>
      </c>
      <c r="AH7" s="29">
        <f>'A.3 Fig.A3.2'!AL6</f>
        <v>3.4509138674718303</v>
      </c>
    </row>
    <row r="8" spans="2:34" x14ac:dyDescent="0.25">
      <c r="B8" s="23" t="s">
        <v>39</v>
      </c>
      <c r="C8" s="29">
        <f>'A.3 Fig.A3.2'!G7</f>
        <v>62.704381516665634</v>
      </c>
      <c r="D8" s="29">
        <f>'A.3 Fig.A3.2'!H7</f>
        <v>69.587826624888208</v>
      </c>
      <c r="E8" s="29">
        <f>'A.3 Fig.A3.2'!I7</f>
        <v>69.451272256384087</v>
      </c>
      <c r="F8" s="29">
        <f>'A.3 Fig.A3.2'!J7</f>
        <v>71.56768480702948</v>
      </c>
      <c r="G8" s="29">
        <f>'A.3 Fig.A3.2'!K7</f>
        <v>68.745815688709612</v>
      </c>
      <c r="H8" s="29">
        <f>'A.3 Fig.A3.2'!L7</f>
        <v>65.604795896213105</v>
      </c>
      <c r="I8" s="29">
        <f>'A.3 Fig.A3.2'!M7</f>
        <v>63.559009522189335</v>
      </c>
      <c r="J8" s="29">
        <f>'A.3 Fig.A3.2'!N7</f>
        <v>69.76839407136184</v>
      </c>
      <c r="K8" s="29">
        <f>'A.3 Fig.A3.2'!O7</f>
        <v>61.204994383361168</v>
      </c>
      <c r="L8" s="29">
        <f>'A.3 Fig.A3.2'!P7</f>
        <v>62.409160921784768</v>
      </c>
      <c r="M8" s="29">
        <f>'A.3 Fig.A3.2'!Q7</f>
        <v>60.819579631836532</v>
      </c>
      <c r="N8" s="29">
        <f>'A.3 Fig.A3.2'!R7</f>
        <v>57.971334583831528</v>
      </c>
      <c r="O8" s="29">
        <f>'A.3 Fig.A3.2'!S7</f>
        <v>59.495303033301774</v>
      </c>
      <c r="P8" s="29">
        <f>'A.3 Fig.A3.2'!T7</f>
        <v>54.548330440789293</v>
      </c>
      <c r="Q8" s="29">
        <f>'A.3 Fig.A3.2'!U7</f>
        <v>55.711657024929167</v>
      </c>
      <c r="R8" s="29">
        <f>'A.3 Fig.A3.2'!V7</f>
        <v>59.675582666059782</v>
      </c>
      <c r="S8" s="29">
        <f>'A.3 Fig.A3.2'!W7</f>
        <v>62.477793610976327</v>
      </c>
      <c r="T8" s="29">
        <f>'A.3 Fig.A3.2'!X7</f>
        <v>62.97350460586447</v>
      </c>
      <c r="U8" s="29">
        <f>'A.3 Fig.A3.2'!Y7</f>
        <v>60.172604903290335</v>
      </c>
      <c r="V8" s="29">
        <f>'A.3 Fig.A3.2'!Z7</f>
        <v>58.450185161028678</v>
      </c>
      <c r="W8" s="29">
        <f>'A.3 Fig.A3.2'!AA7</f>
        <v>51.152037753484784</v>
      </c>
      <c r="X8" s="29">
        <f>'A.3 Fig.A3.2'!AB7</f>
        <v>45.827054210328598</v>
      </c>
      <c r="Y8" s="29">
        <f>'A.3 Fig.A3.2'!AC7</f>
        <v>43.550957055806506</v>
      </c>
      <c r="Z8" s="29">
        <f>'A.3 Fig.A3.2'!AD7</f>
        <v>42.555249726900641</v>
      </c>
      <c r="AA8" s="29">
        <f>'A.3 Fig.A3.2'!AE7</f>
        <v>43.586128226915498</v>
      </c>
      <c r="AB8" s="29">
        <f>'A.3 Fig.A3.2'!AF7</f>
        <v>44.998495419180628</v>
      </c>
      <c r="AC8" s="29">
        <f>'A.3 Fig.A3.2'!AG7</f>
        <v>42.321008429627568</v>
      </c>
      <c r="AD8" s="29">
        <f>'A.3 Fig.A3.2'!AH7</f>
        <v>45.23308660961019</v>
      </c>
      <c r="AE8" s="29">
        <f>'A.3 Fig.A3.2'!AI7</f>
        <v>44.235544748229749</v>
      </c>
      <c r="AF8" s="29">
        <f>'A.3 Fig.A3.2'!AJ7</f>
        <v>43.444897212457334</v>
      </c>
      <c r="AG8" s="29">
        <f>'A.3 Fig.A3.2'!AK7</f>
        <v>39.410349410043935</v>
      </c>
      <c r="AH8" s="29">
        <f>'A.3 Fig.A3.2'!AL7</f>
        <v>33.183933438096119</v>
      </c>
    </row>
    <row r="9" spans="2:34" x14ac:dyDescent="0.25">
      <c r="B9" s="23" t="s">
        <v>203</v>
      </c>
      <c r="C9" s="29">
        <f>'A.3 Fig.A3.2'!G8</f>
        <v>0</v>
      </c>
      <c r="D9" s="29">
        <f>'A.3 Fig.A3.2'!H8</f>
        <v>32.3693461597164</v>
      </c>
      <c r="E9" s="29">
        <f>'A.3 Fig.A3.2'!I8</f>
        <v>32.386184757544342</v>
      </c>
      <c r="F9" s="29">
        <f>'A.3 Fig.A3.2'!J8</f>
        <v>32.31015496588401</v>
      </c>
      <c r="G9" s="29">
        <f>'A.3 Fig.A3.2'!K8</f>
        <v>33.108032334367465</v>
      </c>
      <c r="H9" s="29">
        <f>'A.3 Fig.A3.2'!L8</f>
        <v>34.216916184578771</v>
      </c>
      <c r="I9" s="29">
        <f>'A.3 Fig.A3.2'!M8</f>
        <v>35.306839470516501</v>
      </c>
      <c r="J9" s="29">
        <f>'A.3 Fig.A3.2'!N8</f>
        <v>35.50099423084265</v>
      </c>
      <c r="K9" s="29">
        <f>'A.3 Fig.A3.2'!O8</f>
        <v>34.671529970416756</v>
      </c>
      <c r="L9" s="29">
        <f>'A.3 Fig.A3.2'!P8</f>
        <v>37.181318374487006</v>
      </c>
      <c r="M9" s="29">
        <f>'A.3 Fig.A3.2'!Q8</f>
        <v>37.101721169668302</v>
      </c>
      <c r="N9" s="29">
        <f>'A.3 Fig.A3.2'!R8</f>
        <v>34.943225158457878</v>
      </c>
      <c r="O9" s="29">
        <f>'A.3 Fig.A3.2'!S8</f>
        <v>33.441164729729543</v>
      </c>
      <c r="P9" s="29">
        <f>'A.3 Fig.A3.2'!T8</f>
        <v>33.207451178105273</v>
      </c>
      <c r="Q9" s="29">
        <f>'A.3 Fig.A3.2'!U8</f>
        <v>34.219852230609504</v>
      </c>
      <c r="R9" s="29">
        <f>'A.3 Fig.A3.2'!V8</f>
        <v>33.083203509898105</v>
      </c>
      <c r="S9" s="29">
        <f>'A.3 Fig.A3.2'!W8</f>
        <v>32.533808046176802</v>
      </c>
      <c r="T9" s="29">
        <f>'A.3 Fig.A3.2'!X8</f>
        <v>32.156822717056095</v>
      </c>
      <c r="U9" s="29">
        <f>'A.3 Fig.A3.2'!Y8</f>
        <v>30.583525987586377</v>
      </c>
      <c r="V9" s="29">
        <f>'A.3 Fig.A3.2'!Z8</f>
        <v>30.090995996651067</v>
      </c>
      <c r="W9" s="29">
        <f>'A.3 Fig.A3.2'!AA8</f>
        <v>29.720179533065867</v>
      </c>
      <c r="X9" s="29">
        <f>'A.3 Fig.A3.2'!AB8</f>
        <v>31.358708887328735</v>
      </c>
      <c r="Y9" s="29">
        <f>'A.3 Fig.A3.2'!AC8</f>
        <v>28.46635390662782</v>
      </c>
      <c r="Z9" s="29">
        <f>'A.3 Fig.A3.2'!AD8</f>
        <v>29.50815518589064</v>
      </c>
      <c r="AA9" s="29">
        <f>'A.3 Fig.A3.2'!AE8</f>
        <v>31.807866796509359</v>
      </c>
      <c r="AB9" s="29">
        <f>'A.3 Fig.A3.2'!AF8</f>
        <v>30.58532274694771</v>
      </c>
      <c r="AC9" s="29">
        <f>'A.3 Fig.A3.2'!AG8</f>
        <v>30.988093720855346</v>
      </c>
      <c r="AD9" s="29">
        <f>'A.3 Fig.A3.2'!AH8</f>
        <v>31.941141104322401</v>
      </c>
      <c r="AE9" s="29">
        <f>'A.3 Fig.A3.2'!AI8</f>
        <v>33.807812806127885</v>
      </c>
      <c r="AF9" s="29">
        <f>'A.3 Fig.A3.2'!AJ8</f>
        <v>36.054020663350663</v>
      </c>
      <c r="AG9" s="29">
        <f>'A.3 Fig.A3.2'!AK8</f>
        <v>33.76884688960655</v>
      </c>
      <c r="AH9" s="29">
        <f>'A.3 Fig.A3.2'!AL8</f>
        <v>34.437838148165717</v>
      </c>
    </row>
    <row r="10" spans="2:34" x14ac:dyDescent="0.25">
      <c r="B10" s="23" t="s">
        <v>40</v>
      </c>
      <c r="C10" s="29">
        <f>'A.3 Fig.A3.2'!G9</f>
        <v>2.524</v>
      </c>
      <c r="D10" s="29">
        <f>'A.3 Fig.A3.2'!H9</f>
        <v>1.6346004481530041</v>
      </c>
      <c r="E10" s="29">
        <f>'A.3 Fig.A3.2'!I9</f>
        <v>2.3176264601434577</v>
      </c>
      <c r="F10" s="29">
        <f>'A.3 Fig.A3.2'!J9</f>
        <v>2.4977302209728167</v>
      </c>
      <c r="G10" s="29">
        <f>'A.3 Fig.A3.2'!K9</f>
        <v>1.6149019381642735</v>
      </c>
      <c r="H10" s="29">
        <f>'A.3 Fig.A3.2'!L9</f>
        <v>0.97122676879503733</v>
      </c>
      <c r="I10" s="29">
        <f>'A.3 Fig.A3.2'!M9</f>
        <v>0.96264590650769599</v>
      </c>
      <c r="J10" s="29">
        <f>'A.3 Fig.A3.2'!N9</f>
        <v>0.94531688637487343</v>
      </c>
      <c r="K10" s="29">
        <f>'A.3 Fig.A3.2'!O9</f>
        <v>1.0295641938428113</v>
      </c>
      <c r="L10" s="29">
        <f>'A.3 Fig.A3.2'!P9</f>
        <v>1.1978264950968862</v>
      </c>
      <c r="M10" s="29">
        <f>'A.3 Fig.A3.2'!Q9</f>
        <v>1.099812453230026</v>
      </c>
      <c r="N10" s="29">
        <f>'A.3 Fig.A3.2'!R9</f>
        <v>1.2555783531390079</v>
      </c>
      <c r="O10" s="29">
        <f>'A.3 Fig.A3.2'!S9</f>
        <v>1.4660486925585094</v>
      </c>
      <c r="P10" s="29">
        <f>'A.3 Fig.A3.2'!T9</f>
        <v>1.322019989451765</v>
      </c>
      <c r="Q10" s="29">
        <f>'A.3 Fig.A3.2'!U9</f>
        <v>1.1559025311854021</v>
      </c>
      <c r="R10" s="29">
        <f>'A.3 Fig.A3.2'!V9</f>
        <v>1.1295516264280463</v>
      </c>
      <c r="S10" s="29">
        <f>'A.3 Fig.A3.2'!W9</f>
        <v>1.2679612588994154</v>
      </c>
      <c r="T10" s="29">
        <f>'A.3 Fig.A3.2'!X9</f>
        <v>1.1576113065525733</v>
      </c>
      <c r="U10" s="29">
        <f>'A.3 Fig.A3.2'!Y9</f>
        <v>1.1406555283233446</v>
      </c>
      <c r="V10" s="29">
        <f>'A.3 Fig.A3.2'!Z9</f>
        <v>1.1785535924689503</v>
      </c>
      <c r="W10" s="29">
        <f>'A.3 Fig.A3.2'!AA9</f>
        <v>1.0297558012354493</v>
      </c>
      <c r="X10" s="29">
        <f>'A.3 Fig.A3.2'!AB9</f>
        <v>1.1474008815673058</v>
      </c>
      <c r="Y10" s="29">
        <f>'A.3 Fig.A3.2'!AC9</f>
        <v>0.85919459320739011</v>
      </c>
      <c r="Z10" s="29">
        <f>'A.3 Fig.A3.2'!AD9</f>
        <v>0.88628851477022053</v>
      </c>
      <c r="AA10" s="29">
        <f>'A.3 Fig.A3.2'!AE9</f>
        <v>0.8247404354115887</v>
      </c>
      <c r="AB10" s="29">
        <f>'A.3 Fig.A3.2'!AF9</f>
        <v>0.78493786852242908</v>
      </c>
      <c r="AC10" s="29">
        <f>'A.3 Fig.A3.2'!AG9</f>
        <v>0.64545423761160592</v>
      </c>
      <c r="AD10" s="29">
        <f>'A.3 Fig.A3.2'!AH9</f>
        <v>0.65022666370041327</v>
      </c>
      <c r="AE10" s="29">
        <f>'A.3 Fig.A3.2'!AI9</f>
        <v>0.39228344282169519</v>
      </c>
      <c r="AF10" s="29">
        <f>'A.3 Fig.A3.2'!AJ9</f>
        <v>0.87519241895778188</v>
      </c>
      <c r="AG10" s="29">
        <f>'A.3 Fig.A3.2'!AK9</f>
        <v>0.51782691935219893</v>
      </c>
      <c r="AH10" s="29">
        <f>'A.3 Fig.A3.2'!AL9</f>
        <v>0.49594512542516433</v>
      </c>
    </row>
    <row r="11" spans="2:34" s="26" customFormat="1" x14ac:dyDescent="0.25">
      <c r="B11" s="26" t="s">
        <v>41</v>
      </c>
      <c r="C11" s="30">
        <f>'A.3 Fig.A3.2'!G10</f>
        <v>130.51838151666564</v>
      </c>
      <c r="D11" s="30">
        <f>'A.3 Fig.A3.2'!H10</f>
        <v>175.5679311486177</v>
      </c>
      <c r="E11" s="30">
        <f>'A.3 Fig.A3.2'!I10</f>
        <v>176.47276558262934</v>
      </c>
      <c r="F11" s="30">
        <f>'A.3 Fig.A3.2'!J10</f>
        <v>184.07582483217141</v>
      </c>
      <c r="G11" s="30">
        <f>'A.3 Fig.A3.2'!K10</f>
        <v>176.0081904275867</v>
      </c>
      <c r="H11" s="30">
        <f>'A.3 Fig.A3.2'!L10</f>
        <v>173.10976481572402</v>
      </c>
      <c r="I11" s="30">
        <f>'A.3 Fig.A3.2'!M10</f>
        <v>171.00611720538501</v>
      </c>
      <c r="J11" s="30">
        <f>'A.3 Fig.A3.2'!N10</f>
        <v>175.74229587711721</v>
      </c>
      <c r="K11" s="30">
        <f>'A.3 Fig.A3.2'!O10</f>
        <v>165.52714440011113</v>
      </c>
      <c r="L11" s="30">
        <f>'A.3 Fig.A3.2'!P10</f>
        <v>169.30916699074839</v>
      </c>
      <c r="M11" s="30">
        <f>'A.3 Fig.A3.2'!Q10</f>
        <v>167.21057269903716</v>
      </c>
      <c r="N11" s="30">
        <f>'A.3 Fig.A3.2'!R10</f>
        <v>165.31789888380337</v>
      </c>
      <c r="O11" s="30">
        <f>'A.3 Fig.A3.2'!S10</f>
        <v>166.33162423778094</v>
      </c>
      <c r="P11" s="30">
        <f>'A.3 Fig.A3.2'!T10</f>
        <v>158.19749642585802</v>
      </c>
      <c r="Q11" s="30">
        <f>'A.3 Fig.A3.2'!U10</f>
        <v>160.09947960866765</v>
      </c>
      <c r="R11" s="30">
        <f>'A.3 Fig.A3.2'!V10</f>
        <v>163.48013056803418</v>
      </c>
      <c r="S11" s="30">
        <f>'A.3 Fig.A3.2'!W10</f>
        <v>167.25315191937602</v>
      </c>
      <c r="T11" s="30">
        <f>'A.3 Fig.A3.2'!X10</f>
        <v>162.52815525075835</v>
      </c>
      <c r="U11" s="30">
        <f>'A.3 Fig.A3.2'!Y10</f>
        <v>156.55469859338695</v>
      </c>
      <c r="V11" s="30">
        <f>'A.3 Fig.A3.2'!Z10</f>
        <v>147.09449754243116</v>
      </c>
      <c r="W11" s="30">
        <f>'A.3 Fig.A3.2'!AA10</f>
        <v>123.23039962376596</v>
      </c>
      <c r="X11" s="30">
        <f>'A.3 Fig.A3.2'!AB10</f>
        <v>116.45862984525144</v>
      </c>
      <c r="Y11" s="30">
        <f>'A.3 Fig.A3.2'!AC10</f>
        <v>103.85320115067785</v>
      </c>
      <c r="Z11" s="30">
        <f>'A.3 Fig.A3.2'!AD10</f>
        <v>107.21431290132216</v>
      </c>
      <c r="AA11" s="30">
        <f>'A.3 Fig.A3.2'!AE10</f>
        <v>108.54064115959035</v>
      </c>
      <c r="AB11" s="30">
        <f>'A.3 Fig.A3.2'!AF10</f>
        <v>106.72992689926457</v>
      </c>
      <c r="AC11" s="30">
        <f>'A.3 Fig.A3.2'!AG10</f>
        <v>106.24940821473021</v>
      </c>
      <c r="AD11" s="30">
        <f>'A.3 Fig.A3.2'!AH10</f>
        <v>108.95590549448768</v>
      </c>
      <c r="AE11" s="30">
        <f>'A.3 Fig.A3.2'!AI10</f>
        <v>108.34560010008607</v>
      </c>
      <c r="AF11" s="30">
        <f>'A.3 Fig.A3.2'!AJ10</f>
        <v>109.12414206373622</v>
      </c>
      <c r="AG11" s="30">
        <f>'A.3 Fig.A3.2'!AK10</f>
        <v>100.05682452172432</v>
      </c>
      <c r="AH11" s="30">
        <f>'A.3 Fig.A3.2'!AL10</f>
        <v>93.740193836431331</v>
      </c>
    </row>
    <row r="12" spans="2:34" x14ac:dyDescent="0.25">
      <c r="Y12" s="27"/>
      <c r="Z12" s="27"/>
    </row>
    <row r="13" spans="2:34" x14ac:dyDescent="0.25">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sheetPr>
  <dimension ref="B1:P52"/>
  <sheetViews>
    <sheetView showGridLines="0" zoomScale="75" zoomScaleNormal="75" workbookViewId="0">
      <selection activeCell="I5" sqref="I5:I47"/>
    </sheetView>
  </sheetViews>
  <sheetFormatPr defaultRowHeight="15" x14ac:dyDescent="0.25"/>
  <cols>
    <col min="1" max="1" width="7" style="18" bestFit="1" customWidth="1"/>
    <col min="2" max="2" width="31" style="18" customWidth="1"/>
    <col min="3" max="3" width="10" style="18" customWidth="1"/>
    <col min="4" max="4" width="15.5703125" style="18" customWidth="1"/>
    <col min="5" max="5" width="13.28515625" style="18" customWidth="1"/>
    <col min="6" max="6" width="11.42578125" style="18" customWidth="1"/>
    <col min="7" max="7" width="2.28515625" style="18" customWidth="1"/>
    <col min="8" max="8" width="17.85546875" style="18" bestFit="1" customWidth="1"/>
    <col min="9" max="9" width="11.5703125" style="18" customWidth="1"/>
    <col min="10" max="10" width="10.5703125" style="18" bestFit="1" customWidth="1"/>
    <col min="11" max="11" width="14.42578125" style="18" customWidth="1"/>
    <col min="12" max="12" width="9.140625" style="18"/>
    <col min="13" max="13" width="13.5703125" style="18" customWidth="1"/>
    <col min="14" max="14" width="12.140625" style="18" customWidth="1"/>
    <col min="15" max="16384" width="9.140625" style="18"/>
  </cols>
  <sheetData>
    <row r="1" spans="2:14" x14ac:dyDescent="0.25">
      <c r="B1" s="50" t="s">
        <v>207</v>
      </c>
    </row>
    <row r="3" spans="2:14" ht="15.75" thickBot="1" x14ac:dyDescent="0.3">
      <c r="B3" s="18" t="s">
        <v>32</v>
      </c>
      <c r="G3" s="109"/>
      <c r="H3" s="18" t="s">
        <v>33</v>
      </c>
    </row>
    <row r="4" spans="2:14" s="43" customFormat="1" ht="37.5" customHeight="1" thickBot="1" x14ac:dyDescent="0.3">
      <c r="B4" s="146" t="s">
        <v>0</v>
      </c>
      <c r="C4" s="147" t="s">
        <v>176</v>
      </c>
      <c r="D4" s="147" t="s">
        <v>1</v>
      </c>
      <c r="E4" s="147" t="s">
        <v>2</v>
      </c>
      <c r="F4" s="148" t="s">
        <v>3</v>
      </c>
      <c r="G4" s="35"/>
      <c r="H4" s="146" t="s">
        <v>0</v>
      </c>
      <c r="I4" s="147" t="s">
        <v>177</v>
      </c>
      <c r="J4" s="147" t="s">
        <v>243</v>
      </c>
      <c r="K4" s="147" t="s">
        <v>28</v>
      </c>
      <c r="L4" s="147" t="s">
        <v>29</v>
      </c>
      <c r="M4" s="147" t="s">
        <v>2</v>
      </c>
      <c r="N4" s="148" t="s">
        <v>3</v>
      </c>
    </row>
    <row r="5" spans="2:14" ht="12.75" customHeight="1" x14ac:dyDescent="0.25">
      <c r="B5" s="56" t="s">
        <v>171</v>
      </c>
      <c r="C5" s="57">
        <v>94.98591039851614</v>
      </c>
      <c r="D5" s="58"/>
      <c r="E5" s="58"/>
      <c r="F5" s="75"/>
      <c r="G5" s="104"/>
      <c r="H5" s="56" t="s">
        <v>45</v>
      </c>
      <c r="I5" s="57">
        <v>46.374000000000002</v>
      </c>
      <c r="J5" s="57">
        <v>5.5855477738194601</v>
      </c>
      <c r="K5" s="57">
        <v>0.12111446177792</v>
      </c>
      <c r="L5" s="58">
        <v>0.29971069726842753</v>
      </c>
      <c r="M5" s="73">
        <v>0.29971069726842753</v>
      </c>
      <c r="N5" s="59" t="s">
        <v>241</v>
      </c>
    </row>
    <row r="6" spans="2:14" ht="12.75" customHeight="1" x14ac:dyDescent="0.25">
      <c r="B6" s="61" t="s">
        <v>143</v>
      </c>
      <c r="C6" s="62">
        <v>14.602031467687601</v>
      </c>
      <c r="D6" s="63">
        <v>0.15372839409997077</v>
      </c>
      <c r="E6" s="63">
        <v>0.15372839409997077</v>
      </c>
      <c r="F6" s="76" t="s">
        <v>241</v>
      </c>
      <c r="G6" s="104"/>
      <c r="H6" s="61" t="s">
        <v>58</v>
      </c>
      <c r="I6" s="62">
        <v>37.776454772320903</v>
      </c>
      <c r="J6" s="62">
        <v>9.7989498353225404</v>
      </c>
      <c r="K6" s="62">
        <v>6.7608521837977095E-2</v>
      </c>
      <c r="L6" s="63">
        <v>0.16730452271259574</v>
      </c>
      <c r="M6" s="70">
        <v>0.46701521998102324</v>
      </c>
      <c r="N6" s="64" t="s">
        <v>241</v>
      </c>
    </row>
    <row r="7" spans="2:14" x14ac:dyDescent="0.25">
      <c r="B7" s="61" t="s">
        <v>147</v>
      </c>
      <c r="C7" s="62">
        <v>11.5972737776786</v>
      </c>
      <c r="D7" s="63">
        <v>0.1220946741366367</v>
      </c>
      <c r="E7" s="63">
        <v>0.27582306823660746</v>
      </c>
      <c r="F7" s="76" t="s">
        <v>241</v>
      </c>
      <c r="G7" s="104"/>
      <c r="H7" s="61" t="s">
        <v>143</v>
      </c>
      <c r="I7" s="62">
        <v>14.594105555324401</v>
      </c>
      <c r="J7" s="62">
        <v>14.602031467687601</v>
      </c>
      <c r="K7" s="62">
        <v>3.7869030560341702E-2</v>
      </c>
      <c r="L7" s="63">
        <v>9.3710968843099304E-2</v>
      </c>
      <c r="M7" s="70">
        <v>0.56072618882412251</v>
      </c>
      <c r="N7" s="64" t="s">
        <v>241</v>
      </c>
    </row>
    <row r="8" spans="2:14" x14ac:dyDescent="0.25">
      <c r="B8" s="61" t="s">
        <v>58</v>
      </c>
      <c r="C8" s="62">
        <v>9.7989498353225404</v>
      </c>
      <c r="D8" s="63">
        <v>0.10316214051337469</v>
      </c>
      <c r="E8" s="63">
        <v>0.37898520874998215</v>
      </c>
      <c r="F8" s="76" t="s">
        <v>241</v>
      </c>
      <c r="G8" s="104"/>
      <c r="H8" s="61" t="s">
        <v>147</v>
      </c>
      <c r="I8" s="62">
        <v>11.359666528108701</v>
      </c>
      <c r="J8" s="62">
        <v>11.5972737776786</v>
      </c>
      <c r="K8" s="62">
        <v>3.0845400962290201E-2</v>
      </c>
      <c r="L8" s="63">
        <v>7.6330245737983332E-2</v>
      </c>
      <c r="M8" s="70">
        <v>0.63705643456210581</v>
      </c>
      <c r="N8" s="64" t="s">
        <v>241</v>
      </c>
    </row>
    <row r="9" spans="2:14" x14ac:dyDescent="0.25">
      <c r="B9" s="61" t="s">
        <v>60</v>
      </c>
      <c r="C9" s="62">
        <v>8.9711625364164398</v>
      </c>
      <c r="D9" s="63">
        <v>9.4447297486307882E-2</v>
      </c>
      <c r="E9" s="63">
        <v>0.47343250623629002</v>
      </c>
      <c r="F9" s="76" t="s">
        <v>241</v>
      </c>
      <c r="G9" s="104"/>
      <c r="H9" s="61" t="s">
        <v>67</v>
      </c>
      <c r="I9" s="62">
        <v>2.2441634812991098</v>
      </c>
      <c r="J9" s="62">
        <v>6.1955529849504103</v>
      </c>
      <c r="K9" s="62">
        <v>2.9191727339661799E-2</v>
      </c>
      <c r="L9" s="63">
        <v>7.2238053383604048E-2</v>
      </c>
      <c r="M9" s="70">
        <v>0.70929448794570982</v>
      </c>
      <c r="N9" s="64" t="s">
        <v>241</v>
      </c>
    </row>
    <row r="10" spans="2:14" x14ac:dyDescent="0.25">
      <c r="B10" s="61" t="s">
        <v>144</v>
      </c>
      <c r="C10" s="62">
        <v>7.17580134208165</v>
      </c>
      <c r="D10" s="63">
        <v>7.5545955310375695E-2</v>
      </c>
      <c r="E10" s="63">
        <v>0.54897846154666574</v>
      </c>
      <c r="F10" s="76" t="s">
        <v>241</v>
      </c>
      <c r="G10" s="104"/>
      <c r="H10" s="61" t="s">
        <v>59</v>
      </c>
      <c r="I10" s="62">
        <v>4.5591764524578702</v>
      </c>
      <c r="J10" s="62">
        <v>7.14684619566472</v>
      </c>
      <c r="K10" s="62">
        <v>2.7123791399025599E-2</v>
      </c>
      <c r="L10" s="63">
        <v>6.7120724589203151E-2</v>
      </c>
      <c r="M10" s="70">
        <v>0.77641521253491297</v>
      </c>
      <c r="N10" s="64" t="s">
        <v>241</v>
      </c>
    </row>
    <row r="11" spans="2:14" x14ac:dyDescent="0.25">
      <c r="B11" s="61" t="s">
        <v>59</v>
      </c>
      <c r="C11" s="62">
        <v>7.14684619566472</v>
      </c>
      <c r="D11" s="63">
        <v>7.5241119084713926E-2</v>
      </c>
      <c r="E11" s="63">
        <v>0.62421958063137972</v>
      </c>
      <c r="F11" s="76" t="s">
        <v>241</v>
      </c>
      <c r="G11" s="104"/>
      <c r="H11" s="61" t="s">
        <v>144</v>
      </c>
      <c r="I11" s="62">
        <v>5.63047713242283</v>
      </c>
      <c r="J11" s="62">
        <v>7.17580134208165</v>
      </c>
      <c r="K11" s="62">
        <v>2.37338406653008E-2</v>
      </c>
      <c r="L11" s="63">
        <v>5.8731928708053459E-2</v>
      </c>
      <c r="M11" s="70">
        <v>0.83514714124296641</v>
      </c>
      <c r="N11" s="64" t="s">
        <v>241</v>
      </c>
    </row>
    <row r="12" spans="2:14" x14ac:dyDescent="0.25">
      <c r="B12" s="61" t="s">
        <v>67</v>
      </c>
      <c r="C12" s="62">
        <v>6.1955529849504103</v>
      </c>
      <c r="D12" s="63">
        <v>6.5226020985183888E-2</v>
      </c>
      <c r="E12" s="63">
        <v>0.68944560161656365</v>
      </c>
      <c r="F12" s="76" t="s">
        <v>241</v>
      </c>
      <c r="G12" s="104"/>
      <c r="H12" s="61" t="s">
        <v>72</v>
      </c>
      <c r="I12" s="62">
        <v>4.85060004414047</v>
      </c>
      <c r="J12" s="62">
        <v>6.1855492520577098</v>
      </c>
      <c r="K12" s="62">
        <v>2.0468165570447901E-2</v>
      </c>
      <c r="L12" s="63">
        <v>5.0650666195198576E-2</v>
      </c>
      <c r="M12" s="70">
        <v>0.88579780743816494</v>
      </c>
      <c r="N12" s="64" t="s">
        <v>242</v>
      </c>
    </row>
    <row r="13" spans="2:14" x14ac:dyDescent="0.25">
      <c r="B13" s="61" t="s">
        <v>72</v>
      </c>
      <c r="C13" s="62">
        <v>6.1855492520577098</v>
      </c>
      <c r="D13" s="63">
        <v>6.5120702913790671E-2</v>
      </c>
      <c r="E13" s="63">
        <v>0.75456630453035434</v>
      </c>
      <c r="F13" s="76" t="s">
        <v>241</v>
      </c>
      <c r="G13" s="104"/>
      <c r="H13" s="61" t="s">
        <v>53</v>
      </c>
      <c r="I13" s="62">
        <v>3.3392436529122902</v>
      </c>
      <c r="J13" s="62">
        <v>3.70187838831801</v>
      </c>
      <c r="K13" s="62">
        <v>1.07992822369385E-2</v>
      </c>
      <c r="L13" s="63">
        <v>2.6723979628182168E-2</v>
      </c>
      <c r="M13" s="70">
        <v>0.91252178706634712</v>
      </c>
      <c r="N13" s="64" t="s">
        <v>242</v>
      </c>
    </row>
    <row r="14" spans="2:14" x14ac:dyDescent="0.25">
      <c r="B14" s="61" t="s">
        <v>45</v>
      </c>
      <c r="C14" s="62">
        <v>5.5855477738194601</v>
      </c>
      <c r="D14" s="63">
        <v>5.8803961033643125E-2</v>
      </c>
      <c r="E14" s="63">
        <v>0.8133702655639975</v>
      </c>
      <c r="F14" s="76" t="s">
        <v>241</v>
      </c>
      <c r="G14" s="104"/>
      <c r="H14" s="61" t="s">
        <v>75</v>
      </c>
      <c r="I14" s="62">
        <v>6.5202025075199996</v>
      </c>
      <c r="J14" s="62">
        <v>1.9920019302073</v>
      </c>
      <c r="K14" s="62">
        <v>9.8902770858692608E-3</v>
      </c>
      <c r="L14" s="63">
        <v>2.4474549100660957E-2</v>
      </c>
      <c r="M14" s="70">
        <v>0.93699633616700806</v>
      </c>
      <c r="N14" s="64" t="s">
        <v>242</v>
      </c>
    </row>
    <row r="15" spans="2:14" x14ac:dyDescent="0.25">
      <c r="B15" s="61" t="s">
        <v>53</v>
      </c>
      <c r="C15" s="62">
        <v>3.70187838831801</v>
      </c>
      <c r="D15" s="63">
        <v>3.8972921065731456E-2</v>
      </c>
      <c r="E15" s="63">
        <v>0.85234318662972897</v>
      </c>
      <c r="F15" s="76" t="s">
        <v>242</v>
      </c>
      <c r="G15" s="104"/>
      <c r="H15" s="61" t="s">
        <v>70</v>
      </c>
      <c r="I15" s="62">
        <v>2.8768593057037801</v>
      </c>
      <c r="J15" s="62">
        <v>2.4914837745949798</v>
      </c>
      <c r="K15" s="62">
        <v>5.17586434920932E-3</v>
      </c>
      <c r="L15" s="63">
        <v>1.2808230250098234E-2</v>
      </c>
      <c r="M15" s="70">
        <v>0.94980456641710631</v>
      </c>
      <c r="N15" s="64" t="s">
        <v>242</v>
      </c>
    </row>
    <row r="16" spans="2:14" x14ac:dyDescent="0.25">
      <c r="B16" s="61" t="s">
        <v>70</v>
      </c>
      <c r="C16" s="62">
        <v>2.4914837745949798</v>
      </c>
      <c r="D16" s="63">
        <v>2.6230035214084776E-2</v>
      </c>
      <c r="E16" s="63">
        <v>0.8785732218438137</v>
      </c>
      <c r="F16" s="76" t="s">
        <v>242</v>
      </c>
      <c r="G16" s="104"/>
      <c r="H16" s="61" t="s">
        <v>52</v>
      </c>
      <c r="I16" s="62">
        <v>1.5126019914772</v>
      </c>
      <c r="J16" s="62">
        <v>1.4730994355873599</v>
      </c>
      <c r="K16" s="62">
        <v>3.6863749970442198E-3</v>
      </c>
      <c r="L16" s="63">
        <v>9.1223294438851372E-3</v>
      </c>
      <c r="M16" s="70">
        <v>0.95892689586099145</v>
      </c>
      <c r="N16" s="64" t="s">
        <v>242</v>
      </c>
    </row>
    <row r="17" spans="2:16" x14ac:dyDescent="0.25">
      <c r="B17" s="61" t="s">
        <v>75</v>
      </c>
      <c r="C17" s="62">
        <v>1.9920019302073</v>
      </c>
      <c r="D17" s="63">
        <v>2.0971551694875568E-2</v>
      </c>
      <c r="E17" s="63">
        <v>0.89954477353868922</v>
      </c>
      <c r="F17" s="76" t="s">
        <v>242</v>
      </c>
      <c r="G17" s="104"/>
      <c r="H17" s="61" t="s">
        <v>60</v>
      </c>
      <c r="I17" s="62">
        <v>15.2290273273289</v>
      </c>
      <c r="J17" s="62">
        <v>8.9711625364164398</v>
      </c>
      <c r="K17" s="62">
        <v>2.4471505060562498E-3</v>
      </c>
      <c r="L17" s="63">
        <v>6.0557358198541295E-3</v>
      </c>
      <c r="M17" s="70">
        <v>0.96498263168084553</v>
      </c>
      <c r="N17" s="64" t="s">
        <v>242</v>
      </c>
    </row>
    <row r="18" spans="2:16" x14ac:dyDescent="0.25">
      <c r="B18" s="61" t="s">
        <v>65</v>
      </c>
      <c r="C18" s="62">
        <v>1.6067069163144501</v>
      </c>
      <c r="D18" s="63">
        <v>1.6915213104485335E-2</v>
      </c>
      <c r="E18" s="63">
        <v>0.91645998664317452</v>
      </c>
      <c r="F18" s="76" t="s">
        <v>242</v>
      </c>
      <c r="G18" s="104"/>
      <c r="H18" s="61" t="s">
        <v>55</v>
      </c>
      <c r="I18" s="62">
        <v>1.31946936473864</v>
      </c>
      <c r="J18" s="62">
        <v>1.1320610638467701</v>
      </c>
      <c r="K18" s="62">
        <v>2.3108666267615701E-3</v>
      </c>
      <c r="L18" s="63">
        <v>5.7184867755182764E-3</v>
      </c>
      <c r="M18" s="70">
        <v>0.97070111845636375</v>
      </c>
      <c r="N18" s="64" t="s">
        <v>242</v>
      </c>
    </row>
    <row r="19" spans="2:16" x14ac:dyDescent="0.25">
      <c r="B19" s="61" t="s">
        <v>52</v>
      </c>
      <c r="C19" s="62">
        <v>1.4730994355873599</v>
      </c>
      <c r="D19" s="63">
        <v>1.5508609954959935E-2</v>
      </c>
      <c r="E19" s="63">
        <v>0.93196859659813447</v>
      </c>
      <c r="F19" s="76" t="s">
        <v>242</v>
      </c>
      <c r="G19" s="104"/>
      <c r="H19" s="61" t="s">
        <v>131</v>
      </c>
      <c r="I19" s="62">
        <v>0.48285092269785501</v>
      </c>
      <c r="J19" s="62">
        <v>0.65118869045280703</v>
      </c>
      <c r="K19" s="62">
        <v>2.2472158137936999E-3</v>
      </c>
      <c r="L19" s="63">
        <v>5.5609760269564523E-3</v>
      </c>
      <c r="M19" s="70">
        <v>0.97626209448332024</v>
      </c>
      <c r="N19" s="64" t="s">
        <v>242</v>
      </c>
    </row>
    <row r="20" spans="2:16" x14ac:dyDescent="0.25">
      <c r="B20" s="61" t="s">
        <v>76</v>
      </c>
      <c r="C20" s="62">
        <v>1.3854480452473299</v>
      </c>
      <c r="D20" s="63">
        <v>1.4585826881425281E-2</v>
      </c>
      <c r="E20" s="63">
        <v>0.94655442347955976</v>
      </c>
      <c r="F20" s="76" t="s">
        <v>242</v>
      </c>
      <c r="G20" s="104"/>
      <c r="H20" s="61" t="s">
        <v>65</v>
      </c>
      <c r="I20" s="62">
        <v>2.1985305491106</v>
      </c>
      <c r="J20" s="62">
        <v>1.6067069163144501</v>
      </c>
      <c r="K20" s="62">
        <v>2.1965931850657298E-3</v>
      </c>
      <c r="L20" s="63">
        <v>5.4357049145649294E-3</v>
      </c>
      <c r="M20" s="70">
        <v>0.98169779939788515</v>
      </c>
      <c r="N20" s="64" t="s">
        <v>242</v>
      </c>
    </row>
    <row r="21" spans="2:16" x14ac:dyDescent="0.25">
      <c r="B21" s="61" t="s">
        <v>55</v>
      </c>
      <c r="C21" s="62">
        <v>1.1320610638467701</v>
      </c>
      <c r="D21" s="63">
        <v>1.1918199858243977E-2</v>
      </c>
      <c r="E21" s="63">
        <v>0.9584726233378037</v>
      </c>
      <c r="F21" s="76" t="s">
        <v>242</v>
      </c>
      <c r="G21" s="104"/>
      <c r="H21" s="61" t="s">
        <v>50</v>
      </c>
      <c r="I21" s="62">
        <v>0.58396316767290501</v>
      </c>
      <c r="J21" s="62">
        <v>0.54246953181848001</v>
      </c>
      <c r="K21" s="62">
        <v>1.26793202558725E-3</v>
      </c>
      <c r="L21" s="63">
        <v>3.137633490660513E-3</v>
      </c>
      <c r="M21" s="70">
        <v>0.98483543288854569</v>
      </c>
      <c r="N21" s="64" t="s">
        <v>242</v>
      </c>
    </row>
    <row r="22" spans="2:16" x14ac:dyDescent="0.25">
      <c r="B22" s="61" t="s">
        <v>49</v>
      </c>
      <c r="C22" s="62">
        <v>1.0311024478786901</v>
      </c>
      <c r="D22" s="63">
        <v>1.0855319947481368E-2</v>
      </c>
      <c r="E22" s="63">
        <v>0.96932794328528504</v>
      </c>
      <c r="F22" s="76" t="s">
        <v>242</v>
      </c>
      <c r="G22" s="104"/>
      <c r="H22" s="61" t="s">
        <v>76</v>
      </c>
      <c r="I22" s="62">
        <v>2.1496822332878902</v>
      </c>
      <c r="J22" s="62">
        <v>1.3854480452473299</v>
      </c>
      <c r="K22" s="62">
        <v>1.05004634582702E-3</v>
      </c>
      <c r="L22" s="63">
        <v>2.5984520580956288E-3</v>
      </c>
      <c r="M22" s="70">
        <v>0.9874338849466413</v>
      </c>
      <c r="N22" s="64" t="s">
        <v>242</v>
      </c>
    </row>
    <row r="23" spans="2:16" x14ac:dyDescent="0.25">
      <c r="B23" s="61" t="s">
        <v>131</v>
      </c>
      <c r="C23" s="62">
        <v>0.65118869045280703</v>
      </c>
      <c r="D23" s="63">
        <v>6.8556345643340788E-3</v>
      </c>
      <c r="E23" s="63">
        <v>0.97618357784961907</v>
      </c>
      <c r="F23" s="76" t="s">
        <v>242</v>
      </c>
      <c r="G23" s="104"/>
      <c r="H23" s="61" t="s">
        <v>48</v>
      </c>
      <c r="I23" s="62">
        <v>0.28859612400000001</v>
      </c>
      <c r="J23" s="62">
        <v>3.0982319999999998E-3</v>
      </c>
      <c r="K23" s="62">
        <v>9.41029819211969E-4</v>
      </c>
      <c r="L23" s="63">
        <v>2.3286789961016762E-3</v>
      </c>
      <c r="M23" s="70">
        <v>0.98976256394274298</v>
      </c>
      <c r="N23" s="64" t="s">
        <v>242</v>
      </c>
    </row>
    <row r="24" spans="2:16" x14ac:dyDescent="0.25">
      <c r="B24" s="61" t="s">
        <v>56</v>
      </c>
      <c r="C24" s="62">
        <v>0.54653108725309996</v>
      </c>
      <c r="D24" s="63">
        <v>5.7538121702483342E-3</v>
      </c>
      <c r="E24" s="63">
        <v>0.98193739001986735</v>
      </c>
      <c r="F24" s="76" t="s">
        <v>242</v>
      </c>
      <c r="G24" s="104"/>
      <c r="H24" s="61" t="s">
        <v>49</v>
      </c>
      <c r="I24" s="62">
        <v>2.0331417350332299</v>
      </c>
      <c r="J24" s="62">
        <v>1.0311024478786901</v>
      </c>
      <c r="K24" s="62">
        <v>6.5879475751596801E-4</v>
      </c>
      <c r="L24" s="63">
        <v>1.6302581313034537E-3</v>
      </c>
      <c r="M24" s="70">
        <v>0.99139282207404644</v>
      </c>
      <c r="N24" s="64" t="s">
        <v>242</v>
      </c>
    </row>
    <row r="25" spans="2:16" x14ac:dyDescent="0.25">
      <c r="B25" s="61" t="s">
        <v>50</v>
      </c>
      <c r="C25" s="62">
        <v>0.54246953181848001</v>
      </c>
      <c r="D25" s="63">
        <v>5.711052613409014E-3</v>
      </c>
      <c r="E25" s="63">
        <v>0.98764844263327634</v>
      </c>
      <c r="F25" s="76" t="s">
        <v>242</v>
      </c>
      <c r="G25" s="104"/>
      <c r="H25" s="61" t="s">
        <v>47</v>
      </c>
      <c r="I25" s="62">
        <v>0.16121748412234599</v>
      </c>
      <c r="J25" s="62">
        <v>0.18472082303416401</v>
      </c>
      <c r="K25" s="62">
        <v>5.5685360751964099E-4</v>
      </c>
      <c r="L25" s="63">
        <v>1.377993845955207E-3</v>
      </c>
      <c r="M25" s="70">
        <v>0.9927708159200016</v>
      </c>
      <c r="N25" s="64" t="s">
        <v>242</v>
      </c>
    </row>
    <row r="26" spans="2:16" x14ac:dyDescent="0.25">
      <c r="B26" s="61" t="s">
        <v>46</v>
      </c>
      <c r="C26" s="62">
        <v>0.29059000000000001</v>
      </c>
      <c r="D26" s="63">
        <v>3.0592958343065961E-3</v>
      </c>
      <c r="E26" s="63">
        <v>0.99070773846758298</v>
      </c>
      <c r="F26" s="76" t="s">
        <v>242</v>
      </c>
      <c r="G26" s="104"/>
      <c r="H26" s="61" t="s">
        <v>68</v>
      </c>
      <c r="I26" s="62">
        <v>6.3898300899489099E-2</v>
      </c>
      <c r="J26" s="62">
        <v>0.12614987370851699</v>
      </c>
      <c r="K26" s="62">
        <v>5.3386874648234702E-4</v>
      </c>
      <c r="L26" s="63">
        <v>1.3211153474920188E-3</v>
      </c>
      <c r="M26" s="70">
        <v>0.99409193126749362</v>
      </c>
      <c r="N26" s="64" t="s">
        <v>242</v>
      </c>
    </row>
    <row r="27" spans="2:16" x14ac:dyDescent="0.25">
      <c r="B27" s="61" t="s">
        <v>47</v>
      </c>
      <c r="C27" s="62">
        <v>0.18472082303416401</v>
      </c>
      <c r="D27" s="63">
        <v>1.9447181403974805E-3</v>
      </c>
      <c r="E27" s="63">
        <v>0.9926524566079804</v>
      </c>
      <c r="F27" s="76" t="s">
        <v>242</v>
      </c>
      <c r="G27" s="104"/>
      <c r="H27" s="61" t="s">
        <v>145</v>
      </c>
      <c r="I27" s="62">
        <v>6.3691169689151497E-3</v>
      </c>
      <c r="J27" s="62">
        <v>7.3720892422269396E-2</v>
      </c>
      <c r="K27" s="62">
        <v>4.1494781004841499E-4</v>
      </c>
      <c r="L27" s="63">
        <v>1.0268327634370908E-3</v>
      </c>
      <c r="M27" s="70">
        <v>0.99511876403093069</v>
      </c>
      <c r="N27" s="64" t="s">
        <v>242</v>
      </c>
    </row>
    <row r="28" spans="2:16" x14ac:dyDescent="0.25">
      <c r="B28" s="61" t="s">
        <v>68</v>
      </c>
      <c r="C28" s="62">
        <v>0.12614987370851699</v>
      </c>
      <c r="D28" s="63">
        <v>1.3280903786598616E-3</v>
      </c>
      <c r="E28" s="63">
        <v>0.99398054698664029</v>
      </c>
      <c r="F28" s="76" t="s">
        <v>242</v>
      </c>
      <c r="G28" s="111"/>
      <c r="H28" s="61" t="s">
        <v>139</v>
      </c>
      <c r="I28" s="62">
        <v>5.1771002642129499E-2</v>
      </c>
      <c r="J28" s="62">
        <v>8.8309924812206397E-2</v>
      </c>
      <c r="K28" s="62">
        <v>3.5032794962782201E-4</v>
      </c>
      <c r="L28" s="63">
        <v>8.6692400324661135E-4</v>
      </c>
      <c r="M28" s="70">
        <v>0.99598568803417731</v>
      </c>
      <c r="N28" s="64" t="s">
        <v>242</v>
      </c>
    </row>
    <row r="29" spans="2:16" x14ac:dyDescent="0.25">
      <c r="B29" s="61" t="s">
        <v>139</v>
      </c>
      <c r="C29" s="62">
        <v>8.8309924812206397E-2</v>
      </c>
      <c r="D29" s="63">
        <v>9.2971604358688088E-4</v>
      </c>
      <c r="E29" s="63">
        <v>0.99491026303022712</v>
      </c>
      <c r="F29" s="76" t="s">
        <v>242</v>
      </c>
      <c r="H29" s="61" t="s">
        <v>56</v>
      </c>
      <c r="I29" s="62">
        <v>0.87816788192657302</v>
      </c>
      <c r="J29" s="62">
        <v>0.54653108725309996</v>
      </c>
      <c r="K29" s="62">
        <v>3.1395684747455597E-4</v>
      </c>
      <c r="L29" s="63">
        <v>7.7691981855424407E-4</v>
      </c>
      <c r="M29" s="70">
        <v>0.99676260785273152</v>
      </c>
      <c r="N29" s="64" t="s">
        <v>242</v>
      </c>
    </row>
    <row r="30" spans="2:16" s="116" customFormat="1" x14ac:dyDescent="0.25">
      <c r="B30" s="61" t="s">
        <v>130</v>
      </c>
      <c r="C30" s="62">
        <v>7.5723750411822402E-2</v>
      </c>
      <c r="D30" s="63">
        <v>7.972103451356229E-4</v>
      </c>
      <c r="E30" s="63">
        <v>0.99570747337536269</v>
      </c>
      <c r="F30" s="76" t="s">
        <v>242</v>
      </c>
      <c r="G30" s="115"/>
      <c r="H30" s="61" t="s">
        <v>130</v>
      </c>
      <c r="I30" s="62">
        <v>5.5689756541895702E-2</v>
      </c>
      <c r="J30" s="62">
        <v>7.5723750411822402E-2</v>
      </c>
      <c r="K30" s="62">
        <v>2.6284347570702202E-4</v>
      </c>
      <c r="L30" s="63">
        <v>6.504343099922867E-4</v>
      </c>
      <c r="M30" s="70">
        <v>0.99741304216272375</v>
      </c>
      <c r="N30" s="64" t="s">
        <v>242</v>
      </c>
    </row>
    <row r="31" spans="2:16" s="116" customFormat="1" x14ac:dyDescent="0.25">
      <c r="B31" s="61" t="s">
        <v>145</v>
      </c>
      <c r="C31" s="62">
        <v>7.3720892422269396E-2</v>
      </c>
      <c r="D31" s="63">
        <v>7.7612450218112622E-4</v>
      </c>
      <c r="E31" s="63">
        <v>0.99648359787754381</v>
      </c>
      <c r="F31" s="76"/>
      <c r="G31" s="115"/>
      <c r="H31" s="61" t="s">
        <v>46</v>
      </c>
      <c r="I31" s="62">
        <v>0.466772122459086</v>
      </c>
      <c r="J31" s="62">
        <v>0.29059000000000001</v>
      </c>
      <c r="K31" s="62">
        <v>1.67425200631974E-4</v>
      </c>
      <c r="L31" s="63">
        <v>4.143115767110093E-4</v>
      </c>
      <c r="M31" s="70">
        <v>0.99782735373943476</v>
      </c>
      <c r="N31" s="64" t="s">
        <v>242</v>
      </c>
      <c r="P31" s="117"/>
    </row>
    <row r="32" spans="2:16" s="116" customFormat="1" x14ac:dyDescent="0.25">
      <c r="B32" s="61" t="s">
        <v>74</v>
      </c>
      <c r="C32" s="62">
        <v>7.3463892017197496E-2</v>
      </c>
      <c r="D32" s="63">
        <v>7.7341883347727689E-4</v>
      </c>
      <c r="E32" s="63">
        <v>0.99725701671102107</v>
      </c>
      <c r="F32" s="76"/>
      <c r="G32" s="115"/>
      <c r="H32" s="61" t="s">
        <v>138</v>
      </c>
      <c r="I32" s="62">
        <v>2.818824529428E-2</v>
      </c>
      <c r="J32" s="62">
        <v>4.1815416839557903E-2</v>
      </c>
      <c r="K32" s="62">
        <v>1.5366878457031199E-4</v>
      </c>
      <c r="L32" s="63">
        <v>3.8026985296281396E-4</v>
      </c>
      <c r="M32" s="70">
        <v>0.99820762359239756</v>
      </c>
      <c r="N32" s="64" t="s">
        <v>242</v>
      </c>
      <c r="P32" s="117"/>
    </row>
    <row r="33" spans="2:16" s="116" customFormat="1" x14ac:dyDescent="0.25">
      <c r="B33" s="61" t="s">
        <v>132</v>
      </c>
      <c r="C33" s="62">
        <v>5.3025632589700798E-2</v>
      </c>
      <c r="D33" s="63">
        <v>5.5824734813016185E-4</v>
      </c>
      <c r="E33" s="63">
        <v>0.99781526405915122</v>
      </c>
      <c r="F33" s="76"/>
      <c r="G33" s="115"/>
      <c r="H33" s="61" t="s">
        <v>57</v>
      </c>
      <c r="I33" s="62">
        <v>7.9815118975860203E-2</v>
      </c>
      <c r="J33" s="62">
        <v>2.022875430809E-2</v>
      </c>
      <c r="K33" s="62">
        <v>1.45653558408929E-4</v>
      </c>
      <c r="L33" s="63">
        <v>3.604353180416491E-4</v>
      </c>
      <c r="M33" s="70">
        <v>0.9985680589104392</v>
      </c>
      <c r="N33" s="64" t="s">
        <v>242</v>
      </c>
      <c r="P33" s="117"/>
    </row>
    <row r="34" spans="2:16" s="116" customFormat="1" x14ac:dyDescent="0.25">
      <c r="B34" s="61" t="s">
        <v>138</v>
      </c>
      <c r="C34" s="62">
        <v>4.1815416839557903E-2</v>
      </c>
      <c r="D34" s="63">
        <v>4.4022757337504174E-4</v>
      </c>
      <c r="E34" s="63">
        <v>0.99825549163252625</v>
      </c>
      <c r="F34" s="76"/>
      <c r="G34" s="115"/>
      <c r="H34" s="61" t="s">
        <v>74</v>
      </c>
      <c r="I34" s="62">
        <v>9.0081179136E-2</v>
      </c>
      <c r="J34" s="62">
        <v>7.3463892017197496E-2</v>
      </c>
      <c r="K34" s="62">
        <v>1.3514971574424199E-4</v>
      </c>
      <c r="L34" s="63">
        <v>3.3444243525277377E-4</v>
      </c>
      <c r="M34" s="70">
        <v>0.99890250134569203</v>
      </c>
      <c r="N34" s="64" t="s">
        <v>242</v>
      </c>
      <c r="P34" s="117"/>
    </row>
    <row r="35" spans="2:16" s="116" customFormat="1" x14ac:dyDescent="0.25">
      <c r="B35" s="61" t="s">
        <v>136</v>
      </c>
      <c r="C35" s="62">
        <v>3.21915427552701E-2</v>
      </c>
      <c r="D35" s="63">
        <v>3.3890860886851058E-4</v>
      </c>
      <c r="E35" s="63">
        <v>0.99859440024139479</v>
      </c>
      <c r="F35" s="76"/>
      <c r="G35" s="115"/>
      <c r="H35" s="61" t="s">
        <v>136</v>
      </c>
      <c r="I35" s="62">
        <v>2.2457520200732099E-2</v>
      </c>
      <c r="J35" s="62">
        <v>3.21915427552701E-2</v>
      </c>
      <c r="K35" s="62">
        <v>1.15785811148172E-4</v>
      </c>
      <c r="L35" s="63">
        <v>2.8652438101603786E-4</v>
      </c>
      <c r="M35" s="70">
        <v>0.99918902572670809</v>
      </c>
      <c r="N35" s="64" t="s">
        <v>242</v>
      </c>
      <c r="P35" s="117"/>
    </row>
    <row r="36" spans="2:16" s="116" customFormat="1" x14ac:dyDescent="0.25">
      <c r="B36" s="61" t="s">
        <v>140</v>
      </c>
      <c r="C36" s="62">
        <v>3.1568590310399998E-2</v>
      </c>
      <c r="D36" s="63">
        <v>3.3235024203013966E-4</v>
      </c>
      <c r="E36" s="63">
        <v>0.99892675048342494</v>
      </c>
      <c r="F36" s="76"/>
      <c r="G36" s="115"/>
      <c r="H36" s="61" t="s">
        <v>140</v>
      </c>
      <c r="I36" s="62">
        <v>3.4661737943039998E-2</v>
      </c>
      <c r="J36" s="62">
        <v>3.1568590310399998E-2</v>
      </c>
      <c r="K36" s="62">
        <v>7.1530966206309596E-5</v>
      </c>
      <c r="L36" s="63">
        <v>1.7701103107973999E-4</v>
      </c>
      <c r="M36" s="70">
        <v>0.99936603675778779</v>
      </c>
      <c r="N36" s="64" t="s">
        <v>242</v>
      </c>
      <c r="P36" s="117"/>
    </row>
    <row r="37" spans="2:16" s="116" customFormat="1" x14ac:dyDescent="0.25">
      <c r="B37" s="61" t="s">
        <v>51</v>
      </c>
      <c r="C37" s="62">
        <v>2.5273357351042799E-2</v>
      </c>
      <c r="D37" s="63">
        <v>2.6607480251552776E-4</v>
      </c>
      <c r="E37" s="63">
        <v>0.99919282528594044</v>
      </c>
      <c r="F37" s="76"/>
      <c r="G37" s="115"/>
      <c r="H37" s="61" t="s">
        <v>132</v>
      </c>
      <c r="I37" s="62">
        <v>7.4289691304076103E-2</v>
      </c>
      <c r="J37" s="62">
        <v>5.3025632589700798E-2</v>
      </c>
      <c r="K37" s="62">
        <v>6.6734927044501699E-5</v>
      </c>
      <c r="L37" s="63">
        <v>1.6514271890453628E-4</v>
      </c>
      <c r="M37" s="70">
        <v>0.99953117947669234</v>
      </c>
      <c r="N37" s="64" t="s">
        <v>242</v>
      </c>
      <c r="P37" s="117"/>
    </row>
    <row r="38" spans="2:16" s="116" customFormat="1" x14ac:dyDescent="0.25">
      <c r="B38" s="61" t="s">
        <v>57</v>
      </c>
      <c r="C38" s="62">
        <v>2.022875430809E-2</v>
      </c>
      <c r="D38" s="63">
        <v>2.12965841178125E-4</v>
      </c>
      <c r="E38" s="63">
        <v>0.99940579112711858</v>
      </c>
      <c r="F38" s="76"/>
      <c r="G38" s="115"/>
      <c r="H38" s="61" t="s">
        <v>142</v>
      </c>
      <c r="I38" s="62">
        <v>1.73447504230284E-2</v>
      </c>
      <c r="J38" s="62">
        <v>2.419362998657E-3</v>
      </c>
      <c r="K38" s="62">
        <v>4.3345314138463302E-5</v>
      </c>
      <c r="L38" s="63">
        <v>1.0726261862583141E-4</v>
      </c>
      <c r="M38" s="70">
        <v>0.99963844209531816</v>
      </c>
      <c r="N38" s="64" t="s">
        <v>242</v>
      </c>
      <c r="P38" s="117"/>
    </row>
    <row r="39" spans="2:16" s="116" customFormat="1" x14ac:dyDescent="0.25">
      <c r="B39" s="61" t="s">
        <v>61</v>
      </c>
      <c r="C39" s="62">
        <v>1.7521816242574501E-2</v>
      </c>
      <c r="D39" s="63">
        <v>1.8446752964793636E-4</v>
      </c>
      <c r="E39" s="63">
        <v>0.99959025865676654</v>
      </c>
      <c r="F39" s="76"/>
      <c r="G39" s="115"/>
      <c r="H39" s="61" t="s">
        <v>164</v>
      </c>
      <c r="I39" s="62">
        <v>1.2375000000000001E-3</v>
      </c>
      <c r="J39" s="62">
        <v>6.8079000000000004E-3</v>
      </c>
      <c r="K39" s="62">
        <v>3.6160643359962397E-5</v>
      </c>
      <c r="L39" s="63">
        <v>8.9483381885160291E-5</v>
      </c>
      <c r="M39" s="70">
        <v>0.99972792547720335</v>
      </c>
      <c r="N39" s="64" t="s">
        <v>242</v>
      </c>
      <c r="P39" s="117"/>
    </row>
    <row r="40" spans="2:16" s="116" customFormat="1" x14ac:dyDescent="0.25">
      <c r="B40" s="61" t="s">
        <v>160</v>
      </c>
      <c r="C40" s="62">
        <v>7.8404400000000006E-3</v>
      </c>
      <c r="D40" s="63">
        <v>8.2543189480473547E-5</v>
      </c>
      <c r="E40" s="63">
        <v>0.99967280184624696</v>
      </c>
      <c r="F40" s="76"/>
      <c r="G40" s="115"/>
      <c r="H40" s="61" t="s">
        <v>160</v>
      </c>
      <c r="I40" s="62">
        <v>2.356308E-2</v>
      </c>
      <c r="J40" s="62">
        <v>7.8404400000000006E-3</v>
      </c>
      <c r="K40" s="62">
        <v>3.1946276226379303E-5</v>
      </c>
      <c r="L40" s="63">
        <v>7.9054479393999628E-5</v>
      </c>
      <c r="M40" s="70">
        <v>0.9998069799565974</v>
      </c>
      <c r="N40" s="64" t="s">
        <v>242</v>
      </c>
      <c r="P40" s="117"/>
    </row>
    <row r="41" spans="2:16" s="116" customFormat="1" x14ac:dyDescent="0.25">
      <c r="B41" s="61" t="s">
        <v>164</v>
      </c>
      <c r="C41" s="62">
        <v>6.8079000000000004E-3</v>
      </c>
      <c r="D41" s="63">
        <v>7.1672735160796565E-5</v>
      </c>
      <c r="E41" s="63">
        <v>0.9997444745814078</v>
      </c>
      <c r="F41" s="76"/>
      <c r="G41" s="115"/>
      <c r="H41" s="61" t="s">
        <v>51</v>
      </c>
      <c r="I41" s="62">
        <v>3.7716610237688901E-2</v>
      </c>
      <c r="J41" s="62">
        <v>2.5273357351042799E-2</v>
      </c>
      <c r="K41" s="62">
        <v>2.41343623676146E-5</v>
      </c>
      <c r="L41" s="63">
        <v>5.9723062524027619E-5</v>
      </c>
      <c r="M41" s="70">
        <v>0.99986670301912139</v>
      </c>
      <c r="N41" s="64" t="s">
        <v>242</v>
      </c>
      <c r="P41" s="117"/>
    </row>
    <row r="42" spans="2:16" s="116" customFormat="1" x14ac:dyDescent="0.25">
      <c r="B42" s="61" t="s">
        <v>141</v>
      </c>
      <c r="C42" s="62">
        <v>6.5704511303526E-3</v>
      </c>
      <c r="D42" s="63">
        <v>6.917290262088432E-5</v>
      </c>
      <c r="E42" s="63">
        <v>0.99981364748402868</v>
      </c>
      <c r="F42" s="76"/>
      <c r="G42" s="115"/>
      <c r="H42" s="61" t="s">
        <v>141</v>
      </c>
      <c r="I42" s="62">
        <v>5.0302319709272002E-3</v>
      </c>
      <c r="J42" s="62">
        <v>6.5704511303526E-3</v>
      </c>
      <c r="K42" s="62">
        <v>2.21480423046991E-5</v>
      </c>
      <c r="L42" s="63">
        <v>5.4807700953530163E-5</v>
      </c>
      <c r="M42" s="70">
        <v>0.99992151072007496</v>
      </c>
      <c r="N42" s="64" t="s">
        <v>242</v>
      </c>
      <c r="P42" s="117"/>
    </row>
    <row r="43" spans="2:16" s="116" customFormat="1" x14ac:dyDescent="0.25">
      <c r="B43" s="61" t="s">
        <v>204</v>
      </c>
      <c r="C43" s="62">
        <v>5.9859623909999998E-3</v>
      </c>
      <c r="D43" s="63">
        <v>6.3019476950694272E-5</v>
      </c>
      <c r="E43" s="63">
        <v>0.99987666696097932</v>
      </c>
      <c r="F43" s="76"/>
      <c r="G43" s="115"/>
      <c r="H43" s="61" t="s">
        <v>61</v>
      </c>
      <c r="I43" s="62">
        <v>2.8680339583331198E-2</v>
      </c>
      <c r="J43" s="62">
        <v>1.7521816242574501E-2</v>
      </c>
      <c r="K43" s="62">
        <v>8.3161674686162294E-6</v>
      </c>
      <c r="L43" s="63">
        <v>2.0579246392476426E-5</v>
      </c>
      <c r="M43" s="70">
        <v>0.99994208996646738</v>
      </c>
      <c r="N43" s="64" t="s">
        <v>242</v>
      </c>
      <c r="P43" s="117"/>
    </row>
    <row r="44" spans="2:16" s="116" customFormat="1" x14ac:dyDescent="0.25">
      <c r="B44" s="61" t="s">
        <v>48</v>
      </c>
      <c r="C44" s="62">
        <v>3.0982319999999998E-3</v>
      </c>
      <c r="D44" s="63">
        <v>3.2617806019874714E-5</v>
      </c>
      <c r="E44" s="63">
        <v>0.99990928476699925</v>
      </c>
      <c r="F44" s="76"/>
      <c r="G44" s="115"/>
      <c r="H44" s="61" t="s">
        <v>133</v>
      </c>
      <c r="I44" s="62">
        <v>1.8932725119428599E-3</v>
      </c>
      <c r="J44" s="62">
        <v>2.4535243030999999E-3</v>
      </c>
      <c r="K44" s="62">
        <v>8.2209663491277092E-6</v>
      </c>
      <c r="L44" s="63">
        <v>2.0343661033933878E-5</v>
      </c>
      <c r="M44" s="70">
        <v>0.99996243362750137</v>
      </c>
      <c r="N44" s="64" t="s">
        <v>242</v>
      </c>
      <c r="P44" s="117"/>
    </row>
    <row r="45" spans="2:16" s="116" customFormat="1" x14ac:dyDescent="0.25">
      <c r="B45" s="61" t="s">
        <v>137</v>
      </c>
      <c r="C45" s="62">
        <v>2.4857054531506801E-3</v>
      </c>
      <c r="D45" s="63">
        <v>2.616920175552175E-5</v>
      </c>
      <c r="E45" s="63">
        <v>0.99993545396875483</v>
      </c>
      <c r="F45" s="76"/>
      <c r="G45" s="115"/>
      <c r="H45" s="61" t="s">
        <v>137</v>
      </c>
      <c r="I45" s="62">
        <v>2.0631355261150701E-3</v>
      </c>
      <c r="J45" s="62">
        <v>2.4857054531506801E-3</v>
      </c>
      <c r="K45" s="62">
        <v>7.8466816611499494E-6</v>
      </c>
      <c r="L45" s="63">
        <v>1.9417453517804197E-5</v>
      </c>
      <c r="M45" s="70">
        <v>0.99998185108101922</v>
      </c>
      <c r="N45" s="64" t="s">
        <v>242</v>
      </c>
      <c r="P45" s="117"/>
    </row>
    <row r="46" spans="2:16" s="116" customFormat="1" x14ac:dyDescent="0.25">
      <c r="B46" s="61" t="s">
        <v>133</v>
      </c>
      <c r="C46" s="62">
        <v>2.4535243030999999E-3</v>
      </c>
      <c r="D46" s="63">
        <v>2.5830402559770893E-5</v>
      </c>
      <c r="E46" s="63">
        <v>0.9999612843713146</v>
      </c>
      <c r="F46" s="76"/>
      <c r="G46" s="115"/>
      <c r="H46" s="61" t="s">
        <v>204</v>
      </c>
      <c r="I46" s="62">
        <v>1.26102615715719E-2</v>
      </c>
      <c r="J46" s="62">
        <v>5.9859623909999998E-3</v>
      </c>
      <c r="K46" s="62">
        <v>6.5074164408951902E-6</v>
      </c>
      <c r="L46" s="63">
        <v>1.6103298402902101E-5</v>
      </c>
      <c r="M46" s="70">
        <v>0.99999795437942207</v>
      </c>
      <c r="N46" s="64" t="s">
        <v>242</v>
      </c>
      <c r="P46" s="117"/>
    </row>
    <row r="47" spans="2:16" s="116" customFormat="1" ht="15.75" thickBot="1" x14ac:dyDescent="0.3">
      <c r="B47" s="61" t="s">
        <v>142</v>
      </c>
      <c r="C47" s="62">
        <v>2.419362998657E-3</v>
      </c>
      <c r="D47" s="63">
        <v>2.5470756541749113E-5</v>
      </c>
      <c r="E47" s="63">
        <v>0.9999867551278564</v>
      </c>
      <c r="F47" s="76"/>
      <c r="G47" s="115"/>
      <c r="H47" s="66" t="s">
        <v>135</v>
      </c>
      <c r="I47" s="67">
        <v>2.4875598355146998E-3</v>
      </c>
      <c r="J47" s="67">
        <v>1.2580762386511101E-3</v>
      </c>
      <c r="K47" s="67">
        <v>8.2664461943019196E-7</v>
      </c>
      <c r="L47" s="68">
        <v>2.0456205778043928E-6</v>
      </c>
      <c r="M47" s="97">
        <v>0.99999999999999989</v>
      </c>
      <c r="N47" s="69" t="s">
        <v>242</v>
      </c>
      <c r="P47" s="117"/>
    </row>
    <row r="48" spans="2:16" s="116" customFormat="1" ht="15.75" thickBot="1" x14ac:dyDescent="0.3">
      <c r="B48" s="66" t="s">
        <v>135</v>
      </c>
      <c r="C48" s="67">
        <v>1.2580762386511101E-3</v>
      </c>
      <c r="D48" s="68">
        <v>1.3244872143382264E-5</v>
      </c>
      <c r="E48" s="68">
        <v>0.99999999999999978</v>
      </c>
      <c r="F48" s="77"/>
      <c r="G48" s="115"/>
      <c r="H48" s="18"/>
      <c r="I48" s="18"/>
      <c r="J48" s="18"/>
      <c r="K48" s="18"/>
      <c r="L48" s="18"/>
      <c r="M48" s="18"/>
      <c r="N48" s="18"/>
      <c r="P48" s="117"/>
    </row>
    <row r="52" spans="9:9" x14ac:dyDescent="0.25">
      <c r="I52" s="98"/>
    </row>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sheetPr>
  <dimension ref="A1:N32"/>
  <sheetViews>
    <sheetView showGridLines="0" zoomScale="75" zoomScaleNormal="75" workbookViewId="0">
      <selection activeCell="W17" sqref="W17"/>
    </sheetView>
  </sheetViews>
  <sheetFormatPr defaultRowHeight="15" x14ac:dyDescent="0.25"/>
  <cols>
    <col min="1" max="1" width="7" style="18" bestFit="1" customWidth="1"/>
    <col min="2" max="2" width="12.28515625" style="18" bestFit="1" customWidth="1"/>
    <col min="3" max="3" width="10" style="18" customWidth="1"/>
    <col min="4" max="4" width="14.28515625" style="18" bestFit="1" customWidth="1"/>
    <col min="5" max="5" width="11.42578125" style="18" customWidth="1"/>
    <col min="6" max="6" width="9.140625" style="18" bestFit="1" customWidth="1"/>
    <col min="7" max="7" width="2.7109375" style="18" customWidth="1"/>
    <col min="8" max="8" width="14" style="18" customWidth="1"/>
    <col min="9" max="9" width="9.85546875" style="18" bestFit="1" customWidth="1"/>
    <col min="10" max="11" width="11.5703125" style="18" bestFit="1" customWidth="1"/>
    <col min="12" max="12" width="9.140625" style="18"/>
    <col min="13" max="13" width="11.7109375" style="18" customWidth="1"/>
    <col min="14" max="16384" width="9.140625" style="18"/>
  </cols>
  <sheetData>
    <row r="1" spans="1:14" x14ac:dyDescent="0.25">
      <c r="A1" s="112"/>
      <c r="B1" s="50" t="s">
        <v>208</v>
      </c>
      <c r="G1" s="112"/>
    </row>
    <row r="2" spans="1:14" x14ac:dyDescent="0.25">
      <c r="A2" s="112"/>
      <c r="G2" s="108"/>
    </row>
    <row r="3" spans="1:14" ht="15.75" thickBot="1" x14ac:dyDescent="0.3">
      <c r="B3" s="18" t="s">
        <v>32</v>
      </c>
      <c r="G3" s="35"/>
      <c r="H3" s="18" t="s">
        <v>33</v>
      </c>
    </row>
    <row r="4" spans="1:14" s="80" customFormat="1" ht="45.75" thickBot="1" x14ac:dyDescent="0.3">
      <c r="B4" s="91" t="s">
        <v>0</v>
      </c>
      <c r="C4" s="92" t="s">
        <v>178</v>
      </c>
      <c r="D4" s="92" t="s">
        <v>1</v>
      </c>
      <c r="E4" s="92" t="s">
        <v>2</v>
      </c>
      <c r="F4" s="93" t="s">
        <v>3</v>
      </c>
      <c r="G4" s="35"/>
      <c r="H4" s="91" t="s">
        <v>0</v>
      </c>
      <c r="I4" s="92" t="s">
        <v>179</v>
      </c>
      <c r="J4" s="92" t="s">
        <v>244</v>
      </c>
      <c r="K4" s="92" t="s">
        <v>28</v>
      </c>
      <c r="L4" s="92" t="s">
        <v>29</v>
      </c>
      <c r="M4" s="92" t="s">
        <v>2</v>
      </c>
      <c r="N4" s="93" t="s">
        <v>3</v>
      </c>
    </row>
    <row r="5" spans="1:14" ht="12.75" customHeight="1" x14ac:dyDescent="0.25">
      <c r="B5" s="56" t="s">
        <v>171</v>
      </c>
      <c r="C5" s="57">
        <v>10.740372316269275</v>
      </c>
      <c r="D5" s="63"/>
      <c r="E5" s="63"/>
      <c r="F5" s="76" t="s">
        <v>242</v>
      </c>
      <c r="G5" s="104"/>
      <c r="H5" s="61" t="s">
        <v>72</v>
      </c>
      <c r="I5" s="62">
        <v>26.7575491326795</v>
      </c>
      <c r="J5" s="62">
        <v>6.9311314098626902</v>
      </c>
      <c r="K5" s="94">
        <v>2.9294834444952299E-2</v>
      </c>
      <c r="L5" s="63">
        <v>0.43223451449270284</v>
      </c>
      <c r="M5" s="70">
        <v>0.43223451449270284</v>
      </c>
      <c r="N5" s="64" t="s">
        <v>241</v>
      </c>
    </row>
    <row r="6" spans="1:14" ht="12.75" customHeight="1" x14ac:dyDescent="0.25">
      <c r="B6" s="61" t="s">
        <v>72</v>
      </c>
      <c r="C6" s="113">
        <v>6.9311314098626902</v>
      </c>
      <c r="D6" s="63">
        <v>0.64533437070552646</v>
      </c>
      <c r="E6" s="63">
        <v>0.64533437070552646</v>
      </c>
      <c r="F6" s="76" t="s">
        <v>241</v>
      </c>
      <c r="G6" s="104"/>
      <c r="H6" s="61" t="s">
        <v>45</v>
      </c>
      <c r="I6" s="62">
        <v>103.044</v>
      </c>
      <c r="J6" s="62">
        <v>2.002100934699</v>
      </c>
      <c r="K6" s="94">
        <v>2.2110628525139901E-2</v>
      </c>
      <c r="L6" s="63">
        <v>0.32623419680526933</v>
      </c>
      <c r="M6" s="70">
        <v>0.75846871129797222</v>
      </c>
      <c r="N6" s="64" t="s">
        <v>241</v>
      </c>
    </row>
    <row r="7" spans="1:14" x14ac:dyDescent="0.25">
      <c r="B7" s="61" t="s">
        <v>45</v>
      </c>
      <c r="C7" s="113">
        <v>2.002100934699</v>
      </c>
      <c r="D7" s="63">
        <v>0.18640889493805188</v>
      </c>
      <c r="E7" s="63">
        <v>0.83174326564357837</v>
      </c>
      <c r="F7" s="76" t="s">
        <v>241</v>
      </c>
      <c r="G7" s="104"/>
      <c r="H7" s="61" t="s">
        <v>49</v>
      </c>
      <c r="I7" s="62">
        <v>15.9560516060174</v>
      </c>
      <c r="J7" s="62">
        <v>3.9587611794701001E-2</v>
      </c>
      <c r="K7" s="94">
        <v>4.9016256685044503E-3</v>
      </c>
      <c r="L7" s="63">
        <v>7.2321685074962061E-2</v>
      </c>
      <c r="M7" s="70">
        <v>0.83079039637293428</v>
      </c>
      <c r="N7" s="64" t="s">
        <v>241</v>
      </c>
    </row>
    <row r="8" spans="1:14" x14ac:dyDescent="0.25">
      <c r="B8" s="61" t="s">
        <v>53</v>
      </c>
      <c r="C8" s="113">
        <v>0.729164489968541</v>
      </c>
      <c r="D8" s="63">
        <v>6.7890057113198857E-2</v>
      </c>
      <c r="E8" s="63">
        <v>0.89963332275677721</v>
      </c>
      <c r="F8" s="76" t="s">
        <v>242</v>
      </c>
      <c r="G8" s="104"/>
      <c r="H8" s="61" t="s">
        <v>53</v>
      </c>
      <c r="I8" s="62">
        <v>2.23819528123596</v>
      </c>
      <c r="J8" s="62">
        <v>0.729164489968541</v>
      </c>
      <c r="K8" s="94">
        <v>3.2668467024702802E-3</v>
      </c>
      <c r="L8" s="63">
        <v>4.8201122317918871E-2</v>
      </c>
      <c r="M8" s="70">
        <v>0.87899151869085312</v>
      </c>
      <c r="N8" s="64" t="s">
        <v>242</v>
      </c>
    </row>
    <row r="9" spans="1:14" x14ac:dyDescent="0.25">
      <c r="B9" s="61" t="s">
        <v>52</v>
      </c>
      <c r="C9" s="113">
        <v>0.222469985999102</v>
      </c>
      <c r="D9" s="63">
        <v>2.0713433338070551E-2</v>
      </c>
      <c r="E9" s="63">
        <v>0.92034675609484773</v>
      </c>
      <c r="F9" s="76" t="s">
        <v>242</v>
      </c>
      <c r="G9" s="104"/>
      <c r="H9" s="61" t="s">
        <v>70</v>
      </c>
      <c r="I9" s="62">
        <v>11.2719504277342</v>
      </c>
      <c r="J9" s="62">
        <v>0.19998369565888199</v>
      </c>
      <c r="K9" s="94">
        <v>2.5226456055457099E-3</v>
      </c>
      <c r="L9" s="63">
        <v>3.7220708674736314E-2</v>
      </c>
      <c r="M9" s="70">
        <v>0.91621222736558949</v>
      </c>
      <c r="N9" s="64" t="s">
        <v>242</v>
      </c>
    </row>
    <row r="10" spans="1:14" x14ac:dyDescent="0.25">
      <c r="B10" s="61" t="s">
        <v>70</v>
      </c>
      <c r="C10" s="113">
        <v>0.19998369565888199</v>
      </c>
      <c r="D10" s="63">
        <v>1.8619810353869316E-2</v>
      </c>
      <c r="E10" s="63">
        <v>0.93896656644871701</v>
      </c>
      <c r="F10" s="76" t="s">
        <v>242</v>
      </c>
      <c r="G10" s="104"/>
      <c r="H10" s="61" t="s">
        <v>52</v>
      </c>
      <c r="I10" s="62">
        <v>7.0090714787798598</v>
      </c>
      <c r="J10" s="62">
        <v>0.222469985999102</v>
      </c>
      <c r="K10" s="94">
        <v>1.03242710815944E-3</v>
      </c>
      <c r="L10" s="63">
        <v>1.5233082497289647E-2</v>
      </c>
      <c r="M10" s="70">
        <v>0.9314453098628791</v>
      </c>
      <c r="N10" s="64" t="s">
        <v>242</v>
      </c>
    </row>
    <row r="11" spans="1:14" x14ac:dyDescent="0.25">
      <c r="B11" s="61" t="s">
        <v>55</v>
      </c>
      <c r="C11" s="113">
        <v>0.18781344268495101</v>
      </c>
      <c r="D11" s="63">
        <v>1.7486678967399989E-2</v>
      </c>
      <c r="E11" s="63">
        <v>0.95645324541611698</v>
      </c>
      <c r="F11" s="76" t="s">
        <v>242</v>
      </c>
      <c r="G11" s="104"/>
      <c r="H11" s="61" t="s">
        <v>47</v>
      </c>
      <c r="I11" s="62">
        <v>0.13313070630364299</v>
      </c>
      <c r="J11" s="62">
        <v>0.139107618106554</v>
      </c>
      <c r="K11" s="94">
        <v>7.1749662696699598E-4</v>
      </c>
      <c r="L11" s="63">
        <v>1.0586399004574965E-2</v>
      </c>
      <c r="M11" s="70">
        <v>0.94203170886745402</v>
      </c>
      <c r="N11" s="64" t="s">
        <v>242</v>
      </c>
    </row>
    <row r="12" spans="1:14" x14ac:dyDescent="0.25">
      <c r="B12" s="61" t="s">
        <v>47</v>
      </c>
      <c r="C12" s="113">
        <v>0.139107618106554</v>
      </c>
      <c r="D12" s="63">
        <v>1.2951843195960433E-2</v>
      </c>
      <c r="E12" s="63">
        <v>0.96940508861207741</v>
      </c>
      <c r="F12" s="76" t="s">
        <v>242</v>
      </c>
      <c r="G12" s="104"/>
      <c r="H12" s="61" t="s">
        <v>60</v>
      </c>
      <c r="I12" s="62">
        <v>2.1214569416809801</v>
      </c>
      <c r="J12" s="62">
        <v>9.9636019718146503E-3</v>
      </c>
      <c r="K12" s="94">
        <v>6.2601614706990396E-4</v>
      </c>
      <c r="L12" s="63">
        <v>9.2366381486745763E-3</v>
      </c>
      <c r="M12" s="70">
        <v>0.95126834701612861</v>
      </c>
      <c r="N12" s="64" t="s">
        <v>242</v>
      </c>
    </row>
    <row r="13" spans="1:14" x14ac:dyDescent="0.25">
      <c r="B13" s="61" t="s">
        <v>67</v>
      </c>
      <c r="C13" s="113">
        <v>0.12551867934775701</v>
      </c>
      <c r="D13" s="63">
        <v>1.1686622740035197E-2</v>
      </c>
      <c r="E13" s="63">
        <v>0.98109171135211259</v>
      </c>
      <c r="F13" s="76" t="s">
        <v>242</v>
      </c>
      <c r="G13" s="104"/>
      <c r="H13" s="61" t="s">
        <v>58</v>
      </c>
      <c r="I13" s="62">
        <v>2.1932391795964499</v>
      </c>
      <c r="J13" s="62">
        <v>1.6976531127267099E-2</v>
      </c>
      <c r="K13" s="94">
        <v>6.1071614469459005E-4</v>
      </c>
      <c r="L13" s="63">
        <v>9.0108922373652693E-3</v>
      </c>
      <c r="M13" s="70">
        <v>0.9602792392534939</v>
      </c>
      <c r="N13" s="64" t="s">
        <v>242</v>
      </c>
    </row>
    <row r="14" spans="1:14" x14ac:dyDescent="0.25">
      <c r="B14" s="61" t="s">
        <v>49</v>
      </c>
      <c r="C14" s="113">
        <v>3.9587611794701001E-2</v>
      </c>
      <c r="D14" s="63">
        <v>3.6858695982758976E-3</v>
      </c>
      <c r="E14" s="63">
        <v>0.98477758095038848</v>
      </c>
      <c r="F14" s="76" t="s">
        <v>242</v>
      </c>
      <c r="G14" s="104"/>
      <c r="H14" s="61" t="s">
        <v>55</v>
      </c>
      <c r="I14" s="62">
        <v>4.6389867407489396</v>
      </c>
      <c r="J14" s="62">
        <v>0.18781344268495101</v>
      </c>
      <c r="K14" s="94">
        <v>4.6160524481849699E-4</v>
      </c>
      <c r="L14" s="63">
        <v>6.8108157175739642E-3</v>
      </c>
      <c r="M14" s="70">
        <v>0.96709005497106781</v>
      </c>
      <c r="N14" s="64" t="s">
        <v>242</v>
      </c>
    </row>
    <row r="15" spans="1:14" x14ac:dyDescent="0.25">
      <c r="B15" s="61" t="s">
        <v>46</v>
      </c>
      <c r="C15" s="113">
        <v>3.6089000000000003E-2</v>
      </c>
      <c r="D15" s="63">
        <v>3.3601256024740592E-3</v>
      </c>
      <c r="E15" s="63">
        <v>0.98813770655286248</v>
      </c>
      <c r="F15" s="76" t="s">
        <v>242</v>
      </c>
      <c r="G15" s="104"/>
      <c r="H15" s="61" t="s">
        <v>50</v>
      </c>
      <c r="I15" s="62">
        <v>1.98110499124956</v>
      </c>
      <c r="J15" s="62">
        <v>3.3531762028569799E-2</v>
      </c>
      <c r="K15" s="94">
        <v>4.5220184354853501E-4</v>
      </c>
      <c r="L15" s="63">
        <v>6.6720719881926084E-3</v>
      </c>
      <c r="M15" s="70">
        <v>0.97376212695926045</v>
      </c>
      <c r="N15" s="64" t="s">
        <v>242</v>
      </c>
    </row>
    <row r="16" spans="1:14" x14ac:dyDescent="0.25">
      <c r="B16" s="61" t="s">
        <v>50</v>
      </c>
      <c r="C16" s="113">
        <v>3.3531762028569799E-2</v>
      </c>
      <c r="D16" s="63">
        <v>3.1220297622063472E-3</v>
      </c>
      <c r="E16" s="63">
        <v>0.99125973631506881</v>
      </c>
      <c r="F16" s="76" t="s">
        <v>242</v>
      </c>
      <c r="G16" s="104"/>
      <c r="H16" s="61" t="s">
        <v>75</v>
      </c>
      <c r="I16" s="62">
        <v>1.1219700942567901</v>
      </c>
      <c r="J16" s="62">
        <v>1.7708682351871201E-3</v>
      </c>
      <c r="K16" s="94">
        <v>3.5019874641291598E-4</v>
      </c>
      <c r="L16" s="63">
        <v>5.1670537826787972E-3</v>
      </c>
      <c r="M16" s="70">
        <v>0.97892918074193924</v>
      </c>
      <c r="N16" s="64" t="s">
        <v>242</v>
      </c>
    </row>
    <row r="17" spans="1:14" x14ac:dyDescent="0.25">
      <c r="B17" s="61" t="s">
        <v>56</v>
      </c>
      <c r="C17" s="113">
        <v>3.2942890686114001E-2</v>
      </c>
      <c r="D17" s="63">
        <v>3.0672019289510895E-3</v>
      </c>
      <c r="E17" s="63">
        <v>0.99432693824401985</v>
      </c>
      <c r="F17" s="76" t="s">
        <v>242</v>
      </c>
      <c r="G17" s="104"/>
      <c r="H17" s="61" t="s">
        <v>67</v>
      </c>
      <c r="I17" s="62">
        <v>1.16066458513354</v>
      </c>
      <c r="J17" s="62">
        <v>0.12551867934775701</v>
      </c>
      <c r="K17" s="94">
        <v>3.1365000059019202E-4</v>
      </c>
      <c r="L17" s="63">
        <v>4.6277904720877271E-3</v>
      </c>
      <c r="M17" s="70">
        <v>0.98355697121402696</v>
      </c>
      <c r="N17" s="64" t="s">
        <v>242</v>
      </c>
    </row>
    <row r="18" spans="1:14" x14ac:dyDescent="0.25">
      <c r="B18" s="61" t="s">
        <v>74</v>
      </c>
      <c r="C18" s="113">
        <v>2.1168999593041402E-2</v>
      </c>
      <c r="D18" s="63">
        <v>1.9709744662179986E-3</v>
      </c>
      <c r="E18" s="63">
        <v>0.99629791271023782</v>
      </c>
      <c r="F18" s="76" t="s">
        <v>242</v>
      </c>
      <c r="G18" s="104"/>
      <c r="H18" s="61" t="s">
        <v>59</v>
      </c>
      <c r="I18" s="62">
        <v>1.0537817464065999</v>
      </c>
      <c r="J18" s="62">
        <v>6.7549437629405599E-3</v>
      </c>
      <c r="K18" s="94">
        <v>3.0108996960574101E-4</v>
      </c>
      <c r="L18" s="63">
        <v>4.442471831534258E-3</v>
      </c>
      <c r="M18" s="70">
        <v>0.9879994430455612</v>
      </c>
      <c r="N18" s="64" t="s">
        <v>242</v>
      </c>
    </row>
    <row r="19" spans="1:14" x14ac:dyDescent="0.25">
      <c r="B19" s="61" t="s">
        <v>58</v>
      </c>
      <c r="C19" s="113">
        <v>1.6976531127267099E-2</v>
      </c>
      <c r="D19" s="63">
        <v>1.5806278057559915E-3</v>
      </c>
      <c r="E19" s="63">
        <v>0.99787854051599378</v>
      </c>
      <c r="F19" s="76" t="s">
        <v>242</v>
      </c>
      <c r="G19" s="104"/>
      <c r="H19" s="61" t="s">
        <v>48</v>
      </c>
      <c r="I19" s="62">
        <v>0.88018242093709198</v>
      </c>
      <c r="J19" s="62">
        <v>2.7491269191458298E-6</v>
      </c>
      <c r="K19" s="94">
        <v>2.8230688018457102E-4</v>
      </c>
      <c r="L19" s="63">
        <v>4.1653342511226597E-3</v>
      </c>
      <c r="M19" s="70">
        <v>0.99216477729668384</v>
      </c>
      <c r="N19" s="64" t="s">
        <v>242</v>
      </c>
    </row>
    <row r="20" spans="1:14" x14ac:dyDescent="0.25">
      <c r="B20" s="61" t="s">
        <v>60</v>
      </c>
      <c r="C20" s="113">
        <v>9.9636019718146503E-3</v>
      </c>
      <c r="D20" s="63">
        <v>9.2767752163693711E-4</v>
      </c>
      <c r="E20" s="63">
        <v>0.9988062180376307</v>
      </c>
      <c r="F20" s="76" t="s">
        <v>242</v>
      </c>
      <c r="G20" s="104"/>
      <c r="H20" s="61" t="s">
        <v>56</v>
      </c>
      <c r="I20" s="62">
        <v>5.7556707672296599E-2</v>
      </c>
      <c r="J20" s="62">
        <v>3.2942890686114001E-2</v>
      </c>
      <c r="K20" s="94">
        <v>1.61565602701734E-4</v>
      </c>
      <c r="L20" s="63">
        <v>2.3838410820764284E-3</v>
      </c>
      <c r="M20" s="70">
        <v>0.9945486183787603</v>
      </c>
      <c r="N20" s="64" t="s">
        <v>242</v>
      </c>
    </row>
    <row r="21" spans="1:14" x14ac:dyDescent="0.25">
      <c r="B21" s="61" t="s">
        <v>59</v>
      </c>
      <c r="C21" s="113">
        <v>6.7549437629405599E-3</v>
      </c>
      <c r="D21" s="63">
        <v>6.2893013054196665E-4</v>
      </c>
      <c r="E21" s="63">
        <v>0.99943514816817269</v>
      </c>
      <c r="F21" s="76" t="s">
        <v>242</v>
      </c>
      <c r="G21" s="104"/>
      <c r="H21" s="61" t="s">
        <v>51</v>
      </c>
      <c r="I21" s="62">
        <v>0.338883321857608</v>
      </c>
      <c r="J21" s="62">
        <v>8.8586823381063995E-4</v>
      </c>
      <c r="K21" s="94">
        <v>1.03857016490711E-4</v>
      </c>
      <c r="L21" s="63">
        <v>1.5323721041631644E-3</v>
      </c>
      <c r="M21" s="70">
        <v>0.99608099048292342</v>
      </c>
      <c r="N21" s="64" t="s">
        <v>242</v>
      </c>
    </row>
    <row r="22" spans="1:14" x14ac:dyDescent="0.25">
      <c r="B22" s="61" t="s">
        <v>75</v>
      </c>
      <c r="C22" s="113">
        <v>1.7708682351871201E-3</v>
      </c>
      <c r="D22" s="63">
        <v>1.6487959477015976E-4</v>
      </c>
      <c r="E22" s="63">
        <v>0.99960002776294288</v>
      </c>
      <c r="F22" s="76" t="s">
        <v>242</v>
      </c>
      <c r="G22" s="104"/>
      <c r="H22" s="61" t="s">
        <v>65</v>
      </c>
      <c r="I22" s="62">
        <v>0.25146448336799998</v>
      </c>
      <c r="J22" s="62">
        <v>3.5566891416843898E-4</v>
      </c>
      <c r="K22" s="94">
        <v>7.8714533730674897E-5</v>
      </c>
      <c r="L22" s="63">
        <v>1.1614040125241317E-3</v>
      </c>
      <c r="M22" s="70">
        <v>0.9972423944954476</v>
      </c>
      <c r="N22" s="64" t="s">
        <v>242</v>
      </c>
    </row>
    <row r="23" spans="1:14" x14ac:dyDescent="0.25">
      <c r="B23" s="61" t="s">
        <v>57</v>
      </c>
      <c r="C23" s="113">
        <v>1.2622128108100001E-3</v>
      </c>
      <c r="D23" s="63">
        <v>1.1752039628067906E-4</v>
      </c>
      <c r="E23" s="63">
        <v>0.99971754815922353</v>
      </c>
      <c r="F23" s="76" t="s">
        <v>242</v>
      </c>
      <c r="G23" s="104"/>
      <c r="H23" s="61" t="s">
        <v>74</v>
      </c>
      <c r="I23" s="62">
        <v>0.12466334380631</v>
      </c>
      <c r="J23" s="62">
        <v>2.1168999593041402E-2</v>
      </c>
      <c r="K23" s="94">
        <v>7.56986340307471E-5</v>
      </c>
      <c r="L23" s="63">
        <v>1.1169055209895057E-3</v>
      </c>
      <c r="M23" s="70">
        <v>0.99835930001643713</v>
      </c>
      <c r="N23" s="64" t="s">
        <v>242</v>
      </c>
    </row>
    <row r="24" spans="1:14" x14ac:dyDescent="0.25">
      <c r="B24" s="61" t="s">
        <v>164</v>
      </c>
      <c r="C24" s="113">
        <v>9.3247600000000001E-4</v>
      </c>
      <c r="D24" s="63">
        <v>8.6819709088436931E-5</v>
      </c>
      <c r="E24" s="63">
        <v>0.99980436786831195</v>
      </c>
      <c r="F24" s="76" t="s">
        <v>242</v>
      </c>
      <c r="G24" s="104"/>
      <c r="H24" s="61" t="s">
        <v>76</v>
      </c>
      <c r="I24" s="62">
        <v>0.164127005954609</v>
      </c>
      <c r="J24" s="62">
        <v>2.0472039948990901E-4</v>
      </c>
      <c r="K24" s="94">
        <v>5.1525608501078598E-5</v>
      </c>
      <c r="L24" s="63">
        <v>7.602414144464388E-4</v>
      </c>
      <c r="M24" s="70">
        <v>0.99911954143088355</v>
      </c>
      <c r="N24" s="64" t="s">
        <v>242</v>
      </c>
    </row>
    <row r="25" spans="1:14" s="83" customFormat="1" x14ac:dyDescent="0.25">
      <c r="B25" s="61" t="s">
        <v>51</v>
      </c>
      <c r="C25" s="113">
        <v>8.8586823381063995E-4</v>
      </c>
      <c r="D25" s="63">
        <v>8.2480216488281942E-5</v>
      </c>
      <c r="E25" s="63">
        <v>0.99988684808480022</v>
      </c>
      <c r="F25" s="76" t="s">
        <v>242</v>
      </c>
      <c r="G25" s="104"/>
      <c r="H25" s="61" t="s">
        <v>46</v>
      </c>
      <c r="I25" s="62">
        <v>0.47577718165408101</v>
      </c>
      <c r="J25" s="62">
        <v>3.6089000000000003E-2</v>
      </c>
      <c r="K25" s="94">
        <v>4.4612711273031303E-5</v>
      </c>
      <c r="L25" s="63">
        <v>6.5824415678254278E-4</v>
      </c>
      <c r="M25" s="70">
        <v>0.99977778558766606</v>
      </c>
      <c r="N25" s="64" t="s">
        <v>242</v>
      </c>
    </row>
    <row r="26" spans="1:14" x14ac:dyDescent="0.25">
      <c r="B26" s="61" t="s">
        <v>160</v>
      </c>
      <c r="C26" s="113">
        <v>4.2356400000000003E-4</v>
      </c>
      <c r="D26" s="63">
        <v>3.9436621704295555E-5</v>
      </c>
      <c r="E26" s="63">
        <v>0.99992628470650446</v>
      </c>
      <c r="F26" s="76" t="s">
        <v>242</v>
      </c>
      <c r="G26" s="104"/>
      <c r="H26" s="61" t="s">
        <v>57</v>
      </c>
      <c r="I26" s="62">
        <v>4.9084532971891102E-3</v>
      </c>
      <c r="J26" s="62">
        <v>1.2622128108100001E-3</v>
      </c>
      <c r="K26" s="94">
        <v>5.3233670384819099E-6</v>
      </c>
      <c r="L26" s="63">
        <v>7.8544323971803634E-5</v>
      </c>
      <c r="M26" s="70">
        <v>0.99985632991163786</v>
      </c>
      <c r="N26" s="64" t="s">
        <v>242</v>
      </c>
    </row>
    <row r="27" spans="1:14" x14ac:dyDescent="0.25">
      <c r="A27" s="51"/>
      <c r="B27" s="61" t="s">
        <v>65</v>
      </c>
      <c r="C27" s="113">
        <v>3.5566891416843898E-4</v>
      </c>
      <c r="D27" s="63">
        <v>3.3115138255466223E-5</v>
      </c>
      <c r="E27" s="63">
        <v>0.9999593998447599</v>
      </c>
      <c r="F27" s="76" t="s">
        <v>242</v>
      </c>
      <c r="G27" s="104"/>
      <c r="H27" s="61" t="s">
        <v>164</v>
      </c>
      <c r="I27" s="62">
        <v>1.695E-4</v>
      </c>
      <c r="J27" s="62">
        <v>9.3247600000000001E-4</v>
      </c>
      <c r="K27" s="94">
        <v>5.0414505458518903E-6</v>
      </c>
      <c r="L27" s="63">
        <v>7.4384749745555758E-5</v>
      </c>
      <c r="M27" s="70">
        <v>0.99993071466138339</v>
      </c>
      <c r="N27" s="64" t="s">
        <v>242</v>
      </c>
    </row>
    <row r="28" spans="1:14" x14ac:dyDescent="0.25">
      <c r="A28" s="51"/>
      <c r="B28" s="61" t="s">
        <v>76</v>
      </c>
      <c r="C28" s="113">
        <v>2.0472039948990901E-4</v>
      </c>
      <c r="D28" s="63">
        <v>1.9060828941637632E-5</v>
      </c>
      <c r="E28" s="63">
        <v>0.99997846067370155</v>
      </c>
      <c r="F28" s="76" t="s">
        <v>242</v>
      </c>
      <c r="G28" s="111"/>
      <c r="H28" s="61" t="s">
        <v>160</v>
      </c>
      <c r="I28" s="62">
        <v>1.2729480000000001E-3</v>
      </c>
      <c r="J28" s="62">
        <v>4.2356400000000003E-4</v>
      </c>
      <c r="K28" s="94">
        <v>1.90640023547585E-6</v>
      </c>
      <c r="L28" s="63">
        <v>2.8128234749306164E-5</v>
      </c>
      <c r="M28" s="70">
        <v>0.99995884289613268</v>
      </c>
      <c r="N28" s="64" t="s">
        <v>242</v>
      </c>
    </row>
    <row r="29" spans="1:14" x14ac:dyDescent="0.25">
      <c r="A29" s="51"/>
      <c r="B29" s="61" t="s">
        <v>68</v>
      </c>
      <c r="C29" s="113">
        <v>1.7256716230122499E-4</v>
      </c>
      <c r="D29" s="63">
        <v>1.6067148998161276E-5</v>
      </c>
      <c r="E29" s="63">
        <v>0.99999452782269971</v>
      </c>
      <c r="F29" s="76" t="s">
        <v>242</v>
      </c>
      <c r="H29" s="61" t="s">
        <v>61</v>
      </c>
      <c r="I29" s="62">
        <v>5.9450798440983397E-3</v>
      </c>
      <c r="J29" s="62">
        <v>2.7476487666134501E-5</v>
      </c>
      <c r="K29" s="94">
        <v>1.7567530703111801E-6</v>
      </c>
      <c r="L29" s="63">
        <v>2.5920245832294014E-5</v>
      </c>
      <c r="M29" s="70">
        <v>0.99998476314196494</v>
      </c>
      <c r="N29" s="64" t="s">
        <v>242</v>
      </c>
    </row>
    <row r="30" spans="1:14" x14ac:dyDescent="0.25">
      <c r="A30" s="51"/>
      <c r="B30" s="61" t="s">
        <v>204</v>
      </c>
      <c r="C30" s="113">
        <v>2.8547607E-5</v>
      </c>
      <c r="D30" s="63">
        <v>2.6579718243804945E-6</v>
      </c>
      <c r="E30" s="63">
        <v>0.99999718579452412</v>
      </c>
      <c r="F30" s="76" t="s">
        <v>242</v>
      </c>
      <c r="H30" s="61" t="s">
        <v>68</v>
      </c>
      <c r="I30" s="62">
        <v>7.3984174624093101E-5</v>
      </c>
      <c r="J30" s="62">
        <v>1.7256716230122499E-4</v>
      </c>
      <c r="K30" s="94">
        <v>9.1931866456033503E-7</v>
      </c>
      <c r="L30" s="63">
        <v>1.3564208986638749E-5</v>
      </c>
      <c r="M30" s="70">
        <v>0.99999832735095162</v>
      </c>
      <c r="N30" s="64" t="s">
        <v>242</v>
      </c>
    </row>
    <row r="31" spans="1:14" x14ac:dyDescent="0.25">
      <c r="A31" s="51"/>
      <c r="B31" s="61" t="s">
        <v>61</v>
      </c>
      <c r="C31" s="113">
        <v>2.7476487666134501E-5</v>
      </c>
      <c r="D31" s="63">
        <v>2.5582435000427067E-6</v>
      </c>
      <c r="E31" s="63">
        <v>0.99999974403802416</v>
      </c>
      <c r="F31" s="76" t="s">
        <v>242</v>
      </c>
      <c r="H31" s="61" t="s">
        <v>204</v>
      </c>
      <c r="I31" s="62">
        <v>1.32947271335271E-4</v>
      </c>
      <c r="J31" s="62">
        <v>2.8547607E-5</v>
      </c>
      <c r="K31" s="94">
        <v>1.13364331897412E-7</v>
      </c>
      <c r="L31" s="63">
        <v>1.6726490484369518E-6</v>
      </c>
      <c r="M31" s="70">
        <v>1</v>
      </c>
      <c r="N31" s="64" t="s">
        <v>242</v>
      </c>
    </row>
    <row r="32" spans="1:14" ht="15.75" thickBot="1" x14ac:dyDescent="0.3">
      <c r="A32" s="51"/>
      <c r="B32" s="66" t="s">
        <v>48</v>
      </c>
      <c r="C32" s="114">
        <v>2.7491269191458298E-6</v>
      </c>
      <c r="D32" s="68">
        <v>2.5596197582289715E-7</v>
      </c>
      <c r="E32" s="68">
        <v>1</v>
      </c>
      <c r="F32" s="77"/>
      <c r="H32" s="66"/>
      <c r="I32" s="67"/>
      <c r="J32" s="67"/>
      <c r="K32" s="96"/>
      <c r="L32" s="68"/>
      <c r="M32" s="97"/>
      <c r="N32" s="69"/>
    </row>
  </sheetData>
  <sortState xmlns:xlrd2="http://schemas.microsoft.com/office/spreadsheetml/2017/richdata2" ref="P3:P28">
    <sortCondition ref="P3"/>
  </sortState>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A1:N60"/>
  <sheetViews>
    <sheetView showGridLines="0" topLeftCell="A19" zoomScale="75" zoomScaleNormal="75" workbookViewId="0">
      <selection activeCell="S31" sqref="S31"/>
    </sheetView>
  </sheetViews>
  <sheetFormatPr defaultRowHeight="15" x14ac:dyDescent="0.25"/>
  <cols>
    <col min="1" max="1" width="7" style="81" bestFit="1" customWidth="1"/>
    <col min="2" max="2" width="15.7109375" style="18" customWidth="1"/>
    <col min="3" max="3" width="10" style="18" customWidth="1"/>
    <col min="4" max="4" width="14.28515625" style="81" customWidth="1"/>
    <col min="5" max="5" width="11.42578125" style="81" customWidth="1"/>
    <col min="6" max="6" width="9.140625" style="106" bestFit="1" customWidth="1"/>
    <col min="7" max="7" width="2.140625" style="81" customWidth="1"/>
    <col min="8" max="8" width="13.5703125" style="18" customWidth="1"/>
    <col min="9" max="9" width="9.140625" style="18" customWidth="1"/>
    <col min="10" max="10" width="10.5703125" style="18" bestFit="1" customWidth="1"/>
    <col min="11" max="11" width="12" style="18" customWidth="1"/>
    <col min="12" max="12" width="9.140625" style="18"/>
    <col min="13" max="13" width="11.7109375" style="18" customWidth="1"/>
    <col min="14" max="14" width="9.5703125" style="18" customWidth="1"/>
    <col min="15" max="16384" width="9.140625" style="18"/>
  </cols>
  <sheetData>
    <row r="1" spans="2:14" x14ac:dyDescent="0.25">
      <c r="B1" s="50" t="s">
        <v>209</v>
      </c>
      <c r="G1" s="107"/>
    </row>
    <row r="2" spans="2:14" ht="14.25" customHeight="1" x14ac:dyDescent="0.25">
      <c r="G2" s="108"/>
    </row>
    <row r="3" spans="2:14" ht="15.75" thickBot="1" x14ac:dyDescent="0.3">
      <c r="B3" s="18" t="s">
        <v>32</v>
      </c>
      <c r="G3" s="60"/>
      <c r="H3" s="18" t="s">
        <v>33</v>
      </c>
    </row>
    <row r="4" spans="2:14" ht="45.75" thickBot="1" x14ac:dyDescent="0.3">
      <c r="B4" s="91" t="s">
        <v>0</v>
      </c>
      <c r="C4" s="92" t="s">
        <v>180</v>
      </c>
      <c r="D4" s="92" t="s">
        <v>1</v>
      </c>
      <c r="E4" s="92" t="s">
        <v>2</v>
      </c>
      <c r="F4" s="93" t="s">
        <v>3</v>
      </c>
      <c r="G4" s="109"/>
      <c r="H4" s="91" t="s">
        <v>0</v>
      </c>
      <c r="I4" s="92" t="s">
        <v>181</v>
      </c>
      <c r="J4" s="92" t="s">
        <v>245</v>
      </c>
      <c r="K4" s="92" t="s">
        <v>28</v>
      </c>
      <c r="L4" s="92" t="s">
        <v>29</v>
      </c>
      <c r="M4" s="92" t="s">
        <v>2</v>
      </c>
      <c r="N4" s="93" t="s">
        <v>3</v>
      </c>
    </row>
    <row r="5" spans="2:14" x14ac:dyDescent="0.25">
      <c r="B5" s="56" t="s">
        <v>171</v>
      </c>
      <c r="C5" s="57">
        <v>112.63783255464868</v>
      </c>
      <c r="D5" s="62"/>
      <c r="E5" s="63"/>
      <c r="F5" s="76" t="s">
        <v>242</v>
      </c>
      <c r="G5" s="110"/>
      <c r="H5" s="56" t="s">
        <v>124</v>
      </c>
      <c r="I5" s="57">
        <v>9.6172112688712197</v>
      </c>
      <c r="J5" s="57">
        <v>26.727706640455899</v>
      </c>
      <c r="K5" s="57">
        <v>0.130219209143732</v>
      </c>
      <c r="L5" s="63">
        <v>0.21480753418277976</v>
      </c>
      <c r="M5" s="70">
        <v>0.21480753418277976</v>
      </c>
      <c r="N5" s="59" t="s">
        <v>241</v>
      </c>
    </row>
    <row r="6" spans="2:14" x14ac:dyDescent="0.25">
      <c r="B6" s="61" t="s">
        <v>124</v>
      </c>
      <c r="C6" s="62">
        <v>26.727706640455899</v>
      </c>
      <c r="D6" s="62">
        <v>0.23728889338747153</v>
      </c>
      <c r="E6" s="63">
        <v>0.23728889338747153</v>
      </c>
      <c r="F6" s="76" t="s">
        <v>241</v>
      </c>
      <c r="G6" s="110"/>
      <c r="H6" s="61" t="s">
        <v>58</v>
      </c>
      <c r="I6" s="62">
        <v>23.844161949842398</v>
      </c>
      <c r="J6" s="62">
        <v>0.85296966080263303</v>
      </c>
      <c r="K6" s="62">
        <v>0.114192358679683</v>
      </c>
      <c r="L6" s="63">
        <v>0.18836989682085589</v>
      </c>
      <c r="M6" s="70">
        <v>0.40317743100363568</v>
      </c>
      <c r="N6" s="64" t="s">
        <v>241</v>
      </c>
    </row>
    <row r="7" spans="2:14" x14ac:dyDescent="0.25">
      <c r="B7" s="61" t="s">
        <v>131</v>
      </c>
      <c r="C7" s="62">
        <v>23.452070964339399</v>
      </c>
      <c r="D7" s="62">
        <v>0.20820776139279065</v>
      </c>
      <c r="E7" s="63">
        <v>0.44549665478026218</v>
      </c>
      <c r="F7" s="76" t="s">
        <v>241</v>
      </c>
      <c r="G7" s="110"/>
      <c r="H7" s="61" t="s">
        <v>72</v>
      </c>
      <c r="I7" s="62">
        <v>35.071082558777597</v>
      </c>
      <c r="J7" s="62">
        <v>10.086995481478001</v>
      </c>
      <c r="K7" s="62">
        <v>0.108947406921685</v>
      </c>
      <c r="L7" s="63">
        <v>0.17971790790576722</v>
      </c>
      <c r="M7" s="70">
        <v>0.58289533890940293</v>
      </c>
      <c r="N7" s="64" t="s">
        <v>241</v>
      </c>
    </row>
    <row r="8" spans="2:14" x14ac:dyDescent="0.25">
      <c r="B8" s="61" t="s">
        <v>130</v>
      </c>
      <c r="C8" s="62">
        <v>11.3110476549325</v>
      </c>
      <c r="D8" s="62">
        <v>0.1004196138934465</v>
      </c>
      <c r="E8" s="63">
        <v>0.54591626867370868</v>
      </c>
      <c r="F8" s="76" t="s">
        <v>241</v>
      </c>
      <c r="G8" s="110"/>
      <c r="H8" s="61" t="s">
        <v>131</v>
      </c>
      <c r="I8" s="62">
        <v>21.961480589321798</v>
      </c>
      <c r="J8" s="62">
        <v>23.452070964339399</v>
      </c>
      <c r="K8" s="62">
        <v>4.6265256200072401E-2</v>
      </c>
      <c r="L8" s="63">
        <v>7.6318430038249688E-2</v>
      </c>
      <c r="M8" s="70">
        <v>0.6592137689476526</v>
      </c>
      <c r="N8" s="64" t="s">
        <v>241</v>
      </c>
    </row>
    <row r="9" spans="2:14" x14ac:dyDescent="0.25">
      <c r="B9" s="61" t="s">
        <v>113</v>
      </c>
      <c r="C9" s="62">
        <v>11.2539014</v>
      </c>
      <c r="D9" s="62">
        <v>9.991226877115135E-2</v>
      </c>
      <c r="E9" s="63">
        <v>0.64582853744486002</v>
      </c>
      <c r="F9" s="76" t="s">
        <v>241</v>
      </c>
      <c r="G9" s="110"/>
      <c r="H9" s="61" t="s">
        <v>113</v>
      </c>
      <c r="I9" s="62">
        <v>7.9266138000000002</v>
      </c>
      <c r="J9" s="62">
        <v>11.2539014</v>
      </c>
      <c r="K9" s="62">
        <v>3.5334674553207997E-2</v>
      </c>
      <c r="L9" s="63">
        <v>5.828751657943064E-2</v>
      </c>
      <c r="M9" s="70">
        <v>0.71750128552708325</v>
      </c>
      <c r="N9" s="64" t="s">
        <v>241</v>
      </c>
    </row>
    <row r="10" spans="2:14" x14ac:dyDescent="0.25">
      <c r="B10" s="61" t="s">
        <v>72</v>
      </c>
      <c r="C10" s="62">
        <v>10.086995481478001</v>
      </c>
      <c r="D10" s="62">
        <v>8.9552464324844636E-2</v>
      </c>
      <c r="E10" s="63">
        <v>0.73538100176970467</v>
      </c>
      <c r="F10" s="76" t="s">
        <v>241</v>
      </c>
      <c r="G10" s="110"/>
      <c r="H10" s="61" t="s">
        <v>130</v>
      </c>
      <c r="I10" s="62">
        <v>10.3229456026632</v>
      </c>
      <c r="J10" s="62">
        <v>11.3110476549325</v>
      </c>
      <c r="K10" s="62">
        <v>2.36674423713941E-2</v>
      </c>
      <c r="L10" s="63">
        <v>3.9041436126375985E-2</v>
      </c>
      <c r="M10" s="70">
        <v>0.75654272165345926</v>
      </c>
      <c r="N10" s="64" t="s">
        <v>241</v>
      </c>
    </row>
    <row r="11" spans="2:14" x14ac:dyDescent="0.25">
      <c r="B11" s="61" t="s">
        <v>152</v>
      </c>
      <c r="C11" s="62">
        <v>4.6956809781687197</v>
      </c>
      <c r="D11" s="62">
        <v>4.1688310860300941E-2</v>
      </c>
      <c r="E11" s="63">
        <v>0.77706931263000556</v>
      </c>
      <c r="F11" s="76" t="s">
        <v>241</v>
      </c>
      <c r="G11" s="110"/>
      <c r="H11" s="61" t="s">
        <v>116</v>
      </c>
      <c r="I11" s="62">
        <v>6.74235218272847</v>
      </c>
      <c r="J11" s="62">
        <v>2.2350619295924798</v>
      </c>
      <c r="K11" s="62">
        <v>1.8968245342985801E-2</v>
      </c>
      <c r="L11" s="63">
        <v>3.1289715524254504E-2</v>
      </c>
      <c r="M11" s="70">
        <v>0.78783243717771378</v>
      </c>
      <c r="N11" s="64" t="s">
        <v>241</v>
      </c>
    </row>
    <row r="12" spans="2:14" x14ac:dyDescent="0.25">
      <c r="B12" s="61" t="s">
        <v>133</v>
      </c>
      <c r="C12" s="62">
        <v>2.9631420554546799</v>
      </c>
      <c r="D12" s="62">
        <v>2.630680996118287E-2</v>
      </c>
      <c r="E12" s="63">
        <v>0.8033761225911884</v>
      </c>
      <c r="F12" s="76" t="s">
        <v>241</v>
      </c>
      <c r="G12" s="110"/>
      <c r="H12" s="61" t="s">
        <v>62</v>
      </c>
      <c r="I12" s="62">
        <v>5.4011061199096098</v>
      </c>
      <c r="J12" s="62">
        <v>1.4283699512763199</v>
      </c>
      <c r="K12" s="62">
        <v>1.76140468333221E-2</v>
      </c>
      <c r="L12" s="63">
        <v>2.905585122291493E-2</v>
      </c>
      <c r="M12" s="70">
        <v>0.81688828840062877</v>
      </c>
      <c r="N12" s="64" t="s">
        <v>241</v>
      </c>
    </row>
    <row r="13" spans="2:14" x14ac:dyDescent="0.25">
      <c r="B13" s="61" t="s">
        <v>83</v>
      </c>
      <c r="C13" s="62">
        <v>2.2497530000000001</v>
      </c>
      <c r="D13" s="62">
        <v>1.9973333550328074E-2</v>
      </c>
      <c r="E13" s="63">
        <v>0.82334945614151644</v>
      </c>
      <c r="F13" s="76" t="s">
        <v>242</v>
      </c>
      <c r="G13" s="110"/>
      <c r="H13" s="61" t="s">
        <v>133</v>
      </c>
      <c r="I13" s="62">
        <v>1.10614751361201</v>
      </c>
      <c r="J13" s="62">
        <v>2.9631420554546799</v>
      </c>
      <c r="K13" s="62">
        <v>1.42357847425307E-2</v>
      </c>
      <c r="L13" s="63">
        <v>2.3483123863274131E-2</v>
      </c>
      <c r="M13" s="70">
        <v>0.84037141226390288</v>
      </c>
      <c r="N13" s="64" t="s">
        <v>242</v>
      </c>
    </row>
    <row r="14" spans="2:14" x14ac:dyDescent="0.25">
      <c r="B14" s="61" t="s">
        <v>116</v>
      </c>
      <c r="C14" s="62">
        <v>2.2350619295924798</v>
      </c>
      <c r="D14" s="62">
        <v>1.9842906054749334E-2</v>
      </c>
      <c r="E14" s="63">
        <v>0.84319236219626581</v>
      </c>
      <c r="F14" s="76" t="s">
        <v>242</v>
      </c>
      <c r="G14" s="110"/>
      <c r="H14" s="61" t="s">
        <v>120</v>
      </c>
      <c r="I14" s="62">
        <v>2.9119999999999999</v>
      </c>
      <c r="J14" s="62">
        <v>0.53876132428571399</v>
      </c>
      <c r="K14" s="62">
        <v>1.10422611487065E-2</v>
      </c>
      <c r="L14" s="63">
        <v>1.8215138187007832E-2</v>
      </c>
      <c r="M14" s="70">
        <v>0.8585865504509107</v>
      </c>
      <c r="N14" s="64" t="s">
        <v>242</v>
      </c>
    </row>
    <row r="15" spans="2:14" x14ac:dyDescent="0.25">
      <c r="B15" s="61" t="s">
        <v>121</v>
      </c>
      <c r="C15" s="62">
        <v>2.1009887464651</v>
      </c>
      <c r="D15" s="62">
        <v>1.8652602760673327E-2</v>
      </c>
      <c r="E15" s="63">
        <v>0.86184496495693919</v>
      </c>
      <c r="F15" s="76" t="s">
        <v>242</v>
      </c>
      <c r="G15" s="110"/>
      <c r="H15" s="61" t="s">
        <v>119</v>
      </c>
      <c r="I15" s="62">
        <v>3.0231237200000001</v>
      </c>
      <c r="J15" s="62">
        <v>0.69611493913400002</v>
      </c>
      <c r="K15" s="62">
        <v>1.0549678560692E-2</v>
      </c>
      <c r="L15" s="63">
        <v>1.7402581792229112E-2</v>
      </c>
      <c r="M15" s="70">
        <v>0.87598913224313979</v>
      </c>
      <c r="N15" s="64" t="s">
        <v>242</v>
      </c>
    </row>
    <row r="16" spans="2:14" x14ac:dyDescent="0.25">
      <c r="B16" s="61" t="s">
        <v>139</v>
      </c>
      <c r="C16" s="62">
        <v>1.4802654816</v>
      </c>
      <c r="D16" s="62">
        <v>1.3141814326743346E-2</v>
      </c>
      <c r="E16" s="63">
        <v>0.87498677928368251</v>
      </c>
      <c r="F16" s="76" t="s">
        <v>242</v>
      </c>
      <c r="G16" s="110"/>
      <c r="H16" s="61" t="s">
        <v>152</v>
      </c>
      <c r="I16" s="62">
        <v>4.5832752909594801</v>
      </c>
      <c r="J16" s="62">
        <v>4.6956809781687197</v>
      </c>
      <c r="K16" s="62">
        <v>8.3279740419925606E-3</v>
      </c>
      <c r="L16" s="63">
        <v>1.3737693389951964E-2</v>
      </c>
      <c r="M16" s="70">
        <v>0.8897268256330918</v>
      </c>
      <c r="N16" s="64" t="s">
        <v>242</v>
      </c>
    </row>
    <row r="17" spans="2:14" x14ac:dyDescent="0.25">
      <c r="B17" s="61" t="s">
        <v>62</v>
      </c>
      <c r="C17" s="62">
        <v>1.4283699512763199</v>
      </c>
      <c r="D17" s="62">
        <v>1.2681085199178663E-2</v>
      </c>
      <c r="E17" s="63">
        <v>0.88766786448286117</v>
      </c>
      <c r="F17" s="76" t="s">
        <v>242</v>
      </c>
      <c r="G17" s="110"/>
      <c r="H17" s="61" t="s">
        <v>121</v>
      </c>
      <c r="I17" s="62">
        <v>1.15517545999517</v>
      </c>
      <c r="J17" s="62">
        <v>2.1009887464651</v>
      </c>
      <c r="K17" s="62">
        <v>8.2289655727409705E-3</v>
      </c>
      <c r="L17" s="63">
        <v>1.3574370595388905E-2</v>
      </c>
      <c r="M17" s="70">
        <v>0.90330119622848071</v>
      </c>
      <c r="N17" s="64" t="s">
        <v>242</v>
      </c>
    </row>
    <row r="18" spans="2:14" x14ac:dyDescent="0.25">
      <c r="B18" s="61" t="s">
        <v>117</v>
      </c>
      <c r="C18" s="62">
        <v>1.25580947789609</v>
      </c>
      <c r="D18" s="62">
        <v>1.114909129032474E-2</v>
      </c>
      <c r="E18" s="63">
        <v>0.89881695577318588</v>
      </c>
      <c r="F18" s="76" t="s">
        <v>242</v>
      </c>
      <c r="G18" s="110"/>
      <c r="H18" s="61" t="s">
        <v>83</v>
      </c>
      <c r="I18" s="62">
        <v>1.58981254945545</v>
      </c>
      <c r="J18" s="62">
        <v>2.2497530000000001</v>
      </c>
      <c r="K18" s="62">
        <v>7.0374961508039699E-3</v>
      </c>
      <c r="L18" s="63">
        <v>1.1608941606352625E-2</v>
      </c>
      <c r="M18" s="70">
        <v>0.91491013783483333</v>
      </c>
      <c r="N18" s="64" t="s">
        <v>242</v>
      </c>
    </row>
    <row r="19" spans="2:14" x14ac:dyDescent="0.25">
      <c r="B19" s="61" t="s">
        <v>53</v>
      </c>
      <c r="C19" s="62">
        <v>0.93832500805015595</v>
      </c>
      <c r="D19" s="62">
        <v>8.3304604391682274E-3</v>
      </c>
      <c r="E19" s="63">
        <v>0.90714741621235406</v>
      </c>
      <c r="F19" s="76" t="s">
        <v>242</v>
      </c>
      <c r="G19" s="110"/>
      <c r="H19" s="61" t="s">
        <v>139</v>
      </c>
      <c r="I19" s="62">
        <v>0.86779405963636402</v>
      </c>
      <c r="J19" s="62">
        <v>1.4802654816</v>
      </c>
      <c r="K19" s="62">
        <v>5.5267182726130301E-3</v>
      </c>
      <c r="L19" s="63">
        <v>9.1167864715914759E-3</v>
      </c>
      <c r="M19" s="70">
        <v>0.92402692430642475</v>
      </c>
      <c r="N19" s="64" t="s">
        <v>242</v>
      </c>
    </row>
    <row r="20" spans="2:14" x14ac:dyDescent="0.25">
      <c r="B20" s="61" t="s">
        <v>84</v>
      </c>
      <c r="C20" s="62">
        <v>0.89743746247063205</v>
      </c>
      <c r="D20" s="62">
        <v>7.9674603294165921E-3</v>
      </c>
      <c r="E20" s="63">
        <v>0.91511487654177071</v>
      </c>
      <c r="F20" s="76" t="s">
        <v>242</v>
      </c>
      <c r="G20" s="110"/>
      <c r="H20" s="61" t="s">
        <v>75</v>
      </c>
      <c r="I20" s="62">
        <v>1.2897565574400001</v>
      </c>
      <c r="J20" s="62">
        <v>0.17637720613778701</v>
      </c>
      <c r="K20" s="62">
        <v>5.3066221896858499E-3</v>
      </c>
      <c r="L20" s="63">
        <v>8.7537194773457047E-3</v>
      </c>
      <c r="M20" s="70">
        <v>0.93278064378377046</v>
      </c>
      <c r="N20" s="64" t="s">
        <v>242</v>
      </c>
    </row>
    <row r="21" spans="2:14" x14ac:dyDescent="0.25">
      <c r="B21" s="61" t="s">
        <v>58</v>
      </c>
      <c r="C21" s="62">
        <v>0.85296966080263303</v>
      </c>
      <c r="D21" s="62">
        <v>7.572674664072538E-3</v>
      </c>
      <c r="E21" s="63">
        <v>0.92268755120584323</v>
      </c>
      <c r="F21" s="76" t="s">
        <v>242</v>
      </c>
      <c r="G21" s="110"/>
      <c r="H21" s="61" t="s">
        <v>59</v>
      </c>
      <c r="I21" s="62">
        <v>1.0301933736604201</v>
      </c>
      <c r="J21" s="62">
        <v>0.12747930021426401</v>
      </c>
      <c r="K21" s="62">
        <v>4.3282087732167997E-3</v>
      </c>
      <c r="L21" s="63">
        <v>7.1397442828635615E-3</v>
      </c>
      <c r="M21" s="70">
        <v>0.93992038806663403</v>
      </c>
      <c r="N21" s="64" t="s">
        <v>242</v>
      </c>
    </row>
    <row r="22" spans="2:14" x14ac:dyDescent="0.25">
      <c r="B22" s="61" t="s">
        <v>52</v>
      </c>
      <c r="C22" s="62">
        <v>0.79928395921819395</v>
      </c>
      <c r="D22" s="62">
        <v>7.0960523750348628E-3</v>
      </c>
      <c r="E22" s="63">
        <v>0.92978360358087808</v>
      </c>
      <c r="F22" s="76" t="s">
        <v>242</v>
      </c>
      <c r="G22" s="110"/>
      <c r="H22" s="61" t="s">
        <v>53</v>
      </c>
      <c r="I22" s="62">
        <v>0.44837165975141802</v>
      </c>
      <c r="J22" s="62">
        <v>0.93832500805015595</v>
      </c>
      <c r="K22" s="62">
        <v>4.01476001283571E-3</v>
      </c>
      <c r="L22" s="63">
        <v>6.6226841981582947E-3</v>
      </c>
      <c r="M22" s="70">
        <v>0.94654307226479228</v>
      </c>
      <c r="N22" s="64" t="s">
        <v>242</v>
      </c>
    </row>
    <row r="23" spans="2:14" x14ac:dyDescent="0.25">
      <c r="B23" s="61" t="s">
        <v>55</v>
      </c>
      <c r="C23" s="62">
        <v>0.74852137638855798</v>
      </c>
      <c r="D23" s="62">
        <v>6.645381568625236E-3</v>
      </c>
      <c r="E23" s="63">
        <v>0.93642898514950335</v>
      </c>
      <c r="F23" s="76" t="s">
        <v>242</v>
      </c>
      <c r="G23" s="110"/>
      <c r="H23" s="61" t="s">
        <v>55</v>
      </c>
      <c r="I23" s="62">
        <v>0.35012870185445599</v>
      </c>
      <c r="J23" s="62">
        <v>0.74852137638855798</v>
      </c>
      <c r="K23" s="62">
        <v>3.2406032685761998E-3</v>
      </c>
      <c r="L23" s="63">
        <v>5.3456475581814449E-3</v>
      </c>
      <c r="M23" s="70">
        <v>0.95188871982297374</v>
      </c>
      <c r="N23" s="64" t="s">
        <v>242</v>
      </c>
    </row>
    <row r="24" spans="2:14" x14ac:dyDescent="0.25">
      <c r="B24" s="61" t="s">
        <v>119</v>
      </c>
      <c r="C24" s="62">
        <v>0.69611493913400002</v>
      </c>
      <c r="D24" s="62">
        <v>6.1801166033292124E-3</v>
      </c>
      <c r="E24" s="63">
        <v>0.94260910175283252</v>
      </c>
      <c r="F24" s="76" t="s">
        <v>242</v>
      </c>
      <c r="G24" s="110"/>
      <c r="H24" s="61" t="s">
        <v>52</v>
      </c>
      <c r="I24" s="62">
        <v>0.45775567771116799</v>
      </c>
      <c r="J24" s="62">
        <v>0.79928395921819395</v>
      </c>
      <c r="K24" s="62">
        <v>3.03860175157839E-3</v>
      </c>
      <c r="L24" s="63">
        <v>5.0124290718090827E-3</v>
      </c>
      <c r="M24" s="70">
        <v>0.95690114889478284</v>
      </c>
      <c r="N24" s="64" t="s">
        <v>242</v>
      </c>
    </row>
    <row r="25" spans="2:14" x14ac:dyDescent="0.25">
      <c r="B25" s="61" t="s">
        <v>140</v>
      </c>
      <c r="C25" s="62">
        <v>0.67225128300000003</v>
      </c>
      <c r="D25" s="62">
        <v>5.968254783967392E-3</v>
      </c>
      <c r="E25" s="63">
        <v>0.94857735653679986</v>
      </c>
      <c r="F25" s="76" t="s">
        <v>242</v>
      </c>
      <c r="G25" s="110"/>
      <c r="H25" s="61" t="s">
        <v>60</v>
      </c>
      <c r="I25" s="62">
        <v>0.93305428407573698</v>
      </c>
      <c r="J25" s="62">
        <v>0.249791398500676</v>
      </c>
      <c r="K25" s="62">
        <v>3.02257856356978E-3</v>
      </c>
      <c r="L25" s="63">
        <v>4.9859974759753414E-3</v>
      </c>
      <c r="M25" s="70">
        <v>0.96188714637075823</v>
      </c>
      <c r="N25" s="64" t="s">
        <v>242</v>
      </c>
    </row>
    <row r="26" spans="2:14" x14ac:dyDescent="0.25">
      <c r="B26" s="61" t="s">
        <v>138</v>
      </c>
      <c r="C26" s="62">
        <v>0.61918411500000003</v>
      </c>
      <c r="D26" s="62">
        <v>5.4971238433551128E-3</v>
      </c>
      <c r="E26" s="63">
        <v>0.95407448038015497</v>
      </c>
      <c r="F26" s="76" t="s">
        <v>242</v>
      </c>
      <c r="G26" s="110"/>
      <c r="H26" s="61" t="s">
        <v>49</v>
      </c>
      <c r="I26" s="62">
        <v>0.123856506410695</v>
      </c>
      <c r="J26" s="62">
        <v>0.54103441400460195</v>
      </c>
      <c r="K26" s="62">
        <v>2.9920453046881298E-3</v>
      </c>
      <c r="L26" s="63">
        <v>4.9356302982443484E-3</v>
      </c>
      <c r="M26" s="70">
        <v>0.96682277666900263</v>
      </c>
      <c r="N26" s="64" t="s">
        <v>242</v>
      </c>
    </row>
    <row r="27" spans="2:14" x14ac:dyDescent="0.25">
      <c r="B27" s="61" t="s">
        <v>70</v>
      </c>
      <c r="C27" s="62">
        <v>0.58217665692965004</v>
      </c>
      <c r="D27" s="62">
        <v>5.1685711960694413E-3</v>
      </c>
      <c r="E27" s="63">
        <v>0.95924305157622436</v>
      </c>
      <c r="F27" s="76" t="s">
        <v>242</v>
      </c>
      <c r="G27" s="110"/>
      <c r="H27" s="61" t="s">
        <v>84</v>
      </c>
      <c r="I27" s="62">
        <v>1.7850461301270799</v>
      </c>
      <c r="J27" s="62">
        <v>0.89743746247063205</v>
      </c>
      <c r="K27" s="62">
        <v>2.9793810079524301E-3</v>
      </c>
      <c r="L27" s="63">
        <v>4.9147394759774731E-3</v>
      </c>
      <c r="M27" s="70">
        <v>0.97173751614498005</v>
      </c>
      <c r="N27" s="64" t="s">
        <v>242</v>
      </c>
    </row>
    <row r="28" spans="2:14" x14ac:dyDescent="0.25">
      <c r="B28" s="61" t="s">
        <v>49</v>
      </c>
      <c r="C28" s="62">
        <v>0.54103441400460195</v>
      </c>
      <c r="D28" s="62">
        <v>4.8033098802936162E-3</v>
      </c>
      <c r="E28" s="63">
        <v>0.96404636145651801</v>
      </c>
      <c r="F28" s="76" t="s">
        <v>242</v>
      </c>
      <c r="G28" s="110"/>
      <c r="H28" s="61" t="s">
        <v>138</v>
      </c>
      <c r="I28" s="62">
        <v>0.30826124999999999</v>
      </c>
      <c r="J28" s="62">
        <v>0.61918411500000003</v>
      </c>
      <c r="K28" s="62">
        <v>2.5869774018460702E-3</v>
      </c>
      <c r="L28" s="63">
        <v>4.2674367348043193E-3</v>
      </c>
      <c r="M28" s="70">
        <v>0.97600495287978439</v>
      </c>
      <c r="N28" s="64" t="s">
        <v>242</v>
      </c>
    </row>
    <row r="29" spans="2:14" x14ac:dyDescent="0.25">
      <c r="B29" s="61" t="s">
        <v>120</v>
      </c>
      <c r="C29" s="62">
        <v>0.53876132428571399</v>
      </c>
      <c r="D29" s="62">
        <v>4.7831293630789841E-3</v>
      </c>
      <c r="E29" s="63">
        <v>0.96882949081959702</v>
      </c>
      <c r="F29" s="76" t="s">
        <v>242</v>
      </c>
      <c r="G29" s="110"/>
      <c r="H29" s="61" t="s">
        <v>85</v>
      </c>
      <c r="I29" s="62">
        <v>5.8040937573383298E-3</v>
      </c>
      <c r="J29" s="62">
        <v>0.31747553299469999</v>
      </c>
      <c r="K29" s="62">
        <v>2.0919640841777099E-3</v>
      </c>
      <c r="L29" s="63">
        <v>3.4508706470882528E-3</v>
      </c>
      <c r="M29" s="70">
        <v>0.97945582352687266</v>
      </c>
      <c r="N29" s="64" t="s">
        <v>242</v>
      </c>
    </row>
    <row r="30" spans="2:14" x14ac:dyDescent="0.25">
      <c r="B30" s="61" t="s">
        <v>156</v>
      </c>
      <c r="C30" s="62">
        <v>0.422669969328827</v>
      </c>
      <c r="D30" s="62">
        <v>3.752468950641069E-3</v>
      </c>
      <c r="E30" s="63">
        <v>0.97258195977023809</v>
      </c>
      <c r="F30" s="76" t="s">
        <v>242</v>
      </c>
      <c r="G30" s="110"/>
      <c r="H30" s="61" t="s">
        <v>70</v>
      </c>
      <c r="I30" s="62">
        <v>0.45501159805760799</v>
      </c>
      <c r="J30" s="62">
        <v>0.58217665692965004</v>
      </c>
      <c r="K30" s="62">
        <v>1.6018413306441699E-3</v>
      </c>
      <c r="L30" s="63">
        <v>2.642371956106288E-3</v>
      </c>
      <c r="M30" s="70">
        <v>0.98209819548297894</v>
      </c>
      <c r="N30" s="64" t="s">
        <v>242</v>
      </c>
    </row>
    <row r="31" spans="2:14" x14ac:dyDescent="0.25">
      <c r="B31" s="61" t="s">
        <v>132</v>
      </c>
      <c r="C31" s="62">
        <v>0.37936501986601801</v>
      </c>
      <c r="D31" s="62">
        <v>3.3680071008287634E-3</v>
      </c>
      <c r="E31" s="63">
        <v>0.97594996687106683</v>
      </c>
      <c r="F31" s="76" t="s">
        <v>242</v>
      </c>
      <c r="G31" s="110"/>
      <c r="H31" s="61" t="s">
        <v>67</v>
      </c>
      <c r="I31" s="62">
        <v>7.3599999999999999E-2</v>
      </c>
      <c r="J31" s="62">
        <v>0.28162374118429601</v>
      </c>
      <c r="K31" s="62">
        <v>1.51154174595961E-3</v>
      </c>
      <c r="L31" s="63">
        <v>2.4934151988708054E-3</v>
      </c>
      <c r="M31" s="70">
        <v>0.98459161068184975</v>
      </c>
      <c r="N31" s="64" t="s">
        <v>242</v>
      </c>
    </row>
    <row r="32" spans="2:14" x14ac:dyDescent="0.25">
      <c r="B32" s="61" t="s">
        <v>85</v>
      </c>
      <c r="C32" s="62">
        <v>0.31747553299469999</v>
      </c>
      <c r="D32" s="62">
        <v>2.8185515096863204E-3</v>
      </c>
      <c r="E32" s="63">
        <v>0.97876851838075318</v>
      </c>
      <c r="F32" s="76" t="s">
        <v>242</v>
      </c>
      <c r="G32" s="110"/>
      <c r="H32" s="61" t="s">
        <v>156</v>
      </c>
      <c r="I32" s="62">
        <v>0.83407786293986197</v>
      </c>
      <c r="J32" s="62">
        <v>0.422669969328827</v>
      </c>
      <c r="K32" s="62">
        <v>1.36986049942336E-3</v>
      </c>
      <c r="L32" s="63">
        <v>2.2597000702924861E-3</v>
      </c>
      <c r="M32" s="70">
        <v>0.98685131075214227</v>
      </c>
      <c r="N32" s="64" t="s">
        <v>242</v>
      </c>
    </row>
    <row r="33" spans="2:14" x14ac:dyDescent="0.25">
      <c r="B33" s="61" t="s">
        <v>45</v>
      </c>
      <c r="C33" s="62">
        <v>0.28586817332916598</v>
      </c>
      <c r="D33" s="62">
        <v>2.5379409994459087E-3</v>
      </c>
      <c r="E33" s="63">
        <v>0.98130645938019911</v>
      </c>
      <c r="F33" s="76" t="s">
        <v>242</v>
      </c>
      <c r="G33" s="110"/>
      <c r="H33" s="61" t="s">
        <v>142</v>
      </c>
      <c r="I33" s="62">
        <v>0.410082</v>
      </c>
      <c r="J33" s="62">
        <v>0.14299025490196099</v>
      </c>
      <c r="K33" s="62">
        <v>1.1065812819959699E-3</v>
      </c>
      <c r="L33" s="63">
        <v>1.8253988648940828E-3</v>
      </c>
      <c r="M33" s="70">
        <v>0.98867670961703635</v>
      </c>
      <c r="N33" s="64" t="s">
        <v>242</v>
      </c>
    </row>
    <row r="34" spans="2:14" x14ac:dyDescent="0.25">
      <c r="B34" s="61" t="s">
        <v>67</v>
      </c>
      <c r="C34" s="62">
        <v>0.28162374118429601</v>
      </c>
      <c r="D34" s="62">
        <v>2.5002588810261431E-3</v>
      </c>
      <c r="E34" s="63">
        <v>0.98380671826122523</v>
      </c>
      <c r="F34" s="76" t="s">
        <v>242</v>
      </c>
      <c r="G34" s="110"/>
      <c r="H34" s="61" t="s">
        <v>118</v>
      </c>
      <c r="I34" s="62">
        <v>0.28175948300671799</v>
      </c>
      <c r="J34" s="62">
        <v>7.0361691094907503E-2</v>
      </c>
      <c r="K34" s="62">
        <v>9.4661318086438197E-4</v>
      </c>
      <c r="L34" s="63">
        <v>1.5615180321204031E-3</v>
      </c>
      <c r="M34" s="70">
        <v>0.99023822764915681</v>
      </c>
      <c r="N34" s="64" t="s">
        <v>242</v>
      </c>
    </row>
    <row r="35" spans="2:14" x14ac:dyDescent="0.25">
      <c r="B35" s="61" t="s">
        <v>60</v>
      </c>
      <c r="C35" s="62">
        <v>0.249791398500676</v>
      </c>
      <c r="D35" s="62">
        <v>2.2176509689094408E-3</v>
      </c>
      <c r="E35" s="63">
        <v>0.9860243692301347</v>
      </c>
      <c r="F35" s="76" t="s">
        <v>242</v>
      </c>
      <c r="G35" s="110"/>
      <c r="H35" s="61" t="s">
        <v>45</v>
      </c>
      <c r="I35" s="62">
        <v>0.19351130851489501</v>
      </c>
      <c r="J35" s="62">
        <v>0.28586817332916598</v>
      </c>
      <c r="K35" s="62">
        <v>9.3697163571731504E-4</v>
      </c>
      <c r="L35" s="63">
        <v>1.5456134927488931E-3</v>
      </c>
      <c r="M35" s="70">
        <v>0.99178384114190565</v>
      </c>
      <c r="N35" s="64" t="s">
        <v>242</v>
      </c>
    </row>
    <row r="36" spans="2:14" x14ac:dyDescent="0.25">
      <c r="B36" s="61" t="s">
        <v>141</v>
      </c>
      <c r="C36" s="62">
        <v>0.228131214</v>
      </c>
      <c r="D36" s="62">
        <v>2.0253515965811685E-3</v>
      </c>
      <c r="E36" s="63">
        <v>0.98804972082671583</v>
      </c>
      <c r="F36" s="76" t="s">
        <v>242</v>
      </c>
      <c r="G36" s="110"/>
      <c r="H36" s="61" t="s">
        <v>140</v>
      </c>
      <c r="I36" s="62">
        <v>0.73811968080000001</v>
      </c>
      <c r="J36" s="62">
        <v>0.67225128300000003</v>
      </c>
      <c r="K36" s="62">
        <v>7.8015516716884196E-4</v>
      </c>
      <c r="L36" s="63">
        <v>1.2869315429071607E-3</v>
      </c>
      <c r="M36" s="70">
        <v>0.99307077268481281</v>
      </c>
      <c r="N36" s="64" t="s">
        <v>242</v>
      </c>
    </row>
    <row r="37" spans="2:14" x14ac:dyDescent="0.25">
      <c r="B37" s="61" t="s">
        <v>75</v>
      </c>
      <c r="C37" s="62">
        <v>0.17637720613778701</v>
      </c>
      <c r="D37" s="62">
        <v>1.5658789070911302E-3</v>
      </c>
      <c r="E37" s="63">
        <v>0.98961559973380697</v>
      </c>
      <c r="F37" s="76" t="s">
        <v>242</v>
      </c>
      <c r="G37" s="110"/>
      <c r="H37" s="61" t="s">
        <v>48</v>
      </c>
      <c r="I37" s="62">
        <v>0.1313482896</v>
      </c>
      <c r="J37" s="62">
        <v>9.6296399999999996E-4</v>
      </c>
      <c r="K37" s="62">
        <v>6.5400107776775196E-4</v>
      </c>
      <c r="L37" s="63">
        <v>1.0788297655310501E-3</v>
      </c>
      <c r="M37" s="70">
        <v>0.99414960245034389</v>
      </c>
      <c r="N37" s="64" t="s">
        <v>242</v>
      </c>
    </row>
    <row r="38" spans="2:14" x14ac:dyDescent="0.25">
      <c r="B38" s="61" t="s">
        <v>136</v>
      </c>
      <c r="C38" s="62">
        <v>0.16277617808501799</v>
      </c>
      <c r="D38" s="62">
        <v>1.4451288203370177E-3</v>
      </c>
      <c r="E38" s="63">
        <v>0.99106072855414395</v>
      </c>
      <c r="F38" s="76" t="s">
        <v>242</v>
      </c>
      <c r="G38" s="110"/>
      <c r="H38" s="61" t="s">
        <v>141</v>
      </c>
      <c r="I38" s="62">
        <v>0.17571334799999999</v>
      </c>
      <c r="J38" s="62">
        <v>0.228131214</v>
      </c>
      <c r="K38" s="62">
        <v>6.4070424124730097E-4</v>
      </c>
      <c r="L38" s="63">
        <v>1.0568955157059191E-3</v>
      </c>
      <c r="M38" s="70">
        <v>0.99520649796604976</v>
      </c>
      <c r="N38" s="64" t="s">
        <v>242</v>
      </c>
    </row>
    <row r="39" spans="2:14" x14ac:dyDescent="0.25">
      <c r="B39" s="61" t="s">
        <v>50</v>
      </c>
      <c r="C39" s="62">
        <v>0.158000443467785</v>
      </c>
      <c r="D39" s="62">
        <v>1.4027297923291241E-3</v>
      </c>
      <c r="E39" s="63">
        <v>0.99246345834647309</v>
      </c>
      <c r="F39" s="76" t="s">
        <v>242</v>
      </c>
      <c r="G39" s="110"/>
      <c r="H39" s="61" t="s">
        <v>160</v>
      </c>
      <c r="I39" s="62">
        <v>0.20042160000000001</v>
      </c>
      <c r="J39" s="62">
        <v>6.6688800000000006E-2</v>
      </c>
      <c r="K39" s="62">
        <v>5.6217623742861697E-4</v>
      </c>
      <c r="L39" s="63">
        <v>9.2735697085138393E-4</v>
      </c>
      <c r="M39" s="70">
        <v>0.9961338549369011</v>
      </c>
      <c r="N39" s="64" t="s">
        <v>242</v>
      </c>
    </row>
    <row r="40" spans="2:14" x14ac:dyDescent="0.25">
      <c r="B40" s="61" t="s">
        <v>142</v>
      </c>
      <c r="C40" s="62">
        <v>0.14299025490196099</v>
      </c>
      <c r="D40" s="62">
        <v>1.2694691619939168E-3</v>
      </c>
      <c r="E40" s="63">
        <v>0.99373292750846698</v>
      </c>
      <c r="F40" s="76" t="s">
        <v>242</v>
      </c>
      <c r="G40" s="110"/>
      <c r="H40" s="61" t="s">
        <v>136</v>
      </c>
      <c r="I40" s="62">
        <v>0.11355620124617399</v>
      </c>
      <c r="J40" s="62">
        <v>0.16277617808501799</v>
      </c>
      <c r="K40" s="62">
        <v>5.1658152696004299E-4</v>
      </c>
      <c r="L40" s="63">
        <v>8.5214466237605189E-4</v>
      </c>
      <c r="M40" s="70">
        <v>0.99698599959927714</v>
      </c>
      <c r="N40" s="64" t="s">
        <v>242</v>
      </c>
    </row>
    <row r="41" spans="2:14" x14ac:dyDescent="0.25">
      <c r="B41" s="61" t="s">
        <v>65</v>
      </c>
      <c r="C41" s="62">
        <v>0.142579907650042</v>
      </c>
      <c r="D41" s="62">
        <v>1.2658260942731321E-3</v>
      </c>
      <c r="E41" s="63">
        <v>0.99499875360274015</v>
      </c>
      <c r="F41" s="76" t="s">
        <v>242</v>
      </c>
      <c r="G41" s="110"/>
      <c r="H41" s="61" t="s">
        <v>117</v>
      </c>
      <c r="I41" s="62">
        <v>1.7434660603807</v>
      </c>
      <c r="J41" s="62">
        <v>1.25580947789609</v>
      </c>
      <c r="K41" s="62">
        <v>3.7592220430125701E-4</v>
      </c>
      <c r="L41" s="63">
        <v>6.201152831559418E-4</v>
      </c>
      <c r="M41" s="70">
        <v>0.99760611488243311</v>
      </c>
      <c r="N41" s="64" t="s">
        <v>242</v>
      </c>
    </row>
    <row r="42" spans="2:14" x14ac:dyDescent="0.25">
      <c r="B42" s="61" t="s">
        <v>59</v>
      </c>
      <c r="C42" s="62">
        <v>0.12747930021426401</v>
      </c>
      <c r="D42" s="62">
        <v>1.131762724148786E-3</v>
      </c>
      <c r="E42" s="63">
        <v>0.99613051632688898</v>
      </c>
      <c r="F42" s="76" t="s">
        <v>242</v>
      </c>
      <c r="G42" s="110"/>
      <c r="H42" s="61" t="s">
        <v>132</v>
      </c>
      <c r="I42" s="62">
        <v>0.57404117858542902</v>
      </c>
      <c r="J42" s="62">
        <v>0.37936501986601801</v>
      </c>
      <c r="K42" s="62">
        <v>3.5169807208785999E-4</v>
      </c>
      <c r="L42" s="63">
        <v>5.801555403292598E-4</v>
      </c>
      <c r="M42" s="70">
        <v>0.99818627042276242</v>
      </c>
      <c r="N42" s="64" t="s">
        <v>242</v>
      </c>
    </row>
    <row r="43" spans="2:14" x14ac:dyDescent="0.25">
      <c r="B43" s="61" t="s">
        <v>61</v>
      </c>
      <c r="C43" s="62">
        <v>0.10203886888282999</v>
      </c>
      <c r="D43" s="62">
        <v>9.059022760698421E-4</v>
      </c>
      <c r="E43" s="63">
        <v>0.99703641860295877</v>
      </c>
      <c r="F43" s="76" t="s">
        <v>242</v>
      </c>
      <c r="G43" s="110"/>
      <c r="H43" s="61" t="s">
        <v>61</v>
      </c>
      <c r="I43" s="62">
        <v>0.20280659778382601</v>
      </c>
      <c r="J43" s="62">
        <v>0.10203886888282999</v>
      </c>
      <c r="K43" s="62">
        <v>3.3798404540146101E-4</v>
      </c>
      <c r="L43" s="63">
        <v>5.5753310024846776E-4</v>
      </c>
      <c r="M43" s="70">
        <v>0.99874380352301084</v>
      </c>
      <c r="N43" s="64" t="s">
        <v>242</v>
      </c>
    </row>
    <row r="44" spans="2:14" x14ac:dyDescent="0.25">
      <c r="B44" s="61" t="s">
        <v>118</v>
      </c>
      <c r="C44" s="62">
        <v>7.0361691094907503E-2</v>
      </c>
      <c r="D44" s="62">
        <v>6.246719197190696E-4</v>
      </c>
      <c r="E44" s="63">
        <v>0.99766109052267782</v>
      </c>
      <c r="F44" s="76" t="s">
        <v>242</v>
      </c>
      <c r="G44" s="110"/>
      <c r="H44" s="61" t="s">
        <v>56</v>
      </c>
      <c r="I44" s="62">
        <v>0.10670767311545</v>
      </c>
      <c r="J44" s="62">
        <v>4.64548121785711E-2</v>
      </c>
      <c r="K44" s="62">
        <v>2.26160640238251E-4</v>
      </c>
      <c r="L44" s="63">
        <v>3.7307099143226417E-4</v>
      </c>
      <c r="M44" s="70">
        <v>0.99911687451444309</v>
      </c>
      <c r="N44" s="64" t="s">
        <v>242</v>
      </c>
    </row>
    <row r="45" spans="2:14" x14ac:dyDescent="0.25">
      <c r="B45" s="61" t="s">
        <v>160</v>
      </c>
      <c r="C45" s="62">
        <v>6.6688800000000006E-2</v>
      </c>
      <c r="D45" s="62">
        <v>5.9206394945183712E-4</v>
      </c>
      <c r="E45" s="63">
        <v>0.9982531544721297</v>
      </c>
      <c r="F45" s="76" t="s">
        <v>242</v>
      </c>
      <c r="G45" s="110"/>
      <c r="H45" s="61" t="s">
        <v>50</v>
      </c>
      <c r="I45" s="62">
        <v>0.17402306139882201</v>
      </c>
      <c r="J45" s="62">
        <v>0.158000443467785</v>
      </c>
      <c r="K45" s="62">
        <v>1.8063882239817999E-4</v>
      </c>
      <c r="L45" s="63">
        <v>2.9797892547638667E-4</v>
      </c>
      <c r="M45" s="70">
        <v>0.99941485343991943</v>
      </c>
      <c r="N45" s="64" t="s">
        <v>242</v>
      </c>
    </row>
    <row r="46" spans="2:14" x14ac:dyDescent="0.25">
      <c r="B46" s="61" t="s">
        <v>76</v>
      </c>
      <c r="C46" s="62">
        <v>4.94172551171023E-2</v>
      </c>
      <c r="D46" s="62">
        <v>4.3872697118107676E-4</v>
      </c>
      <c r="E46" s="63">
        <v>0.99869188144331078</v>
      </c>
      <c r="F46" s="76" t="s">
        <v>242</v>
      </c>
      <c r="H46" s="61" t="s">
        <v>46</v>
      </c>
      <c r="I46" s="62">
        <v>6.4553680920239999E-3</v>
      </c>
      <c r="J46" s="62">
        <v>1.43515577716819E-2</v>
      </c>
      <c r="K46" s="62">
        <v>6.3428630826550803E-5</v>
      </c>
      <c r="L46" s="63">
        <v>1.0463085956390986E-4</v>
      </c>
      <c r="M46" s="70">
        <v>0.99951948429948334</v>
      </c>
      <c r="N46" s="64" t="s">
        <v>242</v>
      </c>
    </row>
    <row r="47" spans="2:14" x14ac:dyDescent="0.25">
      <c r="B47" s="61" t="s">
        <v>56</v>
      </c>
      <c r="C47" s="62">
        <v>4.64548121785711E-2</v>
      </c>
      <c r="D47" s="62">
        <v>4.1242636798814947E-4</v>
      </c>
      <c r="E47" s="63">
        <v>0.99910430781129889</v>
      </c>
      <c r="F47" s="76" t="s">
        <v>242</v>
      </c>
      <c r="H47" s="61" t="s">
        <v>204</v>
      </c>
      <c r="I47" s="62">
        <v>3.3876815764E-2</v>
      </c>
      <c r="J47" s="62">
        <v>1.608897917E-2</v>
      </c>
      <c r="K47" s="62">
        <v>6.2841465550777105E-5</v>
      </c>
      <c r="L47" s="63">
        <v>1.0366228107325504E-4</v>
      </c>
      <c r="M47" s="70">
        <v>0.99962314658055662</v>
      </c>
      <c r="N47" s="64" t="s">
        <v>242</v>
      </c>
    </row>
    <row r="48" spans="2:14" x14ac:dyDescent="0.25">
      <c r="B48" s="61" t="s">
        <v>114</v>
      </c>
      <c r="C48" s="62">
        <v>3.04E-2</v>
      </c>
      <c r="D48" s="62">
        <v>2.6989155695312925E-4</v>
      </c>
      <c r="E48" s="63">
        <v>0.999374199368252</v>
      </c>
      <c r="F48" s="76" t="s">
        <v>242</v>
      </c>
      <c r="H48" s="61" t="s">
        <v>76</v>
      </c>
      <c r="I48" s="62">
        <v>7.6676563735109504E-2</v>
      </c>
      <c r="J48" s="62">
        <v>4.94172551171023E-2</v>
      </c>
      <c r="K48" s="62">
        <v>5.5367671225516501E-5</v>
      </c>
      <c r="L48" s="63">
        <v>9.1333628944624301E-5</v>
      </c>
      <c r="M48" s="70">
        <v>0.99971448020950127</v>
      </c>
      <c r="N48" s="64" t="s">
        <v>242</v>
      </c>
    </row>
    <row r="49" spans="2:14" x14ac:dyDescent="0.25">
      <c r="B49" s="61" t="s">
        <v>204</v>
      </c>
      <c r="C49" s="62">
        <v>1.608897917E-2</v>
      </c>
      <c r="D49" s="62">
        <v>1.4283814598611068E-4</v>
      </c>
      <c r="E49" s="63">
        <v>0.99951703751423815</v>
      </c>
      <c r="F49" s="76" t="s">
        <v>242</v>
      </c>
      <c r="H49" s="61" t="s">
        <v>65</v>
      </c>
      <c r="I49" s="62">
        <v>0.19509860788863101</v>
      </c>
      <c r="J49" s="62">
        <v>0.142579907650042</v>
      </c>
      <c r="K49" s="62">
        <v>2.8360700738559598E-5</v>
      </c>
      <c r="L49" s="63">
        <v>4.6783360407460795E-5</v>
      </c>
      <c r="M49" s="70">
        <v>0.99976126356990869</v>
      </c>
      <c r="N49" s="64" t="s">
        <v>242</v>
      </c>
    </row>
    <row r="50" spans="2:14" x14ac:dyDescent="0.25">
      <c r="B50" s="61" t="s">
        <v>46</v>
      </c>
      <c r="C50" s="62">
        <v>1.43515577716819E-2</v>
      </c>
      <c r="D50" s="62">
        <v>1.2741329841125032E-4</v>
      </c>
      <c r="E50" s="63">
        <v>0.99964445081264941</v>
      </c>
      <c r="F50" s="76" t="s">
        <v>242</v>
      </c>
      <c r="H50" s="61" t="s">
        <v>51</v>
      </c>
      <c r="I50" s="62">
        <v>4.0527621584083903E-3</v>
      </c>
      <c r="J50" s="62">
        <v>7.1441952175302402E-3</v>
      </c>
      <c r="K50" s="62">
        <v>2.7354704077212401E-5</v>
      </c>
      <c r="L50" s="63">
        <v>4.5123884331380647E-5</v>
      </c>
      <c r="M50" s="70">
        <v>0.99980638745424011</v>
      </c>
      <c r="N50" s="64" t="s">
        <v>242</v>
      </c>
    </row>
    <row r="51" spans="2:14" x14ac:dyDescent="0.25">
      <c r="B51" s="61" t="s">
        <v>137</v>
      </c>
      <c r="C51" s="62">
        <v>1.0052341749380699E-2</v>
      </c>
      <c r="D51" s="62">
        <v>8.9244808084384863E-5</v>
      </c>
      <c r="E51" s="63">
        <v>0.99973369562073378</v>
      </c>
      <c r="F51" s="76" t="s">
        <v>242</v>
      </c>
      <c r="H51" s="61" t="s">
        <v>114</v>
      </c>
      <c r="I51" s="62">
        <v>3.5200000000000002E-2</v>
      </c>
      <c r="J51" s="62">
        <v>3.04E-2</v>
      </c>
      <c r="K51" s="62">
        <v>2.61215608312318E-5</v>
      </c>
      <c r="L51" s="63">
        <v>4.3089710865691215E-5</v>
      </c>
      <c r="M51" s="70">
        <v>0.99984947716510575</v>
      </c>
      <c r="N51" s="64" t="s">
        <v>242</v>
      </c>
    </row>
    <row r="52" spans="2:14" x14ac:dyDescent="0.25">
      <c r="B52" s="61" t="s">
        <v>74</v>
      </c>
      <c r="C52" s="62">
        <v>7.3463892017197503E-3</v>
      </c>
      <c r="D52" s="62">
        <v>6.5221329593282887E-5</v>
      </c>
      <c r="E52" s="63">
        <v>0.99979891695032708</v>
      </c>
      <c r="F52" s="76" t="s">
        <v>242</v>
      </c>
      <c r="H52" s="61" t="s">
        <v>137</v>
      </c>
      <c r="I52" s="62">
        <v>8.3434436519860093E-3</v>
      </c>
      <c r="J52" s="62">
        <v>1.0052341749380699E-2</v>
      </c>
      <c r="K52" s="62">
        <v>2.52108294010102E-5</v>
      </c>
      <c r="L52" s="63">
        <v>4.1587382798157606E-5</v>
      </c>
      <c r="M52" s="70">
        <v>0.99989106454790389</v>
      </c>
      <c r="N52" s="64" t="s">
        <v>242</v>
      </c>
    </row>
    <row r="53" spans="2:14" x14ac:dyDescent="0.25">
      <c r="B53" s="61" t="s">
        <v>51</v>
      </c>
      <c r="C53" s="62">
        <v>7.1441952175302402E-3</v>
      </c>
      <c r="D53" s="62">
        <v>6.3426249027511068E-5</v>
      </c>
      <c r="E53" s="63">
        <v>0.99986234319935463</v>
      </c>
      <c r="F53" s="76" t="s">
        <v>242</v>
      </c>
      <c r="H53" s="61" t="s">
        <v>68</v>
      </c>
      <c r="I53" s="62">
        <v>2.1299433633163098E-3</v>
      </c>
      <c r="J53" s="62">
        <v>4.20499579028389E-3</v>
      </c>
      <c r="K53" s="62">
        <v>1.7385208073724399E-5</v>
      </c>
      <c r="L53" s="63">
        <v>2.8678362448425669E-5</v>
      </c>
      <c r="M53" s="70">
        <v>0.99991974291035235</v>
      </c>
      <c r="N53" s="64" t="s">
        <v>242</v>
      </c>
    </row>
    <row r="54" spans="2:14" x14ac:dyDescent="0.25">
      <c r="B54" s="61" t="s">
        <v>167</v>
      </c>
      <c r="C54" s="62">
        <v>5.3887189275000002E-3</v>
      </c>
      <c r="D54" s="62">
        <v>4.7841109912031968E-5</v>
      </c>
      <c r="E54" s="63">
        <v>0.9999101843092667</v>
      </c>
      <c r="F54" s="76" t="s">
        <v>242</v>
      </c>
      <c r="H54" s="61" t="s">
        <v>57</v>
      </c>
      <c r="I54" s="62">
        <v>5.9014367740999798E-3</v>
      </c>
      <c r="J54" s="62">
        <v>1.9291470106260001E-3</v>
      </c>
      <c r="K54" s="62">
        <v>1.67839298848805E-5</v>
      </c>
      <c r="L54" s="63">
        <v>2.7686503521062012E-5</v>
      </c>
      <c r="M54" s="70">
        <v>0.99994742941387338</v>
      </c>
      <c r="N54" s="64" t="s">
        <v>242</v>
      </c>
    </row>
    <row r="55" spans="2:14" x14ac:dyDescent="0.25">
      <c r="B55" s="61" t="s">
        <v>68</v>
      </c>
      <c r="C55" s="62">
        <v>4.20499579028389E-3</v>
      </c>
      <c r="D55" s="62">
        <v>3.7332002000693198E-5</v>
      </c>
      <c r="E55" s="63">
        <v>0.99994751631126744</v>
      </c>
      <c r="F55" s="76"/>
      <c r="H55" s="61" t="s">
        <v>167</v>
      </c>
      <c r="I55" s="62">
        <v>3.84686784921459E-3</v>
      </c>
      <c r="J55" s="62">
        <v>5.3887189275000002E-3</v>
      </c>
      <c r="K55" s="62">
        <v>1.6661109959637599E-5</v>
      </c>
      <c r="L55" s="63">
        <v>2.7483901727798005E-5</v>
      </c>
      <c r="M55" s="70">
        <v>0.99997491331560118</v>
      </c>
      <c r="N55" s="64"/>
    </row>
    <row r="56" spans="2:14" x14ac:dyDescent="0.25">
      <c r="B56" s="61" t="s">
        <v>57</v>
      </c>
      <c r="C56" s="62">
        <v>1.9291470106260001E-3</v>
      </c>
      <c r="D56" s="62">
        <v>1.7126989812148885E-5</v>
      </c>
      <c r="E56" s="63">
        <v>0.99996464330107959</v>
      </c>
      <c r="F56" s="76"/>
      <c r="H56" s="61" t="s">
        <v>47</v>
      </c>
      <c r="I56" s="62">
        <v>6.4791567359999999E-4</v>
      </c>
      <c r="J56" s="62">
        <v>1.51441876750258E-3</v>
      </c>
      <c r="K56" s="62">
        <v>6.86048130646189E-6</v>
      </c>
      <c r="L56" s="63">
        <v>1.1316940737380208E-5</v>
      </c>
      <c r="M56" s="70">
        <v>0.99998623025633859</v>
      </c>
      <c r="N56" s="64"/>
    </row>
    <row r="57" spans="2:14" x14ac:dyDescent="0.25">
      <c r="B57" s="61" t="s">
        <v>47</v>
      </c>
      <c r="C57" s="62">
        <v>1.51441876750258E-3</v>
      </c>
      <c r="D57" s="62">
        <v>1.3445027600010209E-5</v>
      </c>
      <c r="E57" s="63">
        <v>0.99997808832867963</v>
      </c>
      <c r="F57" s="76"/>
      <c r="H57" s="61" t="s">
        <v>135</v>
      </c>
      <c r="I57" s="62">
        <v>2.7639171675544099E-3</v>
      </c>
      <c r="J57" s="62">
        <v>1.3978431651999301E-3</v>
      </c>
      <c r="K57" s="62">
        <v>4.5579035383678299E-6</v>
      </c>
      <c r="L57" s="63">
        <v>7.5186451104851244E-6</v>
      </c>
      <c r="M57" s="70">
        <v>0.9999937489014491</v>
      </c>
      <c r="N57" s="64"/>
    </row>
    <row r="58" spans="2:14" x14ac:dyDescent="0.25">
      <c r="B58" s="61" t="s">
        <v>135</v>
      </c>
      <c r="C58" s="62">
        <v>1.3978431651999301E-3</v>
      </c>
      <c r="D58" s="62">
        <v>1.2410068033950638E-5</v>
      </c>
      <c r="E58" s="63">
        <v>0.99999049839671361</v>
      </c>
      <c r="F58" s="76"/>
      <c r="H58" s="61" t="s">
        <v>74</v>
      </c>
      <c r="I58" s="62">
        <v>9.0081179136000007E-3</v>
      </c>
      <c r="J58" s="62">
        <v>7.3463892017197503E-3</v>
      </c>
      <c r="K58" s="62">
        <v>3.7894998078946999E-6</v>
      </c>
      <c r="L58" s="63">
        <v>6.2510985504565239E-6</v>
      </c>
      <c r="M58" s="70">
        <v>0.99999999999999956</v>
      </c>
      <c r="N58" s="64"/>
    </row>
    <row r="59" spans="2:14" x14ac:dyDescent="0.25">
      <c r="B59" s="61" t="s">
        <v>48</v>
      </c>
      <c r="C59" s="62">
        <v>9.6296399999999996E-4</v>
      </c>
      <c r="D59" s="62">
        <v>8.5492056990070107E-6</v>
      </c>
      <c r="E59" s="63">
        <v>0.99999904760241265</v>
      </c>
      <c r="F59" s="76"/>
      <c r="H59" s="61" t="s">
        <v>164</v>
      </c>
      <c r="I59" s="62">
        <v>1.95E-5</v>
      </c>
      <c r="J59" s="62">
        <v>1.0727599999999999E-4</v>
      </c>
      <c r="K59" s="62">
        <v>6.1869429202880298E-7</v>
      </c>
      <c r="L59" s="63">
        <v>1.0205882538956034E-6</v>
      </c>
      <c r="M59" s="70">
        <v>1.0000010205882535</v>
      </c>
      <c r="N59" s="64"/>
    </row>
    <row r="60" spans="2:14" ht="15.75" thickBot="1" x14ac:dyDescent="0.3">
      <c r="B60" s="66" t="s">
        <v>164</v>
      </c>
      <c r="C60" s="67">
        <v>1.0727599999999999E-4</v>
      </c>
      <c r="D60" s="67">
        <v>9.5239758762183856E-7</v>
      </c>
      <c r="E60" s="68">
        <v>1.0000000000000002</v>
      </c>
      <c r="F60" s="77"/>
      <c r="H60" s="66"/>
      <c r="I60" s="67"/>
      <c r="J60" s="67"/>
      <c r="K60" s="67"/>
      <c r="L60" s="68"/>
      <c r="M60" s="97"/>
      <c r="N60" s="69"/>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4"/>
  </sheetPr>
  <dimension ref="B1:V72"/>
  <sheetViews>
    <sheetView showGridLines="0" zoomScale="75" zoomScaleNormal="75" workbookViewId="0">
      <selection activeCell="X16" sqref="X16"/>
    </sheetView>
  </sheetViews>
  <sheetFormatPr defaultRowHeight="15" x14ac:dyDescent="0.25"/>
  <cols>
    <col min="1" max="1" width="6.5703125" style="51" bestFit="1" customWidth="1"/>
    <col min="2" max="2" width="16.28515625" style="51" bestFit="1" customWidth="1"/>
    <col min="3" max="3" width="9.5703125" style="51" bestFit="1" customWidth="1"/>
    <col min="4" max="4" width="14.28515625" style="51" bestFit="1" customWidth="1"/>
    <col min="5" max="5" width="11.28515625" style="51" bestFit="1" customWidth="1"/>
    <col min="6" max="6" width="9.140625" style="52" bestFit="1" customWidth="1"/>
    <col min="7" max="7" width="2.42578125" style="51" customWidth="1"/>
    <col min="8" max="8" width="15.7109375" style="51" customWidth="1"/>
    <col min="9" max="9" width="9.5703125" style="51" customWidth="1"/>
    <col min="10" max="10" width="14.42578125" style="51" customWidth="1"/>
    <col min="11" max="11" width="11.42578125" style="51" customWidth="1"/>
    <col min="12" max="16" width="9.140625" style="51"/>
    <col min="17" max="17" width="13" style="51" customWidth="1"/>
    <col min="18" max="18" width="9.140625" style="51"/>
    <col min="19" max="19" width="12.42578125" style="51" customWidth="1"/>
    <col min="20" max="20" width="10.5703125" style="51" customWidth="1"/>
    <col min="21" max="16384" width="9.140625" style="51"/>
  </cols>
  <sheetData>
    <row r="1" spans="2:20" x14ac:dyDescent="0.25">
      <c r="B1" s="50" t="s">
        <v>210</v>
      </c>
    </row>
    <row r="3" spans="2:20" ht="15.75" thickBot="1" x14ac:dyDescent="0.3">
      <c r="B3" s="51" t="s">
        <v>32</v>
      </c>
      <c r="H3" s="51" t="s">
        <v>32</v>
      </c>
      <c r="L3" s="52"/>
      <c r="N3" s="18" t="s">
        <v>33</v>
      </c>
      <c r="O3" s="18"/>
      <c r="P3" s="18"/>
      <c r="Q3" s="18"/>
      <c r="R3" s="18"/>
      <c r="S3" s="18"/>
      <c r="T3" s="18"/>
    </row>
    <row r="4" spans="2:20" s="35" customFormat="1" ht="45.75" thickBot="1" x14ac:dyDescent="0.3">
      <c r="B4" s="53" t="s">
        <v>0</v>
      </c>
      <c r="C4" s="54" t="s">
        <v>182</v>
      </c>
      <c r="D4" s="54" t="s">
        <v>1</v>
      </c>
      <c r="E4" s="54" t="s">
        <v>2</v>
      </c>
      <c r="F4" s="55" t="s">
        <v>3</v>
      </c>
      <c r="H4" s="53" t="s">
        <v>0</v>
      </c>
      <c r="I4" s="54" t="s">
        <v>183</v>
      </c>
      <c r="J4" s="54" t="s">
        <v>1</v>
      </c>
      <c r="K4" s="54" t="s">
        <v>2</v>
      </c>
      <c r="L4" s="55" t="s">
        <v>3</v>
      </c>
      <c r="N4" s="91" t="s">
        <v>0</v>
      </c>
      <c r="O4" s="92" t="s">
        <v>184</v>
      </c>
      <c r="P4" s="92" t="s">
        <v>246</v>
      </c>
      <c r="Q4" s="92" t="s">
        <v>28</v>
      </c>
      <c r="R4" s="92" t="s">
        <v>29</v>
      </c>
      <c r="S4" s="92" t="s">
        <v>2</v>
      </c>
      <c r="T4" s="93" t="s">
        <v>3</v>
      </c>
    </row>
    <row r="5" spans="2:20" x14ac:dyDescent="0.25">
      <c r="B5" s="56" t="s">
        <v>171</v>
      </c>
      <c r="C5" s="57">
        <v>123.40336381742722</v>
      </c>
      <c r="D5" s="57"/>
      <c r="E5" s="58"/>
      <c r="F5" s="59" t="s">
        <v>242</v>
      </c>
      <c r="G5" s="104"/>
      <c r="H5" s="56" t="s">
        <v>171</v>
      </c>
      <c r="I5" s="57">
        <v>121.82014304076084</v>
      </c>
      <c r="J5" s="57"/>
      <c r="K5" s="58"/>
      <c r="L5" s="75" t="s">
        <v>242</v>
      </c>
      <c r="N5" s="61" t="s">
        <v>131</v>
      </c>
      <c r="O5" s="62">
        <v>25.6751178223934</v>
      </c>
      <c r="P5" s="62">
        <v>34.681097628517499</v>
      </c>
      <c r="Q5" s="62">
        <v>5.30447202502842E-2</v>
      </c>
      <c r="R5" s="63">
        <v>0.36203094988739848</v>
      </c>
      <c r="S5" s="70">
        <v>0.36203094988739848</v>
      </c>
      <c r="T5" s="64" t="s">
        <v>241</v>
      </c>
    </row>
    <row r="6" spans="2:20" x14ac:dyDescent="0.25">
      <c r="B6" s="61" t="s">
        <v>144</v>
      </c>
      <c r="C6" s="62">
        <v>37.180494838347201</v>
      </c>
      <c r="D6" s="62">
        <v>0.30129239340148772</v>
      </c>
      <c r="E6" s="63">
        <v>0.30129239340148772</v>
      </c>
      <c r="F6" s="64" t="s">
        <v>241</v>
      </c>
      <c r="G6" s="104"/>
      <c r="H6" s="61" t="s">
        <v>72</v>
      </c>
      <c r="I6" s="62">
        <v>84.167099049761404</v>
      </c>
      <c r="J6" s="62">
        <v>0.69091282401137233</v>
      </c>
      <c r="K6" s="63">
        <v>0.69091282401137233</v>
      </c>
      <c r="L6" s="76" t="s">
        <v>241</v>
      </c>
      <c r="N6" s="61" t="s">
        <v>143</v>
      </c>
      <c r="O6" s="62">
        <v>13.6913807536069</v>
      </c>
      <c r="P6" s="62">
        <v>11.443806800000001</v>
      </c>
      <c r="Q6" s="62">
        <v>3.5923823413654597E-2</v>
      </c>
      <c r="R6" s="63">
        <v>0.24518059201118814</v>
      </c>
      <c r="S6" s="70">
        <v>0.60721154189858662</v>
      </c>
      <c r="T6" s="64" t="s">
        <v>241</v>
      </c>
    </row>
    <row r="7" spans="2:20" x14ac:dyDescent="0.25">
      <c r="B7" s="61" t="s">
        <v>131</v>
      </c>
      <c r="C7" s="62">
        <v>34.681097628517499</v>
      </c>
      <c r="D7" s="62">
        <v>0.28103851107193062</v>
      </c>
      <c r="E7" s="63">
        <v>0.5823309044734184</v>
      </c>
      <c r="F7" s="64" t="s">
        <v>241</v>
      </c>
      <c r="G7" s="104"/>
      <c r="H7" s="61" t="s">
        <v>58</v>
      </c>
      <c r="I7" s="62">
        <v>14.0179977470388</v>
      </c>
      <c r="J7" s="62">
        <v>0.11507126323393331</v>
      </c>
      <c r="K7" s="63">
        <v>0.80598408724530568</v>
      </c>
      <c r="L7" s="76" t="s">
        <v>241</v>
      </c>
      <c r="N7" s="61" t="s">
        <v>144</v>
      </c>
      <c r="O7" s="62">
        <v>33.981382565776599</v>
      </c>
      <c r="P7" s="62">
        <v>37.180494838347201</v>
      </c>
      <c r="Q7" s="62">
        <v>9.2180880525349809E-3</v>
      </c>
      <c r="R7" s="63">
        <v>6.2913578543889834E-2</v>
      </c>
      <c r="S7" s="70">
        <v>0.67012512044247641</v>
      </c>
      <c r="T7" s="64" t="s">
        <v>241</v>
      </c>
    </row>
    <row r="8" spans="2:20" x14ac:dyDescent="0.25">
      <c r="B8" s="61" t="s">
        <v>130</v>
      </c>
      <c r="C8" s="62">
        <v>15.063262317118101</v>
      </c>
      <c r="D8" s="62">
        <v>0.12206524888092915</v>
      </c>
      <c r="E8" s="63">
        <v>0.70439615335434758</v>
      </c>
      <c r="F8" s="64" t="s">
        <v>241</v>
      </c>
      <c r="G8" s="104"/>
      <c r="H8" s="61" t="s">
        <v>45</v>
      </c>
      <c r="I8" s="62">
        <v>6.6116309333835304</v>
      </c>
      <c r="J8" s="62">
        <v>5.4273708504604924E-2</v>
      </c>
      <c r="K8" s="63">
        <v>0.86025779574991057</v>
      </c>
      <c r="L8" s="76" t="s">
        <v>242</v>
      </c>
      <c r="N8" s="61" t="s">
        <v>130</v>
      </c>
      <c r="O8" s="62">
        <v>14.179081619105</v>
      </c>
      <c r="P8" s="62">
        <v>15.063262317118101</v>
      </c>
      <c r="Q8" s="62">
        <v>7.9510412388008392E-3</v>
      </c>
      <c r="R8" s="63">
        <v>5.4265966503264255E-2</v>
      </c>
      <c r="S8" s="70">
        <v>0.72439108694574061</v>
      </c>
      <c r="T8" s="64" t="s">
        <v>241</v>
      </c>
    </row>
    <row r="9" spans="2:20" x14ac:dyDescent="0.25">
      <c r="B9" s="61" t="s">
        <v>147</v>
      </c>
      <c r="C9" s="62">
        <v>13.7993311874682</v>
      </c>
      <c r="D9" s="62">
        <v>0.11182297435492951</v>
      </c>
      <c r="E9" s="63">
        <v>0.81621912770927707</v>
      </c>
      <c r="F9" s="64" t="s">
        <v>241</v>
      </c>
      <c r="G9" s="104"/>
      <c r="H9" s="61" t="s">
        <v>53</v>
      </c>
      <c r="I9" s="62">
        <v>4.3388680645839299</v>
      </c>
      <c r="J9" s="62">
        <v>3.5617000245453258E-2</v>
      </c>
      <c r="K9" s="63">
        <v>0.89587479599536379</v>
      </c>
      <c r="L9" s="76" t="s">
        <v>242</v>
      </c>
      <c r="N9" s="61" t="s">
        <v>147</v>
      </c>
      <c r="O9" s="62">
        <v>12.9772578762094</v>
      </c>
      <c r="P9" s="62">
        <v>13.7993311874682</v>
      </c>
      <c r="Q9" s="62">
        <v>7.1602005560091999E-3</v>
      </c>
      <c r="R9" s="63">
        <v>4.8868467897375721E-2</v>
      </c>
      <c r="S9" s="70">
        <v>0.77325955484311637</v>
      </c>
      <c r="T9" s="64" t="s">
        <v>241</v>
      </c>
    </row>
    <row r="10" spans="2:20" x14ac:dyDescent="0.25">
      <c r="B10" s="61" t="s">
        <v>143</v>
      </c>
      <c r="C10" s="62">
        <v>11.443806800000001</v>
      </c>
      <c r="D10" s="62">
        <v>9.2734966422235304E-2</v>
      </c>
      <c r="E10" s="63">
        <v>0.9089540941315124</v>
      </c>
      <c r="F10" s="64" t="s">
        <v>242</v>
      </c>
      <c r="G10" s="104"/>
      <c r="H10" s="61" t="s">
        <v>60</v>
      </c>
      <c r="I10" s="62">
        <v>2.5195392095400799</v>
      </c>
      <c r="J10" s="62">
        <v>2.0682451576969876E-2</v>
      </c>
      <c r="K10" s="63">
        <v>0.9165572475723337</v>
      </c>
      <c r="L10" s="76" t="s">
        <v>242</v>
      </c>
      <c r="N10" s="61" t="s">
        <v>139</v>
      </c>
      <c r="O10" s="62">
        <v>1.0825752588815101</v>
      </c>
      <c r="P10" s="62">
        <v>1.8466348889597</v>
      </c>
      <c r="Q10" s="62">
        <v>5.7369634439964502E-3</v>
      </c>
      <c r="R10" s="63">
        <v>3.9154854909206317E-2</v>
      </c>
      <c r="S10" s="70">
        <v>0.81241440975232271</v>
      </c>
      <c r="T10" s="64" t="s">
        <v>241</v>
      </c>
    </row>
    <row r="11" spans="2:20" x14ac:dyDescent="0.25">
      <c r="B11" s="61" t="s">
        <v>133</v>
      </c>
      <c r="C11" s="62">
        <v>4.8892694968704804</v>
      </c>
      <c r="D11" s="62">
        <v>3.9620228700605407E-2</v>
      </c>
      <c r="E11" s="63">
        <v>0.94857432283211784</v>
      </c>
      <c r="F11" s="64" t="s">
        <v>242</v>
      </c>
      <c r="G11" s="104"/>
      <c r="H11" s="61" t="s">
        <v>55</v>
      </c>
      <c r="I11" s="62">
        <v>2.10744822567839</v>
      </c>
      <c r="J11" s="62">
        <v>1.729966960368156E-2</v>
      </c>
      <c r="K11" s="63">
        <v>0.93385691717601527</v>
      </c>
      <c r="L11" s="76" t="s">
        <v>242</v>
      </c>
      <c r="N11" s="61" t="s">
        <v>133</v>
      </c>
      <c r="O11" s="62">
        <v>3.7989814233858099</v>
      </c>
      <c r="P11" s="62">
        <v>4.8892694968704804</v>
      </c>
      <c r="Q11" s="62">
        <v>5.6421618774453904E-3</v>
      </c>
      <c r="R11" s="63">
        <v>3.850783290536966E-2</v>
      </c>
      <c r="S11" s="70">
        <v>0.85092224265769234</v>
      </c>
      <c r="T11" s="64" t="s">
        <v>242</v>
      </c>
    </row>
    <row r="12" spans="2:20" x14ac:dyDescent="0.25">
      <c r="B12" s="61" t="s">
        <v>139</v>
      </c>
      <c r="C12" s="62">
        <v>1.8466348889597</v>
      </c>
      <c r="D12" s="62">
        <v>1.496421841216386E-2</v>
      </c>
      <c r="E12" s="63">
        <v>0.96353854124428173</v>
      </c>
      <c r="F12" s="64" t="s">
        <v>242</v>
      </c>
      <c r="G12" s="104"/>
      <c r="H12" s="61" t="s">
        <v>52</v>
      </c>
      <c r="I12" s="62">
        <v>1.3159052964395599</v>
      </c>
      <c r="J12" s="62">
        <v>1.0802033749043127E-2</v>
      </c>
      <c r="K12" s="63">
        <v>0.94465895092505836</v>
      </c>
      <c r="L12" s="76" t="s">
        <v>242</v>
      </c>
      <c r="N12" s="61" t="s">
        <v>132</v>
      </c>
      <c r="O12" s="62">
        <v>1.4835757539090899</v>
      </c>
      <c r="P12" s="62">
        <v>1.0589294620134699</v>
      </c>
      <c r="Q12" s="62">
        <v>5.5420871172912004E-3</v>
      </c>
      <c r="R12" s="63">
        <v>3.7824821282206642E-2</v>
      </c>
      <c r="S12" s="70">
        <v>0.888747063939899</v>
      </c>
      <c r="T12" s="64" t="s">
        <v>242</v>
      </c>
    </row>
    <row r="13" spans="2:20" x14ac:dyDescent="0.25">
      <c r="B13" s="61" t="s">
        <v>132</v>
      </c>
      <c r="C13" s="62">
        <v>1.0589294620134699</v>
      </c>
      <c r="D13" s="62">
        <v>8.5810421147038962E-3</v>
      </c>
      <c r="E13" s="63">
        <v>0.97211958335898563</v>
      </c>
      <c r="F13" s="64" t="s">
        <v>242</v>
      </c>
      <c r="G13" s="104"/>
      <c r="H13" s="61" t="s">
        <v>70</v>
      </c>
      <c r="I13" s="62">
        <v>1.1753061101881499</v>
      </c>
      <c r="J13" s="62">
        <v>9.6478799059930027E-3</v>
      </c>
      <c r="K13" s="63">
        <v>0.95430683083105139</v>
      </c>
      <c r="L13" s="76" t="s">
        <v>242</v>
      </c>
      <c r="N13" s="61" t="s">
        <v>72</v>
      </c>
      <c r="O13" s="62">
        <v>0.39957620890947798</v>
      </c>
      <c r="P13" s="62">
        <v>9.0631421510545193E-2</v>
      </c>
      <c r="Q13" s="62">
        <v>3.2647950885552599E-3</v>
      </c>
      <c r="R13" s="63">
        <v>2.2282271666632863E-2</v>
      </c>
      <c r="S13" s="70">
        <v>0.91102933560653188</v>
      </c>
      <c r="T13" s="64" t="s">
        <v>242</v>
      </c>
    </row>
    <row r="14" spans="2:20" x14ac:dyDescent="0.25">
      <c r="B14" s="61" t="s">
        <v>140</v>
      </c>
      <c r="C14" s="62">
        <v>0.90820405969920004</v>
      </c>
      <c r="D14" s="62">
        <v>7.3596377894760596E-3</v>
      </c>
      <c r="E14" s="63">
        <v>0.97947922114846164</v>
      </c>
      <c r="F14" s="64" t="s">
        <v>242</v>
      </c>
      <c r="G14" s="104"/>
      <c r="H14" s="61" t="s">
        <v>75</v>
      </c>
      <c r="I14" s="62">
        <v>1.08230020819517</v>
      </c>
      <c r="J14" s="62">
        <v>8.8844109125125054E-3</v>
      </c>
      <c r="K14" s="63">
        <v>0.96319124174356385</v>
      </c>
      <c r="L14" s="76" t="s">
        <v>242</v>
      </c>
      <c r="N14" s="61" t="s">
        <v>58</v>
      </c>
      <c r="O14" s="62">
        <v>3.2942745987149198E-2</v>
      </c>
      <c r="P14" s="62">
        <v>0.36299913627017499</v>
      </c>
      <c r="Q14" s="62">
        <v>2.9688898612960698E-3</v>
      </c>
      <c r="R14" s="63">
        <v>2.0262714395035842E-2</v>
      </c>
      <c r="S14" s="70">
        <v>0.93129205000156767</v>
      </c>
      <c r="T14" s="64" t="s">
        <v>242</v>
      </c>
    </row>
    <row r="15" spans="2:20" x14ac:dyDescent="0.25">
      <c r="B15" s="61" t="s">
        <v>136</v>
      </c>
      <c r="C15" s="62">
        <v>0.75420684659517201</v>
      </c>
      <c r="D15" s="62">
        <v>6.1117203232077671E-3</v>
      </c>
      <c r="E15" s="63">
        <v>0.98559094147166937</v>
      </c>
      <c r="F15" s="64" t="s">
        <v>242</v>
      </c>
      <c r="G15" s="104"/>
      <c r="H15" s="61" t="s">
        <v>59</v>
      </c>
      <c r="I15" s="62">
        <v>0.76641118149815302</v>
      </c>
      <c r="J15" s="62">
        <v>6.2913337841157598E-3</v>
      </c>
      <c r="K15" s="63">
        <v>0.96948257552767958</v>
      </c>
      <c r="L15" s="76" t="s">
        <v>242</v>
      </c>
      <c r="N15" s="61" t="s">
        <v>142</v>
      </c>
      <c r="O15" s="62">
        <v>0.301280117723566</v>
      </c>
      <c r="P15" s="62">
        <v>8.5124619379886399E-2</v>
      </c>
      <c r="Q15" s="62">
        <v>2.3087462006402102E-3</v>
      </c>
      <c r="R15" s="63">
        <v>1.5757224774170044E-2</v>
      </c>
      <c r="S15" s="70">
        <v>0.94704927477573775</v>
      </c>
      <c r="T15" s="64" t="s">
        <v>242</v>
      </c>
    </row>
    <row r="16" spans="2:20" x14ac:dyDescent="0.25">
      <c r="B16" s="61" t="s">
        <v>138</v>
      </c>
      <c r="C16" s="62">
        <v>0.50996627928243499</v>
      </c>
      <c r="D16" s="62">
        <v>4.1325152208729074E-3</v>
      </c>
      <c r="E16" s="63">
        <v>0.98972345669254225</v>
      </c>
      <c r="F16" s="64" t="s">
        <v>242</v>
      </c>
      <c r="G16" s="104"/>
      <c r="H16" s="61" t="s">
        <v>67</v>
      </c>
      <c r="I16" s="62">
        <v>0.74429131598706799</v>
      </c>
      <c r="J16" s="62">
        <v>6.1097557219090539E-3</v>
      </c>
      <c r="K16" s="63">
        <v>0.97559233124958866</v>
      </c>
      <c r="L16" s="76" t="s">
        <v>242</v>
      </c>
      <c r="N16" s="61" t="s">
        <v>145</v>
      </c>
      <c r="O16" s="62">
        <v>2.1519914000000001E-2</v>
      </c>
      <c r="P16" s="62">
        <v>0.24908747518271901</v>
      </c>
      <c r="Q16" s="62">
        <v>2.0483397913536E-3</v>
      </c>
      <c r="R16" s="63">
        <v>1.397994742656648E-2</v>
      </c>
      <c r="S16" s="70">
        <v>0.96102922220230425</v>
      </c>
      <c r="T16" s="64" t="s">
        <v>242</v>
      </c>
    </row>
    <row r="17" spans="2:20" x14ac:dyDescent="0.25">
      <c r="B17" s="61" t="s">
        <v>58</v>
      </c>
      <c r="C17" s="62">
        <v>0.36299913627017499</v>
      </c>
      <c r="D17" s="62">
        <v>2.9415659755209337E-3</v>
      </c>
      <c r="E17" s="63">
        <v>0.99266502266806322</v>
      </c>
      <c r="F17" s="64" t="s">
        <v>242</v>
      </c>
      <c r="G17" s="104"/>
      <c r="H17" s="61" t="s">
        <v>49</v>
      </c>
      <c r="I17" s="62">
        <v>0.68862188404652303</v>
      </c>
      <c r="J17" s="62">
        <v>5.6527752049684524E-3</v>
      </c>
      <c r="K17" s="63">
        <v>0.98124510645455709</v>
      </c>
      <c r="L17" s="76" t="s">
        <v>242</v>
      </c>
      <c r="N17" s="61" t="s">
        <v>140</v>
      </c>
      <c r="O17" s="62">
        <v>0.99719153774591995</v>
      </c>
      <c r="P17" s="62">
        <v>0.90820405969920004</v>
      </c>
      <c r="Q17" s="62">
        <v>1.93600697970174E-3</v>
      </c>
      <c r="R17" s="63">
        <v>1.3213274432271119E-2</v>
      </c>
      <c r="S17" s="70">
        <v>0.97424249663457541</v>
      </c>
      <c r="T17" s="64" t="s">
        <v>242</v>
      </c>
    </row>
    <row r="18" spans="2:20" x14ac:dyDescent="0.25">
      <c r="B18" s="61" t="s">
        <v>145</v>
      </c>
      <c r="C18" s="62">
        <v>0.24908747518271901</v>
      </c>
      <c r="D18" s="62">
        <v>2.0184820533031733E-3</v>
      </c>
      <c r="E18" s="63">
        <v>0.99468350472136635</v>
      </c>
      <c r="F18" s="64" t="s">
        <v>242</v>
      </c>
      <c r="G18" s="104"/>
      <c r="H18" s="61" t="s">
        <v>61</v>
      </c>
      <c r="I18" s="62">
        <v>0.58076355776167299</v>
      </c>
      <c r="J18" s="62">
        <v>4.7673852883865879E-3</v>
      </c>
      <c r="K18" s="63">
        <v>0.9860124917429437</v>
      </c>
      <c r="L18" s="76" t="s">
        <v>242</v>
      </c>
      <c r="N18" s="61" t="s">
        <v>136</v>
      </c>
      <c r="O18" s="62">
        <v>0.52615109569946295</v>
      </c>
      <c r="P18" s="62">
        <v>0.75420684659517201</v>
      </c>
      <c r="Q18" s="62">
        <v>1.4832084615561401E-3</v>
      </c>
      <c r="R18" s="63">
        <v>1.0122918278852068E-2</v>
      </c>
      <c r="S18" s="70">
        <v>0.98436541491342744</v>
      </c>
      <c r="T18" s="64" t="s">
        <v>242</v>
      </c>
    </row>
    <row r="19" spans="2:20" s="105" customFormat="1" x14ac:dyDescent="0.25">
      <c r="B19" s="61" t="s">
        <v>141</v>
      </c>
      <c r="C19" s="62">
        <v>0.137066288488325</v>
      </c>
      <c r="D19" s="62">
        <v>1.1107176032179463E-3</v>
      </c>
      <c r="E19" s="63">
        <v>0.99579422232458426</v>
      </c>
      <c r="F19" s="64" t="s">
        <v>242</v>
      </c>
      <c r="H19" s="61" t="s">
        <v>56</v>
      </c>
      <c r="I19" s="62">
        <v>0.39819361888767701</v>
      </c>
      <c r="J19" s="62">
        <v>3.2687009631440179E-3</v>
      </c>
      <c r="K19" s="63">
        <v>0.98928119270608772</v>
      </c>
      <c r="L19" s="76" t="s">
        <v>242</v>
      </c>
      <c r="N19" s="61" t="s">
        <v>138</v>
      </c>
      <c r="O19" s="62">
        <v>0.34377403500198001</v>
      </c>
      <c r="P19" s="62">
        <v>0.50996627928243499</v>
      </c>
      <c r="Q19" s="62">
        <v>1.12562001229457E-3</v>
      </c>
      <c r="R19" s="63">
        <v>7.6823721633461723E-3</v>
      </c>
      <c r="S19" s="70">
        <v>0.99204778707677366</v>
      </c>
      <c r="T19" s="64" t="s">
        <v>242</v>
      </c>
    </row>
    <row r="20" spans="2:20" x14ac:dyDescent="0.25">
      <c r="B20" s="61" t="s">
        <v>55</v>
      </c>
      <c r="C20" s="62">
        <v>9.3445571070161798E-2</v>
      </c>
      <c r="D20" s="62">
        <v>7.5723682223454325E-4</v>
      </c>
      <c r="E20" s="63">
        <v>0.99655145914681875</v>
      </c>
      <c r="F20" s="64" t="s">
        <v>242</v>
      </c>
      <c r="H20" s="61" t="s">
        <v>65</v>
      </c>
      <c r="I20" s="62">
        <v>0.32808709932375302</v>
      </c>
      <c r="J20" s="62">
        <v>2.6932089483261857E-3</v>
      </c>
      <c r="K20" s="63">
        <v>0.99197440165441386</v>
      </c>
      <c r="L20" s="76" t="s">
        <v>242</v>
      </c>
      <c r="N20" s="61" t="s">
        <v>59</v>
      </c>
      <c r="O20" s="62">
        <v>3.3332304874474101E-3</v>
      </c>
      <c r="P20" s="62">
        <v>3.9107454636823601E-2</v>
      </c>
      <c r="Q20" s="62">
        <v>3.2206060844123998E-4</v>
      </c>
      <c r="R20" s="63">
        <v>2.1980681101748467E-3</v>
      </c>
      <c r="S20" s="70">
        <v>0.99424585518694852</v>
      </c>
      <c r="T20" s="64" t="s">
        <v>242</v>
      </c>
    </row>
    <row r="21" spans="2:20" x14ac:dyDescent="0.25">
      <c r="B21" s="61" t="s">
        <v>72</v>
      </c>
      <c r="C21" s="62">
        <v>9.0631421510545193E-2</v>
      </c>
      <c r="D21" s="62">
        <v>7.3443234209265599E-4</v>
      </c>
      <c r="E21" s="63">
        <v>0.99728589148891145</v>
      </c>
      <c r="F21" s="64" t="s">
        <v>242</v>
      </c>
      <c r="H21" s="61" t="s">
        <v>50</v>
      </c>
      <c r="I21" s="62">
        <v>0.21299729387024099</v>
      </c>
      <c r="J21" s="62">
        <v>1.7484570987490338E-3</v>
      </c>
      <c r="K21" s="63">
        <v>0.99372285875316291</v>
      </c>
      <c r="L21" s="76" t="s">
        <v>242</v>
      </c>
      <c r="N21" s="61" t="s">
        <v>60</v>
      </c>
      <c r="O21" s="62">
        <v>4.6426884633146096E-3</v>
      </c>
      <c r="P21" s="62">
        <v>2.9408785166427798E-2</v>
      </c>
      <c r="Q21" s="62">
        <v>2.20323306745225E-4</v>
      </c>
      <c r="R21" s="63">
        <v>1.5037096179780329E-3</v>
      </c>
      <c r="S21" s="70">
        <v>0.9957495648049266</v>
      </c>
      <c r="T21" s="64" t="s">
        <v>242</v>
      </c>
    </row>
    <row r="22" spans="2:20" x14ac:dyDescent="0.25">
      <c r="B22" s="61" t="s">
        <v>142</v>
      </c>
      <c r="C22" s="62">
        <v>8.5124619379886399E-2</v>
      </c>
      <c r="D22" s="62">
        <v>6.8980793348410302E-4</v>
      </c>
      <c r="E22" s="63">
        <v>0.9979756994223955</v>
      </c>
      <c r="F22" s="64" t="s">
        <v>242</v>
      </c>
      <c r="H22" s="61" t="s">
        <v>47</v>
      </c>
      <c r="I22" s="62">
        <v>0.21156848376040199</v>
      </c>
      <c r="J22" s="62">
        <v>1.7367282493635841E-3</v>
      </c>
      <c r="K22" s="63">
        <v>0.99545958700252646</v>
      </c>
      <c r="L22" s="76" t="s">
        <v>242</v>
      </c>
      <c r="N22" s="95" t="s">
        <v>135</v>
      </c>
      <c r="O22" s="62">
        <v>3.4042722728228898E-2</v>
      </c>
      <c r="P22" s="62">
        <v>1.72170091958859E-2</v>
      </c>
      <c r="Q22" s="62">
        <v>1.91668507504934E-4</v>
      </c>
      <c r="R22" s="63">
        <v>1.3081402165588656E-3</v>
      </c>
      <c r="S22" s="70">
        <v>0.9970577050214855</v>
      </c>
      <c r="T22" s="64" t="s">
        <v>242</v>
      </c>
    </row>
    <row r="23" spans="2:20" x14ac:dyDescent="0.25">
      <c r="B23" s="61" t="s">
        <v>157</v>
      </c>
      <c r="C23" s="62">
        <v>6.2183788700935501E-2</v>
      </c>
      <c r="D23" s="62">
        <v>5.039067556775451E-4</v>
      </c>
      <c r="E23" s="63">
        <v>0.99847960617807308</v>
      </c>
      <c r="F23" s="64" t="s">
        <v>242</v>
      </c>
      <c r="H23" s="61" t="s">
        <v>204</v>
      </c>
      <c r="I23" s="62">
        <v>0.18322931355249999</v>
      </c>
      <c r="J23" s="62">
        <v>1.504097015312088E-3</v>
      </c>
      <c r="K23" s="63">
        <v>0.99696368401783853</v>
      </c>
      <c r="L23" s="76" t="s">
        <v>242</v>
      </c>
      <c r="N23" s="61" t="s">
        <v>204</v>
      </c>
      <c r="O23" s="62">
        <v>2.9047269715000001E-2</v>
      </c>
      <c r="P23" s="62">
        <v>1.37953023875E-2</v>
      </c>
      <c r="Q23" s="62">
        <v>1.7169684237372E-4</v>
      </c>
      <c r="R23" s="63">
        <v>1.1718333256153189E-3</v>
      </c>
      <c r="S23" s="70">
        <v>0.99822953834710082</v>
      </c>
      <c r="T23" s="64" t="s">
        <v>242</v>
      </c>
    </row>
    <row r="24" spans="2:20" x14ac:dyDescent="0.25">
      <c r="B24" s="61" t="s">
        <v>137</v>
      </c>
      <c r="C24" s="62">
        <v>5.8236912894716199E-2</v>
      </c>
      <c r="D24" s="62">
        <v>4.719232206739237E-4</v>
      </c>
      <c r="E24" s="63">
        <v>0.99895152939874698</v>
      </c>
      <c r="F24" s="64" t="s">
        <v>242</v>
      </c>
      <c r="H24" s="61" t="s">
        <v>157</v>
      </c>
      <c r="I24" s="62">
        <v>0.14509550696885001</v>
      </c>
      <c r="J24" s="62">
        <v>1.191063344264021E-3</v>
      </c>
      <c r="K24" s="63">
        <v>0.99815474736210252</v>
      </c>
      <c r="L24" s="76" t="s">
        <v>242</v>
      </c>
      <c r="N24" s="61" t="s">
        <v>141</v>
      </c>
      <c r="O24" s="62">
        <v>0.105589551905306</v>
      </c>
      <c r="P24" s="62">
        <v>0.137066288488325</v>
      </c>
      <c r="Q24" s="62">
        <v>1.6750335295766201E-4</v>
      </c>
      <c r="R24" s="63">
        <v>1.1432127023096451E-3</v>
      </c>
      <c r="S24" s="70">
        <v>0.99937275104941048</v>
      </c>
      <c r="T24" s="64" t="s">
        <v>242</v>
      </c>
    </row>
    <row r="25" spans="2:20" x14ac:dyDescent="0.25">
      <c r="B25" s="61" t="s">
        <v>59</v>
      </c>
      <c r="C25" s="62">
        <v>3.9107454636823601E-2</v>
      </c>
      <c r="D25" s="62">
        <v>3.1690752526553724E-4</v>
      </c>
      <c r="E25" s="63">
        <v>0.99926843692401257</v>
      </c>
      <c r="F25" s="64" t="s">
        <v>242</v>
      </c>
      <c r="H25" s="61" t="s">
        <v>76</v>
      </c>
      <c r="I25" s="62">
        <v>0.130602745666627</v>
      </c>
      <c r="J25" s="62">
        <v>1.0720948310077711E-3</v>
      </c>
      <c r="K25" s="63">
        <v>0.99922684219311031</v>
      </c>
      <c r="L25" s="76" t="s">
        <v>242</v>
      </c>
      <c r="N25" s="61" t="s">
        <v>55</v>
      </c>
      <c r="O25" s="62">
        <v>7.8001983909460698E-2</v>
      </c>
      <c r="P25" s="62">
        <v>9.3445571070161798E-2</v>
      </c>
      <c r="Q25" s="62">
        <v>5.26154855549873E-5</v>
      </c>
      <c r="R25" s="63">
        <v>3.59101417151063E-4</v>
      </c>
      <c r="S25" s="70">
        <v>0.99973185246656149</v>
      </c>
      <c r="T25" s="64" t="s">
        <v>242</v>
      </c>
    </row>
    <row r="26" spans="2:20" x14ac:dyDescent="0.25">
      <c r="B26" s="61" t="s">
        <v>60</v>
      </c>
      <c r="C26" s="62">
        <v>2.9408785166427798E-2</v>
      </c>
      <c r="D26" s="62">
        <v>2.3831429109126638E-4</v>
      </c>
      <c r="E26" s="63">
        <v>0.99950675121510379</v>
      </c>
      <c r="F26" s="64" t="s">
        <v>242</v>
      </c>
      <c r="H26" s="61" t="s">
        <v>74</v>
      </c>
      <c r="I26" s="62">
        <v>2.9385556806879001E-2</v>
      </c>
      <c r="J26" s="62">
        <v>2.4122083650030386E-4</v>
      </c>
      <c r="K26" s="63">
        <v>0.99946806302961066</v>
      </c>
      <c r="L26" s="76" t="s">
        <v>242</v>
      </c>
      <c r="N26" s="61" t="s">
        <v>137</v>
      </c>
      <c r="O26" s="62">
        <v>4.8336637702614503E-2</v>
      </c>
      <c r="P26" s="62">
        <v>5.8236912894716199E-2</v>
      </c>
      <c r="Q26" s="62">
        <v>3.5611665861113001E-5</v>
      </c>
      <c r="R26" s="63">
        <v>2.4305011239459417E-4</v>
      </c>
      <c r="S26" s="70">
        <v>0.99997490257895605</v>
      </c>
      <c r="T26" s="64" t="s">
        <v>242</v>
      </c>
    </row>
    <row r="27" spans="2:20" x14ac:dyDescent="0.25">
      <c r="B27" s="61" t="s">
        <v>70</v>
      </c>
      <c r="C27" s="62">
        <v>2.4301982264434401E-2</v>
      </c>
      <c r="D27" s="62">
        <v>1.9693127895920804E-4</v>
      </c>
      <c r="E27" s="63">
        <v>0.99970368249406305</v>
      </c>
      <c r="F27" s="64" t="s">
        <v>242</v>
      </c>
      <c r="H27" s="61" t="s">
        <v>46</v>
      </c>
      <c r="I27" s="62">
        <v>2.2033000000000001E-2</v>
      </c>
      <c r="J27" s="62">
        <v>1.8086499859573955E-4</v>
      </c>
      <c r="K27" s="63">
        <v>0.99964892802820637</v>
      </c>
      <c r="L27" s="76" t="s">
        <v>242</v>
      </c>
      <c r="N27" s="61" t="s">
        <v>75</v>
      </c>
      <c r="O27" s="62">
        <v>1.3104E-3</v>
      </c>
      <c r="P27" s="62">
        <v>1.2213375284403499E-3</v>
      </c>
      <c r="Q27" s="62">
        <v>2.29020865838319E-6</v>
      </c>
      <c r="R27" s="63">
        <v>1.5630705791692219E-5</v>
      </c>
      <c r="S27" s="70">
        <v>0.99999053328474774</v>
      </c>
      <c r="T27" s="64" t="s">
        <v>242</v>
      </c>
    </row>
    <row r="28" spans="2:20" x14ac:dyDescent="0.25">
      <c r="B28" s="61" t="s">
        <v>135</v>
      </c>
      <c r="C28" s="62">
        <v>1.72170091958859E-2</v>
      </c>
      <c r="D28" s="62">
        <v>1.3951815139624652E-4</v>
      </c>
      <c r="E28" s="63">
        <v>0.99984320064545928</v>
      </c>
      <c r="F28" s="64" t="s">
        <v>242</v>
      </c>
      <c r="H28" s="61" t="s">
        <v>57</v>
      </c>
      <c r="I28" s="62">
        <v>1.7220587028776199E-2</v>
      </c>
      <c r="J28" s="62">
        <v>1.413607519982489E-4</v>
      </c>
      <c r="K28" s="63">
        <v>0.99979028878020459</v>
      </c>
      <c r="L28" s="76" t="s">
        <v>242</v>
      </c>
      <c r="N28" s="61" t="s">
        <v>65</v>
      </c>
      <c r="O28" s="62">
        <v>2.9369682907965999E-4</v>
      </c>
      <c r="P28" s="62">
        <v>2.1463642011834301E-4</v>
      </c>
      <c r="Q28" s="62">
        <v>1.0515586051917E-6</v>
      </c>
      <c r="R28" s="63">
        <v>7.1769020348029697E-6</v>
      </c>
      <c r="S28" s="70">
        <v>0.99999771018678252</v>
      </c>
      <c r="T28" s="64" t="s">
        <v>242</v>
      </c>
    </row>
    <row r="29" spans="2:20" ht="15.75" thickBot="1" x14ac:dyDescent="0.3">
      <c r="B29" s="61" t="s">
        <v>204</v>
      </c>
      <c r="C29" s="62">
        <v>1.37953023875E-2</v>
      </c>
      <c r="D29" s="62">
        <v>1.1179032694692075E-4</v>
      </c>
      <c r="E29" s="63">
        <v>0.99995499097240625</v>
      </c>
      <c r="F29" s="64" t="s">
        <v>242</v>
      </c>
      <c r="H29" s="61" t="s">
        <v>68</v>
      </c>
      <c r="I29" s="62">
        <v>1.2614987370851699E-2</v>
      </c>
      <c r="J29" s="62">
        <v>1.0355419929716175E-4</v>
      </c>
      <c r="K29" s="63">
        <v>0.99989384297950179</v>
      </c>
      <c r="L29" s="76" t="s">
        <v>242</v>
      </c>
      <c r="N29" s="61" t="s">
        <v>61</v>
      </c>
      <c r="O29" s="62">
        <v>1.68208022960312E-4</v>
      </c>
      <c r="P29" s="62">
        <v>2.2589070004406701E-4</v>
      </c>
      <c r="Q29" s="62">
        <v>3.3550308778481301E-7</v>
      </c>
      <c r="R29" s="63">
        <v>2.2898132177488547E-6</v>
      </c>
      <c r="S29" s="70">
        <v>1.0000000000000002</v>
      </c>
      <c r="T29" s="64" t="s">
        <v>242</v>
      </c>
    </row>
    <row r="30" spans="2:20" x14ac:dyDescent="0.25">
      <c r="B30" s="61" t="s">
        <v>53</v>
      </c>
      <c r="C30" s="62">
        <v>2.2365475261250899E-3</v>
      </c>
      <c r="D30" s="62">
        <v>1.8123878125672626E-5</v>
      </c>
      <c r="E30" s="63">
        <v>0.99997311485053197</v>
      </c>
      <c r="F30" s="64" t="s">
        <v>242</v>
      </c>
      <c r="H30" s="61" t="s">
        <v>51</v>
      </c>
      <c r="I30" s="62">
        <v>9.9317714218622698E-3</v>
      </c>
      <c r="J30" s="62">
        <v>8.1528154326161926E-5</v>
      </c>
      <c r="K30" s="63">
        <v>0.99997537113382795</v>
      </c>
      <c r="L30" s="76" t="s">
        <v>242</v>
      </c>
      <c r="N30" s="149"/>
      <c r="O30" s="149"/>
      <c r="P30" s="149"/>
      <c r="Q30" s="149"/>
      <c r="R30" s="149"/>
      <c r="S30" s="149"/>
      <c r="T30" s="149" t="s">
        <v>242</v>
      </c>
    </row>
    <row r="31" spans="2:20" x14ac:dyDescent="0.25">
      <c r="B31" s="61" t="s">
        <v>52</v>
      </c>
      <c r="C31" s="62">
        <v>1.65585323248794E-3</v>
      </c>
      <c r="D31" s="62">
        <v>1.3418217958286303E-5</v>
      </c>
      <c r="E31" s="63">
        <v>0.99998653306849028</v>
      </c>
      <c r="F31" s="64" t="s">
        <v>242</v>
      </c>
      <c r="H31" s="61" t="s">
        <v>48</v>
      </c>
      <c r="I31" s="62">
        <v>1.2141719999999999E-3</v>
      </c>
      <c r="J31" s="62">
        <v>9.9669231187303707E-6</v>
      </c>
      <c r="K31" s="63">
        <v>0.99998533805694667</v>
      </c>
      <c r="L31" s="76" t="s">
        <v>242</v>
      </c>
    </row>
    <row r="32" spans="2:20" x14ac:dyDescent="0.25">
      <c r="B32" s="61" t="s">
        <v>75</v>
      </c>
      <c r="C32" s="62">
        <v>1.2213375284403499E-3</v>
      </c>
      <c r="D32" s="62">
        <v>9.8971169882151191E-6</v>
      </c>
      <c r="E32" s="63">
        <v>0.99999643018547846</v>
      </c>
      <c r="F32" s="64" t="s">
        <v>242</v>
      </c>
      <c r="H32" s="61" t="s">
        <v>164</v>
      </c>
      <c r="I32" s="62">
        <v>1.1552800000000001E-3</v>
      </c>
      <c r="J32" s="62">
        <v>9.4834891107741115E-6</v>
      </c>
      <c r="K32" s="63">
        <v>0.99999482154605746</v>
      </c>
      <c r="L32" s="76" t="s">
        <v>242</v>
      </c>
    </row>
    <row r="33" spans="2:22" ht="15.75" thickBot="1" x14ac:dyDescent="0.3">
      <c r="B33" s="61" t="s">
        <v>61</v>
      </c>
      <c r="C33" s="62">
        <v>2.2589070004406701E-4</v>
      </c>
      <c r="D33" s="62">
        <v>1.8305068278225198E-6</v>
      </c>
      <c r="E33" s="63">
        <v>0.99999826069230624</v>
      </c>
      <c r="F33" s="64" t="s">
        <v>242</v>
      </c>
      <c r="H33" s="66" t="s">
        <v>160</v>
      </c>
      <c r="I33" s="67">
        <v>6.3084000000000002E-4</v>
      </c>
      <c r="J33" s="67">
        <v>5.1784539424561497E-6</v>
      </c>
      <c r="K33" s="68">
        <v>0.99999999999999989</v>
      </c>
      <c r="L33" s="77"/>
      <c r="N33" s="18"/>
      <c r="O33" s="18"/>
      <c r="P33" s="18"/>
      <c r="Q33" s="18"/>
      <c r="R33" s="18"/>
      <c r="S33" s="18"/>
      <c r="T33" s="60"/>
    </row>
    <row r="34" spans="2:22" ht="15.75" thickBot="1" x14ac:dyDescent="0.3">
      <c r="B34" s="66" t="s">
        <v>65</v>
      </c>
      <c r="C34" s="67">
        <v>2.1463642011834301E-4</v>
      </c>
      <c r="D34" s="67">
        <v>1.7393076937180841E-6</v>
      </c>
      <c r="E34" s="68">
        <v>1</v>
      </c>
      <c r="F34" s="69" t="s">
        <v>242</v>
      </c>
      <c r="H34" s="18"/>
      <c r="I34" s="18"/>
      <c r="J34" s="18"/>
      <c r="K34" s="18"/>
      <c r="L34" s="18"/>
      <c r="M34" s="18"/>
      <c r="N34" s="18"/>
      <c r="O34" s="18"/>
      <c r="P34" s="18"/>
      <c r="Q34" s="18"/>
      <c r="R34" s="18"/>
      <c r="S34" s="18"/>
      <c r="T34" s="18"/>
      <c r="U34" s="60"/>
      <c r="V34" s="60"/>
    </row>
    <row r="35" spans="2:22" s="18" customFormat="1" x14ac:dyDescent="0.25"/>
    <row r="36" spans="2:22" s="18" customFormat="1" x14ac:dyDescent="0.25"/>
    <row r="37" spans="2:22" s="18" customFormat="1" x14ac:dyDescent="0.25"/>
    <row r="38" spans="2:22" s="18" customFormat="1" x14ac:dyDescent="0.25"/>
    <row r="39" spans="2:22" s="18" customFormat="1" x14ac:dyDescent="0.25"/>
    <row r="40" spans="2:22" s="18" customFormat="1" x14ac:dyDescent="0.25"/>
    <row r="41" spans="2:22" s="18" customFormat="1" x14ac:dyDescent="0.25"/>
    <row r="42" spans="2:22" s="18" customFormat="1" x14ac:dyDescent="0.25"/>
    <row r="43" spans="2:22" s="18" customFormat="1" x14ac:dyDescent="0.25"/>
    <row r="44" spans="2:22" s="18" customFormat="1" x14ac:dyDescent="0.25"/>
    <row r="45" spans="2:22" s="18" customFormat="1" x14ac:dyDescent="0.25"/>
    <row r="46" spans="2:22" s="18" customFormat="1" x14ac:dyDescent="0.25"/>
    <row r="47" spans="2:22" s="18" customFormat="1" x14ac:dyDescent="0.25"/>
    <row r="48" spans="2:22"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pans="14:20" s="18" customFormat="1" x14ac:dyDescent="0.25"/>
    <row r="66" spans="14:20" s="18" customFormat="1" x14ac:dyDescent="0.25"/>
    <row r="67" spans="14:20" s="18" customFormat="1" x14ac:dyDescent="0.25"/>
    <row r="68" spans="14:20" s="18" customFormat="1" x14ac:dyDescent="0.25"/>
    <row r="69" spans="14:20" s="18" customFormat="1" x14ac:dyDescent="0.25"/>
    <row r="70" spans="14:20" s="18" customFormat="1" x14ac:dyDescent="0.25"/>
    <row r="71" spans="14:20" s="18" customFormat="1" x14ac:dyDescent="0.25"/>
    <row r="72" spans="14:20" s="18" customFormat="1" x14ac:dyDescent="0.25">
      <c r="N72" s="51"/>
      <c r="O72" s="51"/>
      <c r="P72" s="51"/>
      <c r="Q72" s="51"/>
      <c r="R72" s="51"/>
      <c r="S72" s="51"/>
      <c r="T72" s="51"/>
    </row>
  </sheetData>
  <sortState xmlns:xlrd2="http://schemas.microsoft.com/office/spreadsheetml/2017/richdata2" ref="U33:U58">
    <sortCondition ref="U33"/>
  </sortSt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B1:L60"/>
  <sheetViews>
    <sheetView showGridLines="0" zoomScale="75" zoomScaleNormal="75" workbookViewId="0">
      <selection activeCell="H5" sqref="H5:L58"/>
    </sheetView>
  </sheetViews>
  <sheetFormatPr defaultRowHeight="15" x14ac:dyDescent="0.25"/>
  <cols>
    <col min="1" max="1" width="10.85546875" style="18" customWidth="1"/>
    <col min="2" max="2" width="12.28515625" style="18" bestFit="1" customWidth="1"/>
    <col min="3" max="3" width="15.5703125" style="18" customWidth="1"/>
    <col min="4" max="4" width="12.5703125" style="18" bestFit="1" customWidth="1"/>
    <col min="5" max="5" width="11.7109375" style="18" bestFit="1" customWidth="1"/>
    <col min="6" max="6" width="9.140625" style="79" bestFit="1" customWidth="1"/>
    <col min="7" max="7" width="2.140625" style="18" customWidth="1"/>
    <col min="8" max="8" width="16.28515625" style="18" customWidth="1"/>
    <col min="9" max="9" width="8.85546875" style="18" bestFit="1" customWidth="1"/>
    <col min="10" max="10" width="14.28515625" style="18" customWidth="1"/>
    <col min="11" max="11" width="11.28515625" style="18" customWidth="1"/>
    <col min="12" max="16384" width="9.140625" style="18"/>
  </cols>
  <sheetData>
    <row r="1" spans="2:12" ht="18" x14ac:dyDescent="0.35">
      <c r="B1" s="50" t="s">
        <v>233</v>
      </c>
    </row>
    <row r="3" spans="2:12" ht="15.75" thickBot="1" x14ac:dyDescent="0.3">
      <c r="B3" s="18" t="s">
        <v>32</v>
      </c>
      <c r="H3" s="18" t="s">
        <v>32</v>
      </c>
      <c r="I3" s="51"/>
      <c r="J3" s="51"/>
      <c r="K3" s="51"/>
      <c r="L3" s="52"/>
    </row>
    <row r="4" spans="2:12" ht="45.75" thickBot="1" x14ac:dyDescent="0.3">
      <c r="B4" s="150" t="s">
        <v>0</v>
      </c>
      <c r="C4" s="151" t="s">
        <v>185</v>
      </c>
      <c r="D4" s="151" t="s">
        <v>1</v>
      </c>
      <c r="E4" s="151" t="s">
        <v>2</v>
      </c>
      <c r="F4" s="152" t="s">
        <v>3</v>
      </c>
      <c r="G4" s="99"/>
      <c r="H4" s="91" t="s">
        <v>0</v>
      </c>
      <c r="I4" s="92" t="s">
        <v>186</v>
      </c>
      <c r="J4" s="92" t="s">
        <v>1</v>
      </c>
      <c r="K4" s="92" t="s">
        <v>2</v>
      </c>
      <c r="L4" s="93" t="s">
        <v>3</v>
      </c>
    </row>
    <row r="5" spans="2:12" x14ac:dyDescent="0.25">
      <c r="B5" s="100" t="s">
        <v>171</v>
      </c>
      <c r="C5" s="101">
        <v>63.565301161939324</v>
      </c>
      <c r="D5" s="101"/>
      <c r="E5" s="58"/>
      <c r="F5" s="75" t="s">
        <v>242</v>
      </c>
      <c r="H5" s="100" t="s">
        <v>171</v>
      </c>
      <c r="I5" s="101">
        <v>27.892093832568602</v>
      </c>
      <c r="J5" s="58"/>
      <c r="K5" s="58"/>
      <c r="L5" s="75" t="s">
        <v>242</v>
      </c>
    </row>
    <row r="6" spans="2:12" x14ac:dyDescent="0.25">
      <c r="B6" s="61" t="s">
        <v>114</v>
      </c>
      <c r="C6" s="62">
        <v>28.5</v>
      </c>
      <c r="D6" s="62">
        <v>0.4483578222557813</v>
      </c>
      <c r="E6" s="63">
        <v>0.4483578222557813</v>
      </c>
      <c r="F6" s="76" t="s">
        <v>241</v>
      </c>
      <c r="H6" s="61" t="s">
        <v>143</v>
      </c>
      <c r="I6" s="102">
        <v>7.0380960000000004</v>
      </c>
      <c r="J6" s="62">
        <v>0.25233301028773492</v>
      </c>
      <c r="K6" s="63">
        <v>0.25233301028773492</v>
      </c>
      <c r="L6" s="76" t="s">
        <v>241</v>
      </c>
    </row>
    <row r="7" spans="2:12" x14ac:dyDescent="0.25">
      <c r="B7" s="61" t="s">
        <v>72</v>
      </c>
      <c r="C7" s="62">
        <v>7.5690253873411999</v>
      </c>
      <c r="D7" s="62">
        <v>0.11907479786901831</v>
      </c>
      <c r="E7" s="63">
        <v>0.56743262012479967</v>
      </c>
      <c r="F7" s="76" t="s">
        <v>241</v>
      </c>
      <c r="H7" s="61" t="s">
        <v>72</v>
      </c>
      <c r="I7" s="102">
        <v>6.9568675621139002</v>
      </c>
      <c r="J7" s="62">
        <v>0.2494207714872454</v>
      </c>
      <c r="K7" s="63">
        <v>0.50175378177498031</v>
      </c>
      <c r="L7" s="76" t="s">
        <v>241</v>
      </c>
    </row>
    <row r="8" spans="2:12" x14ac:dyDescent="0.25">
      <c r="B8" s="61" t="s">
        <v>143</v>
      </c>
      <c r="C8" s="62">
        <v>7.0380960000000004</v>
      </c>
      <c r="D8" s="62">
        <v>0.11072229457498686</v>
      </c>
      <c r="E8" s="63">
        <v>0.6781549146997865</v>
      </c>
      <c r="F8" s="76" t="s">
        <v>241</v>
      </c>
      <c r="H8" s="61" t="s">
        <v>114</v>
      </c>
      <c r="I8" s="102">
        <v>3.8</v>
      </c>
      <c r="J8" s="62">
        <v>0.13623932368830896</v>
      </c>
      <c r="K8" s="63">
        <v>0.63799310546328925</v>
      </c>
      <c r="L8" s="76" t="s">
        <v>241</v>
      </c>
    </row>
    <row r="9" spans="2:12" x14ac:dyDescent="0.25">
      <c r="B9" s="61" t="s">
        <v>91</v>
      </c>
      <c r="C9" s="62">
        <v>6.34528941641004</v>
      </c>
      <c r="D9" s="62">
        <v>9.9823162958746062E-2</v>
      </c>
      <c r="E9" s="63">
        <v>0.77797807765853255</v>
      </c>
      <c r="F9" s="76" t="s">
        <v>241</v>
      </c>
      <c r="H9" s="61" t="s">
        <v>91</v>
      </c>
      <c r="I9" s="102">
        <v>3.11043598843629</v>
      </c>
      <c r="J9" s="62">
        <v>0.11151676195798341</v>
      </c>
      <c r="K9" s="63">
        <v>0.74950986742127268</v>
      </c>
      <c r="L9" s="76" t="s">
        <v>241</v>
      </c>
    </row>
    <row r="10" spans="2:12" x14ac:dyDescent="0.25">
      <c r="B10" s="61" t="s">
        <v>92</v>
      </c>
      <c r="C10" s="62">
        <v>3.0025406879352401</v>
      </c>
      <c r="D10" s="62">
        <v>4.7235529967614723E-2</v>
      </c>
      <c r="E10" s="63">
        <v>0.82521360762614726</v>
      </c>
      <c r="F10" s="76" t="s">
        <v>241</v>
      </c>
      <c r="H10" s="61" t="s">
        <v>92</v>
      </c>
      <c r="I10" s="102">
        <v>0.89991111282064296</v>
      </c>
      <c r="J10" s="62">
        <v>3.2264021418494188E-2</v>
      </c>
      <c r="K10" s="63">
        <v>0.78177388883976684</v>
      </c>
      <c r="L10" s="76" t="s">
        <v>241</v>
      </c>
    </row>
    <row r="11" spans="2:12" x14ac:dyDescent="0.25">
      <c r="B11" s="61" t="s">
        <v>133</v>
      </c>
      <c r="C11" s="62">
        <v>1.3498775000000001</v>
      </c>
      <c r="D11" s="62">
        <v>2.123607495480977E-2</v>
      </c>
      <c r="E11" s="63">
        <v>0.84644968258095699</v>
      </c>
      <c r="F11" s="76" t="s">
        <v>242</v>
      </c>
      <c r="H11" s="61" t="s">
        <v>53</v>
      </c>
      <c r="I11" s="102">
        <v>0.7885974007505</v>
      </c>
      <c r="J11" s="62">
        <v>2.8273151721212232E-2</v>
      </c>
      <c r="K11" s="63">
        <v>0.81004704056097909</v>
      </c>
      <c r="L11" s="76" t="s">
        <v>241</v>
      </c>
    </row>
    <row r="12" spans="2:12" x14ac:dyDescent="0.25">
      <c r="B12" s="61" t="s">
        <v>63</v>
      </c>
      <c r="C12" s="62">
        <v>1.23904146777705</v>
      </c>
      <c r="D12" s="62">
        <v>1.9492418743057016E-2</v>
      </c>
      <c r="E12" s="63">
        <v>0.86594210132401406</v>
      </c>
      <c r="F12" s="76" t="s">
        <v>242</v>
      </c>
      <c r="H12" s="61" t="s">
        <v>63</v>
      </c>
      <c r="I12" s="102">
        <v>0.48634953355994098</v>
      </c>
      <c r="J12" s="62">
        <v>1.7436824086402864E-2</v>
      </c>
      <c r="K12" s="63">
        <v>0.82748386464738199</v>
      </c>
      <c r="L12" s="76" t="s">
        <v>242</v>
      </c>
    </row>
    <row r="13" spans="2:12" x14ac:dyDescent="0.25">
      <c r="B13" s="61" t="s">
        <v>131</v>
      </c>
      <c r="C13" s="62">
        <v>1.06208691067737</v>
      </c>
      <c r="D13" s="62">
        <v>1.6708595590093901E-2</v>
      </c>
      <c r="E13" s="63">
        <v>0.88265069691410791</v>
      </c>
      <c r="F13" s="76" t="s">
        <v>242</v>
      </c>
      <c r="H13" s="61" t="s">
        <v>131</v>
      </c>
      <c r="I13" s="102">
        <v>0.48347602375724502</v>
      </c>
      <c r="J13" s="62">
        <v>1.7333801709526281E-2</v>
      </c>
      <c r="K13" s="63">
        <v>0.84481766635690825</v>
      </c>
      <c r="L13" s="76" t="s">
        <v>242</v>
      </c>
    </row>
    <row r="14" spans="2:12" x14ac:dyDescent="0.25">
      <c r="B14" s="61" t="s">
        <v>64</v>
      </c>
      <c r="C14" s="62">
        <v>0.93945075604077399</v>
      </c>
      <c r="D14" s="62">
        <v>1.4779301582280305E-2</v>
      </c>
      <c r="E14" s="63">
        <v>0.89742999849638827</v>
      </c>
      <c r="F14" s="76" t="s">
        <v>242</v>
      </c>
      <c r="H14" s="61" t="s">
        <v>64</v>
      </c>
      <c r="I14" s="102">
        <v>0.469725378020387</v>
      </c>
      <c r="J14" s="62">
        <v>1.6840807321245474E-2</v>
      </c>
      <c r="K14" s="63">
        <v>0.86165847367815374</v>
      </c>
      <c r="L14" s="76" t="s">
        <v>242</v>
      </c>
    </row>
    <row r="15" spans="2:12" x14ac:dyDescent="0.25">
      <c r="B15" s="61" t="s">
        <v>53</v>
      </c>
      <c r="C15" s="62">
        <v>0.865360411892512</v>
      </c>
      <c r="D15" s="62">
        <v>1.361372314885939E-2</v>
      </c>
      <c r="E15" s="63">
        <v>0.91104372164524761</v>
      </c>
      <c r="F15" s="76" t="s">
        <v>242</v>
      </c>
      <c r="H15" s="61" t="s">
        <v>55</v>
      </c>
      <c r="I15" s="102">
        <v>0.44577133218253501</v>
      </c>
      <c r="J15" s="62">
        <v>1.5981996004259234E-2</v>
      </c>
      <c r="K15" s="63">
        <v>0.87764046968241294</v>
      </c>
      <c r="L15" s="76" t="s">
        <v>242</v>
      </c>
    </row>
    <row r="16" spans="2:12" x14ac:dyDescent="0.25">
      <c r="B16" s="61" t="s">
        <v>130</v>
      </c>
      <c r="C16" s="62">
        <v>0.77509795027958805</v>
      </c>
      <c r="D16" s="62">
        <v>1.2193727334114945E-2</v>
      </c>
      <c r="E16" s="63">
        <v>0.92323744897936255</v>
      </c>
      <c r="F16" s="76" t="s">
        <v>242</v>
      </c>
      <c r="H16" s="61" t="s">
        <v>130</v>
      </c>
      <c r="I16" s="102">
        <v>0.35345134798428002</v>
      </c>
      <c r="J16" s="62">
        <v>1.26720980542367E-2</v>
      </c>
      <c r="K16" s="63">
        <v>0.89031256773664968</v>
      </c>
      <c r="L16" s="76" t="s">
        <v>242</v>
      </c>
    </row>
    <row r="17" spans="2:12" x14ac:dyDescent="0.25">
      <c r="B17" s="61" t="s">
        <v>138</v>
      </c>
      <c r="C17" s="62">
        <v>0.71299988999999997</v>
      </c>
      <c r="D17" s="62">
        <v>1.1216809752596899E-2</v>
      </c>
      <c r="E17" s="63">
        <v>0.93445425873195942</v>
      </c>
      <c r="F17" s="76" t="s">
        <v>242</v>
      </c>
      <c r="H17" s="61" t="s">
        <v>45</v>
      </c>
      <c r="I17" s="102">
        <v>0.35102382331361598</v>
      </c>
      <c r="J17" s="62">
        <v>1.2585065338613553E-2</v>
      </c>
      <c r="K17" s="63">
        <v>0.90289763307526327</v>
      </c>
      <c r="L17" s="76" t="s">
        <v>242</v>
      </c>
    </row>
    <row r="18" spans="2:12" x14ac:dyDescent="0.25">
      <c r="B18" s="61" t="s">
        <v>139</v>
      </c>
      <c r="C18" s="62">
        <v>0.54824647466666698</v>
      </c>
      <c r="D18" s="62">
        <v>8.6249331733668829E-3</v>
      </c>
      <c r="E18" s="63">
        <v>0.9430791919053263</v>
      </c>
      <c r="F18" s="76" t="s">
        <v>242</v>
      </c>
      <c r="H18" s="61" t="s">
        <v>139</v>
      </c>
      <c r="I18" s="102">
        <v>0.27412323733333299</v>
      </c>
      <c r="J18" s="62">
        <v>9.827990647774499E-3</v>
      </c>
      <c r="K18" s="63">
        <v>0.91272562372303778</v>
      </c>
      <c r="L18" s="76" t="s">
        <v>242</v>
      </c>
    </row>
    <row r="19" spans="2:12" x14ac:dyDescent="0.25">
      <c r="B19" s="61" t="s">
        <v>55</v>
      </c>
      <c r="C19" s="62">
        <v>0.48570454581678202</v>
      </c>
      <c r="D19" s="62">
        <v>7.6410327165665169E-3</v>
      </c>
      <c r="E19" s="63">
        <v>0.95072022462189276</v>
      </c>
      <c r="F19" s="76" t="s">
        <v>242</v>
      </c>
      <c r="H19" s="61" t="s">
        <v>170</v>
      </c>
      <c r="I19" s="102">
        <v>0.25526757999999999</v>
      </c>
      <c r="J19" s="62">
        <v>9.1519690680924477E-3</v>
      </c>
      <c r="K19" s="63">
        <v>0.92187759279113024</v>
      </c>
      <c r="L19" s="76" t="s">
        <v>242</v>
      </c>
    </row>
    <row r="20" spans="2:12" x14ac:dyDescent="0.25">
      <c r="B20" s="61" t="s">
        <v>45</v>
      </c>
      <c r="C20" s="62">
        <v>0.44417855314937399</v>
      </c>
      <c r="D20" s="62">
        <v>6.9877518871149869E-3</v>
      </c>
      <c r="E20" s="63">
        <v>0.95770797650900774</v>
      </c>
      <c r="F20" s="76" t="s">
        <v>242</v>
      </c>
      <c r="H20" s="61" t="s">
        <v>52</v>
      </c>
      <c r="I20" s="102">
        <v>0.243790009170018</v>
      </c>
      <c r="J20" s="62">
        <v>8.7404699924447087E-3</v>
      </c>
      <c r="K20" s="63">
        <v>0.93061806278357495</v>
      </c>
      <c r="L20" s="76" t="s">
        <v>242</v>
      </c>
    </row>
    <row r="21" spans="2:12" x14ac:dyDescent="0.25">
      <c r="B21" s="61" t="s">
        <v>79</v>
      </c>
      <c r="C21" s="62">
        <v>0.322008893280812</v>
      </c>
      <c r="D21" s="62">
        <v>5.065796706609795E-3</v>
      </c>
      <c r="E21" s="63">
        <v>0.96277377321561752</v>
      </c>
      <c r="F21" s="76" t="s">
        <v>242</v>
      </c>
      <c r="H21" s="61" t="s">
        <v>70</v>
      </c>
      <c r="I21" s="102">
        <v>0.22716201305457601</v>
      </c>
      <c r="J21" s="62">
        <v>8.1443155332184859E-3</v>
      </c>
      <c r="K21" s="63">
        <v>0.93876237831679343</v>
      </c>
      <c r="L21" s="76" t="s">
        <v>242</v>
      </c>
    </row>
    <row r="22" spans="2:12" x14ac:dyDescent="0.25">
      <c r="B22" s="61" t="s">
        <v>70</v>
      </c>
      <c r="C22" s="62">
        <v>0.28049508399466699</v>
      </c>
      <c r="D22" s="62">
        <v>4.4127075443263636E-3</v>
      </c>
      <c r="E22" s="63">
        <v>0.96718648075994385</v>
      </c>
      <c r="F22" s="76" t="s">
        <v>242</v>
      </c>
      <c r="H22" s="61" t="s">
        <v>133</v>
      </c>
      <c r="I22" s="102">
        <v>0.1955585</v>
      </c>
      <c r="J22" s="62">
        <v>7.0112520477632022E-3</v>
      </c>
      <c r="K22" s="63">
        <v>0.94577363036455664</v>
      </c>
      <c r="L22" s="76" t="s">
        <v>242</v>
      </c>
    </row>
    <row r="23" spans="2:12" x14ac:dyDescent="0.25">
      <c r="B23" s="61" t="s">
        <v>52</v>
      </c>
      <c r="C23" s="62">
        <v>0.26298559465847499</v>
      </c>
      <c r="D23" s="62">
        <v>4.1372508247619465E-3</v>
      </c>
      <c r="E23" s="63">
        <v>0.97132373158470575</v>
      </c>
      <c r="F23" s="76" t="s">
        <v>242</v>
      </c>
      <c r="H23" s="61" t="s">
        <v>67</v>
      </c>
      <c r="I23" s="102">
        <v>0.151742669145319</v>
      </c>
      <c r="J23" s="62">
        <v>5.4403470050044976E-3</v>
      </c>
      <c r="K23" s="63">
        <v>0.95121397736956115</v>
      </c>
      <c r="L23" s="76" t="s">
        <v>242</v>
      </c>
    </row>
    <row r="24" spans="2:12" x14ac:dyDescent="0.25">
      <c r="B24" s="61" t="s">
        <v>170</v>
      </c>
      <c r="C24" s="62">
        <v>0.25526757999999999</v>
      </c>
      <c r="D24" s="62">
        <v>4.015832149519419E-3</v>
      </c>
      <c r="E24" s="63">
        <v>0.97533956373422515</v>
      </c>
      <c r="F24" s="76" t="s">
        <v>242</v>
      </c>
      <c r="H24" s="61" t="s">
        <v>140</v>
      </c>
      <c r="I24" s="102">
        <v>0.15122216999999999</v>
      </c>
      <c r="J24" s="62">
        <v>5.42168583354697E-3</v>
      </c>
      <c r="K24" s="63">
        <v>0.95663566320310811</v>
      </c>
      <c r="L24" s="76" t="s">
        <v>242</v>
      </c>
    </row>
    <row r="25" spans="2:12" x14ac:dyDescent="0.25">
      <c r="B25" s="61" t="s">
        <v>151</v>
      </c>
      <c r="C25" s="62">
        <v>0.20132</v>
      </c>
      <c r="D25" s="62">
        <v>3.1671367290011894E-3</v>
      </c>
      <c r="E25" s="63">
        <v>0.9785067004632263</v>
      </c>
      <c r="F25" s="76" t="s">
        <v>242</v>
      </c>
      <c r="H25" s="61" t="s">
        <v>138</v>
      </c>
      <c r="I25" s="102">
        <v>0.15010524</v>
      </c>
      <c r="J25" s="62">
        <v>5.3816411525450794E-3</v>
      </c>
      <c r="K25" s="63">
        <v>0.96201730435565314</v>
      </c>
      <c r="L25" s="76" t="s">
        <v>242</v>
      </c>
    </row>
    <row r="26" spans="2:12" x14ac:dyDescent="0.25">
      <c r="B26" s="61" t="s">
        <v>150</v>
      </c>
      <c r="C26" s="62">
        <v>0.1592218</v>
      </c>
      <c r="D26" s="62">
        <v>2.5048540176717741E-3</v>
      </c>
      <c r="E26" s="63">
        <v>0.98101155448089805</v>
      </c>
      <c r="F26" s="76" t="s">
        <v>242</v>
      </c>
      <c r="H26" s="61" t="s">
        <v>79</v>
      </c>
      <c r="I26" s="102">
        <v>0.12880355731232501</v>
      </c>
      <c r="J26" s="62">
        <v>4.6179235623367114E-3</v>
      </c>
      <c r="K26" s="63">
        <v>0.96663522791798984</v>
      </c>
      <c r="L26" s="76" t="s">
        <v>242</v>
      </c>
    </row>
    <row r="27" spans="2:12" x14ac:dyDescent="0.25">
      <c r="B27" s="61" t="s">
        <v>67</v>
      </c>
      <c r="C27" s="62">
        <v>0.151742669145319</v>
      </c>
      <c r="D27" s="62">
        <v>2.3871934274131497E-3</v>
      </c>
      <c r="E27" s="63">
        <v>0.98339874790831117</v>
      </c>
      <c r="F27" s="76" t="s">
        <v>242</v>
      </c>
      <c r="H27" s="61" t="s">
        <v>58</v>
      </c>
      <c r="I27" s="102">
        <v>0.127970015572444</v>
      </c>
      <c r="J27" s="62">
        <v>4.5880390457821415E-3</v>
      </c>
      <c r="K27" s="63">
        <v>0.97122326696377193</v>
      </c>
      <c r="L27" s="76" t="s">
        <v>242</v>
      </c>
    </row>
    <row r="28" spans="2:12" x14ac:dyDescent="0.25">
      <c r="B28" s="61" t="s">
        <v>140</v>
      </c>
      <c r="C28" s="62">
        <v>0.15122216999999999</v>
      </c>
      <c r="D28" s="62">
        <v>2.3790050111576681E-3</v>
      </c>
      <c r="E28" s="63">
        <v>0.98577775291946879</v>
      </c>
      <c r="F28" s="76" t="s">
        <v>242</v>
      </c>
      <c r="H28" s="61" t="s">
        <v>59</v>
      </c>
      <c r="I28" s="102">
        <v>0.106250007466983</v>
      </c>
      <c r="J28" s="62">
        <v>3.809323462941985E-3</v>
      </c>
      <c r="K28" s="63">
        <v>0.97503259042671386</v>
      </c>
      <c r="L28" s="76" t="s">
        <v>242</v>
      </c>
    </row>
    <row r="29" spans="2:12" x14ac:dyDescent="0.25">
      <c r="B29" s="61" t="s">
        <v>58</v>
      </c>
      <c r="C29" s="62">
        <v>0.127970015572444</v>
      </c>
      <c r="D29" s="62">
        <v>2.0132055261789269E-3</v>
      </c>
      <c r="E29" s="63">
        <v>0.98779095844564768</v>
      </c>
      <c r="F29" s="76" t="s">
        <v>242</v>
      </c>
      <c r="H29" s="61" t="s">
        <v>60</v>
      </c>
      <c r="I29" s="102">
        <v>9.8808598984646598E-2</v>
      </c>
      <c r="J29" s="62">
        <v>3.5425307105941013E-3</v>
      </c>
      <c r="K29" s="63">
        <v>0.97857512113730794</v>
      </c>
      <c r="L29" s="76" t="s">
        <v>242</v>
      </c>
    </row>
    <row r="30" spans="2:12" x14ac:dyDescent="0.25">
      <c r="B30" s="61" t="s">
        <v>59</v>
      </c>
      <c r="C30" s="62">
        <v>0.106250007466983</v>
      </c>
      <c r="D30" s="62">
        <v>1.6715095425458596E-3</v>
      </c>
      <c r="E30" s="63">
        <v>0.98946246798819359</v>
      </c>
      <c r="F30" s="76" t="s">
        <v>242</v>
      </c>
      <c r="H30" s="61" t="s">
        <v>204</v>
      </c>
      <c r="I30" s="102">
        <v>9.0697098522000003E-2</v>
      </c>
      <c r="J30" s="62">
        <v>3.2517135166129493E-3</v>
      </c>
      <c r="K30" s="63">
        <v>0.98182683465392084</v>
      </c>
      <c r="L30" s="76" t="s">
        <v>242</v>
      </c>
    </row>
    <row r="31" spans="2:12" x14ac:dyDescent="0.25">
      <c r="B31" s="61" t="s">
        <v>60</v>
      </c>
      <c r="C31" s="62">
        <v>9.8808598984646598E-2</v>
      </c>
      <c r="D31" s="62">
        <v>1.5544423951193316E-3</v>
      </c>
      <c r="E31" s="63">
        <v>0.99101691038331297</v>
      </c>
      <c r="F31" s="76" t="s">
        <v>242</v>
      </c>
      <c r="H31" s="61" t="s">
        <v>75</v>
      </c>
      <c r="I31" s="102">
        <v>7.2084538537701498E-2</v>
      </c>
      <c r="J31" s="62">
        <v>2.5844075733579726E-3</v>
      </c>
      <c r="K31" s="63">
        <v>0.98441124222727883</v>
      </c>
      <c r="L31" s="76" t="s">
        <v>242</v>
      </c>
    </row>
    <row r="32" spans="2:12" x14ac:dyDescent="0.25">
      <c r="B32" s="61" t="s">
        <v>204</v>
      </c>
      <c r="C32" s="62">
        <v>9.0790776265500001E-2</v>
      </c>
      <c r="D32" s="62">
        <v>1.428307183414437E-3</v>
      </c>
      <c r="E32" s="63">
        <v>0.99244521756672743</v>
      </c>
      <c r="F32" s="76" t="s">
        <v>242</v>
      </c>
      <c r="H32" s="61" t="s">
        <v>141</v>
      </c>
      <c r="I32" s="102">
        <v>6.6441940000000005E-2</v>
      </c>
      <c r="J32" s="62">
        <v>2.3821065710892641E-3</v>
      </c>
      <c r="K32" s="63">
        <v>0.98679334879836811</v>
      </c>
      <c r="L32" s="76" t="s">
        <v>242</v>
      </c>
    </row>
    <row r="33" spans="2:12" x14ac:dyDescent="0.25">
      <c r="B33" s="61" t="s">
        <v>75</v>
      </c>
      <c r="C33" s="62">
        <v>7.2096165249326993E-2</v>
      </c>
      <c r="D33" s="62">
        <v>1.134206303304603E-3</v>
      </c>
      <c r="E33" s="63">
        <v>0.99357942387003206</v>
      </c>
      <c r="F33" s="76" t="s">
        <v>242</v>
      </c>
      <c r="H33" s="61" t="s">
        <v>150</v>
      </c>
      <c r="I33" s="102">
        <v>5.0950976000000002E-2</v>
      </c>
      <c r="J33" s="62">
        <v>1.8267175030261217E-3</v>
      </c>
      <c r="K33" s="63">
        <v>0.98862006630139421</v>
      </c>
      <c r="L33" s="76" t="s">
        <v>242</v>
      </c>
    </row>
    <row r="34" spans="2:12" x14ac:dyDescent="0.25">
      <c r="B34" s="61" t="s">
        <v>132</v>
      </c>
      <c r="C34" s="62">
        <v>6.6571979320456207E-2</v>
      </c>
      <c r="D34" s="62">
        <v>1.0473006200483036E-3</v>
      </c>
      <c r="E34" s="63">
        <v>0.99462672449008038</v>
      </c>
      <c r="F34" s="76" t="s">
        <v>242</v>
      </c>
      <c r="H34" s="61" t="s">
        <v>151</v>
      </c>
      <c r="I34" s="102">
        <v>5.033E-2</v>
      </c>
      <c r="J34" s="62">
        <v>1.8044539897980501E-3</v>
      </c>
      <c r="K34" s="63">
        <v>0.99042452029119221</v>
      </c>
      <c r="L34" s="76" t="s">
        <v>242</v>
      </c>
    </row>
    <row r="35" spans="2:12" x14ac:dyDescent="0.25">
      <c r="B35" s="61" t="s">
        <v>141</v>
      </c>
      <c r="C35" s="62">
        <v>6.6441940000000005E-2</v>
      </c>
      <c r="D35" s="62">
        <v>1.0452548605210277E-3</v>
      </c>
      <c r="E35" s="63">
        <v>0.99567197935060137</v>
      </c>
      <c r="F35" s="76" t="s">
        <v>242</v>
      </c>
      <c r="H35" s="61" t="s">
        <v>47</v>
      </c>
      <c r="I35" s="102">
        <v>4.7164123451574003E-2</v>
      </c>
      <c r="J35" s="62">
        <v>1.6909495477353564E-3</v>
      </c>
      <c r="K35" s="63">
        <v>0.99211546983892762</v>
      </c>
      <c r="L35" s="76" t="s">
        <v>242</v>
      </c>
    </row>
    <row r="36" spans="2:12" x14ac:dyDescent="0.25">
      <c r="B36" s="61" t="s">
        <v>121</v>
      </c>
      <c r="C36" s="62">
        <v>4.9610000000000001E-2</v>
      </c>
      <c r="D36" s="62">
        <v>7.8045724779330912E-4</v>
      </c>
      <c r="E36" s="63">
        <v>0.99645243659839466</v>
      </c>
      <c r="F36" s="76" t="s">
        <v>242</v>
      </c>
      <c r="H36" s="61" t="s">
        <v>65</v>
      </c>
      <c r="I36" s="102">
        <v>4.4153777852916298E-2</v>
      </c>
      <c r="J36" s="62">
        <v>1.5830212718329346E-3</v>
      </c>
      <c r="K36" s="63">
        <v>0.99369849111076058</v>
      </c>
      <c r="L36" s="76" t="s">
        <v>242</v>
      </c>
    </row>
    <row r="37" spans="2:12" x14ac:dyDescent="0.25">
      <c r="B37" s="61" t="s">
        <v>47</v>
      </c>
      <c r="C37" s="62">
        <v>4.9320869446299501E-2</v>
      </c>
      <c r="D37" s="62">
        <v>7.7590868830542271E-4</v>
      </c>
      <c r="E37" s="63">
        <v>0.99722834528670012</v>
      </c>
      <c r="F37" s="76" t="s">
        <v>242</v>
      </c>
      <c r="H37" s="61" t="s">
        <v>121</v>
      </c>
      <c r="I37" s="102">
        <v>4.0590000000000001E-2</v>
      </c>
      <c r="J37" s="62">
        <v>1.4552510917127529E-3</v>
      </c>
      <c r="K37" s="63">
        <v>0.99515374220247332</v>
      </c>
      <c r="L37" s="76" t="s">
        <v>242</v>
      </c>
    </row>
    <row r="38" spans="2:12" x14ac:dyDescent="0.25">
      <c r="B38" s="61" t="s">
        <v>65</v>
      </c>
      <c r="C38" s="62">
        <v>4.6606765511411699E-2</v>
      </c>
      <c r="D38" s="62">
        <v>7.3321080305552299E-4</v>
      </c>
      <c r="E38" s="63">
        <v>0.99796155608975567</v>
      </c>
      <c r="F38" s="76" t="s">
        <v>242</v>
      </c>
      <c r="H38" s="61" t="s">
        <v>132</v>
      </c>
      <c r="I38" s="102">
        <v>2.85308482801955E-2</v>
      </c>
      <c r="J38" s="62">
        <v>1.0229009141967337E-3</v>
      </c>
      <c r="K38" s="63">
        <v>0.99617664311667009</v>
      </c>
      <c r="L38" s="76" t="s">
        <v>242</v>
      </c>
    </row>
    <row r="39" spans="2:12" x14ac:dyDescent="0.25">
      <c r="B39" s="61" t="s">
        <v>76</v>
      </c>
      <c r="C39" s="62">
        <v>2.6473529527019101E-2</v>
      </c>
      <c r="D39" s="62">
        <v>4.1647768583011959E-4</v>
      </c>
      <c r="E39" s="63">
        <v>0.99837803377558576</v>
      </c>
      <c r="F39" s="76" t="s">
        <v>242</v>
      </c>
      <c r="H39" s="61" t="s">
        <v>76</v>
      </c>
      <c r="I39" s="102">
        <v>2.6473529527019101E-2</v>
      </c>
      <c r="J39" s="62">
        <v>9.4914098905356855E-4</v>
      </c>
      <c r="K39" s="63">
        <v>0.99712578410572361</v>
      </c>
      <c r="L39" s="76" t="s">
        <v>242</v>
      </c>
    </row>
    <row r="40" spans="2:12" x14ac:dyDescent="0.25">
      <c r="B40" s="61" t="s">
        <v>49</v>
      </c>
      <c r="C40" s="62">
        <v>2.4741935733550501E-2</v>
      </c>
      <c r="D40" s="62">
        <v>3.8923650610130523E-4</v>
      </c>
      <c r="E40" s="63">
        <v>0.9987672702816871</v>
      </c>
      <c r="F40" s="76" t="s">
        <v>242</v>
      </c>
      <c r="H40" s="61" t="s">
        <v>49</v>
      </c>
      <c r="I40" s="102">
        <v>2.3329504048440201E-2</v>
      </c>
      <c r="J40" s="62">
        <v>8.3641996145872603E-4</v>
      </c>
      <c r="K40" s="63">
        <v>0.99796220406718239</v>
      </c>
      <c r="L40" s="76" t="s">
        <v>242</v>
      </c>
    </row>
    <row r="41" spans="2:12" x14ac:dyDescent="0.25">
      <c r="B41" s="61" t="s">
        <v>136</v>
      </c>
      <c r="C41" s="62">
        <v>2.0901698630137001E-2</v>
      </c>
      <c r="D41" s="62">
        <v>3.288224589212236E-4</v>
      </c>
      <c r="E41" s="63">
        <v>0.99909609274060829</v>
      </c>
      <c r="F41" s="76" t="s">
        <v>242</v>
      </c>
      <c r="H41" s="61" t="s">
        <v>50</v>
      </c>
      <c r="I41" s="102">
        <v>1.60033654931384E-2</v>
      </c>
      <c r="J41" s="62">
        <v>5.7375991882157814E-4</v>
      </c>
      <c r="K41" s="63">
        <v>0.99853596398600397</v>
      </c>
      <c r="L41" s="76" t="s">
        <v>242</v>
      </c>
    </row>
    <row r="42" spans="2:12" x14ac:dyDescent="0.25">
      <c r="B42" s="61" t="s">
        <v>74</v>
      </c>
      <c r="C42" s="62">
        <v>2.02025703047293E-2</v>
      </c>
      <c r="D42" s="62">
        <v>3.1782387458939457E-4</v>
      </c>
      <c r="E42" s="63">
        <v>0.99941391661519763</v>
      </c>
      <c r="F42" s="76" t="s">
        <v>242</v>
      </c>
      <c r="H42" s="61" t="s">
        <v>74</v>
      </c>
      <c r="I42" s="102">
        <v>1.5794736783697499E-2</v>
      </c>
      <c r="J42" s="62">
        <v>5.6628006769626413E-4</v>
      </c>
      <c r="K42" s="63">
        <v>0.99910224405370018</v>
      </c>
      <c r="L42" s="76" t="s">
        <v>242</v>
      </c>
    </row>
    <row r="43" spans="2:12" x14ac:dyDescent="0.25">
      <c r="B43" s="61" t="s">
        <v>50</v>
      </c>
      <c r="C43" s="62">
        <v>1.9021697859326701E-2</v>
      </c>
      <c r="D43" s="62">
        <v>2.9924656237947987E-4</v>
      </c>
      <c r="E43" s="63">
        <v>0.99971316317757708</v>
      </c>
      <c r="F43" s="76" t="s">
        <v>242</v>
      </c>
      <c r="H43" s="61" t="s">
        <v>136</v>
      </c>
      <c r="I43" s="102">
        <v>9.5799452054794506E-3</v>
      </c>
      <c r="J43" s="62">
        <v>3.4346454099094169E-4</v>
      </c>
      <c r="K43" s="63">
        <v>0.99944570859469117</v>
      </c>
      <c r="L43" s="76" t="s">
        <v>242</v>
      </c>
    </row>
    <row r="44" spans="2:12" x14ac:dyDescent="0.25">
      <c r="B44" s="61" t="s">
        <v>46</v>
      </c>
      <c r="C44" s="62">
        <v>6.3455399470116703E-3</v>
      </c>
      <c r="D44" s="62">
        <v>9.9827104269446259E-5</v>
      </c>
      <c r="E44" s="63">
        <v>0.99981299028184656</v>
      </c>
      <c r="F44" s="76" t="s">
        <v>242</v>
      </c>
      <c r="H44" s="61" t="s">
        <v>46</v>
      </c>
      <c r="I44" s="102">
        <v>5.6219819738925897E-3</v>
      </c>
      <c r="J44" s="62">
        <v>2.0156184787131334E-4</v>
      </c>
      <c r="K44" s="63">
        <v>0.99964727044256252</v>
      </c>
      <c r="L44" s="76" t="s">
        <v>242</v>
      </c>
    </row>
    <row r="45" spans="2:12" x14ac:dyDescent="0.25">
      <c r="B45" s="61" t="s">
        <v>56</v>
      </c>
      <c r="C45" s="62">
        <v>3.7251410586710502E-3</v>
      </c>
      <c r="D45" s="62">
        <v>5.8603373075836759E-5</v>
      </c>
      <c r="E45" s="63">
        <v>0.9998715936549224</v>
      </c>
      <c r="F45" s="76" t="s">
        <v>242</v>
      </c>
      <c r="H45" s="61" t="s">
        <v>56</v>
      </c>
      <c r="I45" s="102">
        <v>3.7251410586710502E-3</v>
      </c>
      <c r="J45" s="62">
        <v>1.3355544696760398E-4</v>
      </c>
      <c r="K45" s="63">
        <v>0.9997808258895301</v>
      </c>
      <c r="L45" s="76" t="s">
        <v>242</v>
      </c>
    </row>
    <row r="46" spans="2:12" x14ac:dyDescent="0.25">
      <c r="B46" s="61" t="s">
        <v>61</v>
      </c>
      <c r="C46" s="62">
        <v>2.6513417103340201E-3</v>
      </c>
      <c r="D46" s="62">
        <v>4.1710519133378238E-5</v>
      </c>
      <c r="E46" s="63">
        <v>0.99991330417405577</v>
      </c>
      <c r="F46" s="76" t="s">
        <v>242</v>
      </c>
      <c r="H46" s="61" t="s">
        <v>61</v>
      </c>
      <c r="I46" s="102">
        <v>2.6513417103340201E-3</v>
      </c>
      <c r="J46" s="62">
        <v>9.5057105653292438E-5</v>
      </c>
      <c r="K46" s="63">
        <v>0.99987588299518337</v>
      </c>
      <c r="L46" s="76" t="s">
        <v>242</v>
      </c>
    </row>
    <row r="47" spans="2:12" x14ac:dyDescent="0.25">
      <c r="B47" s="61" t="s">
        <v>137</v>
      </c>
      <c r="C47" s="62">
        <v>1.67671232876712E-3</v>
      </c>
      <c r="D47" s="62">
        <v>2.6377792571068263E-5</v>
      </c>
      <c r="E47" s="63">
        <v>0.99993968196662686</v>
      </c>
      <c r="F47" s="76" t="s">
        <v>242</v>
      </c>
      <c r="H47" s="61" t="s">
        <v>51</v>
      </c>
      <c r="I47" s="102">
        <v>9.56010037582868E-4</v>
      </c>
      <c r="J47" s="62">
        <v>3.4275305515664416E-5</v>
      </c>
      <c r="K47" s="63">
        <v>0.99991015830069907</v>
      </c>
      <c r="L47" s="76" t="s">
        <v>242</v>
      </c>
    </row>
    <row r="48" spans="2:12" x14ac:dyDescent="0.25">
      <c r="B48" s="61" t="s">
        <v>142</v>
      </c>
      <c r="C48" s="62">
        <v>1.32552941176471E-3</v>
      </c>
      <c r="D48" s="62">
        <v>2.085303439981797E-5</v>
      </c>
      <c r="E48" s="63">
        <v>0.99996053500102666</v>
      </c>
      <c r="F48" s="76" t="s">
        <v>242</v>
      </c>
      <c r="H48" s="61" t="s">
        <v>137</v>
      </c>
      <c r="I48" s="102">
        <v>7.8904109589041105E-4</v>
      </c>
      <c r="J48" s="62">
        <v>2.8289059280629406E-5</v>
      </c>
      <c r="K48" s="63">
        <v>0.99993844735997972</v>
      </c>
      <c r="L48" s="76" t="s">
        <v>242</v>
      </c>
    </row>
    <row r="49" spans="2:12" x14ac:dyDescent="0.25">
      <c r="B49" s="61" t="s">
        <v>51</v>
      </c>
      <c r="C49" s="62">
        <v>1.1583822413395799E-3</v>
      </c>
      <c r="D49" s="62">
        <v>1.8223499616378418E-5</v>
      </c>
      <c r="E49" s="63">
        <v>0.99997875850064299</v>
      </c>
      <c r="F49" s="76" t="s">
        <v>242</v>
      </c>
      <c r="H49" s="61" t="s">
        <v>142</v>
      </c>
      <c r="I49" s="102">
        <v>5.8912418300653604E-4</v>
      </c>
      <c r="J49" s="62">
        <v>2.1121547437167903E-5</v>
      </c>
      <c r="K49" s="63">
        <v>0.99995956890741688</v>
      </c>
      <c r="L49" s="76" t="s">
        <v>242</v>
      </c>
    </row>
    <row r="50" spans="2:12" x14ac:dyDescent="0.25">
      <c r="B50" s="61" t="s">
        <v>68</v>
      </c>
      <c r="C50" s="62">
        <v>5.2562447378548603E-4</v>
      </c>
      <c r="D50" s="62">
        <v>8.2690471716070711E-6</v>
      </c>
      <c r="E50" s="63">
        <v>0.99998702754781466</v>
      </c>
      <c r="F50" s="76"/>
      <c r="H50" s="61" t="s">
        <v>68</v>
      </c>
      <c r="I50" s="102">
        <v>5.2562447378548603E-4</v>
      </c>
      <c r="J50" s="62">
        <v>1.884492705856787E-5</v>
      </c>
      <c r="K50" s="63">
        <v>0.9999784138344755</v>
      </c>
      <c r="L50" s="76"/>
    </row>
    <row r="51" spans="2:12" x14ac:dyDescent="0.25">
      <c r="B51" s="61" t="s">
        <v>164</v>
      </c>
      <c r="C51" s="62">
        <v>3.1819712E-4</v>
      </c>
      <c r="D51" s="62">
        <v>5.0058304481144391E-6</v>
      </c>
      <c r="E51" s="63">
        <v>0.99999203337826281</v>
      </c>
      <c r="F51" s="76"/>
      <c r="H51" s="61" t="s">
        <v>164</v>
      </c>
      <c r="I51" s="102">
        <v>2.8634439999999998E-4</v>
      </c>
      <c r="J51" s="62">
        <v>1.0266149315245951E-5</v>
      </c>
      <c r="K51" s="63">
        <v>0.99998867998379071</v>
      </c>
      <c r="L51" s="76"/>
    </row>
    <row r="52" spans="2:12" x14ac:dyDescent="0.25">
      <c r="B52" s="61" t="s">
        <v>156</v>
      </c>
      <c r="C52" s="62">
        <v>1.6507019530000001E-4</v>
      </c>
      <c r="D52" s="62">
        <v>2.5968601152296318E-6</v>
      </c>
      <c r="E52" s="63">
        <v>0.99999463023837809</v>
      </c>
      <c r="F52" s="76"/>
      <c r="H52" s="61" t="s">
        <v>57</v>
      </c>
      <c r="I52" s="102">
        <v>8.4350520537983001E-5</v>
      </c>
      <c r="J52" s="62">
        <v>3.0241731239083211E-6</v>
      </c>
      <c r="K52" s="63">
        <v>0.99999170415691463</v>
      </c>
      <c r="L52" s="76"/>
    </row>
    <row r="53" spans="2:12" x14ac:dyDescent="0.25">
      <c r="B53" s="61" t="s">
        <v>135</v>
      </c>
      <c r="C53" s="62">
        <v>1.3345699068493199E-4</v>
      </c>
      <c r="D53" s="62">
        <v>2.0995258143265331E-6</v>
      </c>
      <c r="E53" s="63">
        <v>0.9999967297641924</v>
      </c>
      <c r="F53" s="76"/>
      <c r="H53" s="61" t="s">
        <v>156</v>
      </c>
      <c r="I53" s="102">
        <v>7.8078558900000004E-5</v>
      </c>
      <c r="J53" s="62">
        <v>2.7993079102878414E-6</v>
      </c>
      <c r="K53" s="63">
        <v>0.99999450346482488</v>
      </c>
      <c r="L53" s="76"/>
    </row>
    <row r="54" spans="2:12" x14ac:dyDescent="0.25">
      <c r="B54" s="61" t="s">
        <v>160</v>
      </c>
      <c r="C54" s="62">
        <v>9.0119999999999998E-5</v>
      </c>
      <c r="D54" s="62">
        <v>1.417754629533018E-6</v>
      </c>
      <c r="E54" s="63">
        <v>0.99999814751882199</v>
      </c>
      <c r="F54" s="76"/>
      <c r="H54" s="61" t="s">
        <v>160</v>
      </c>
      <c r="I54" s="102">
        <v>6.3083999999999994E-5</v>
      </c>
      <c r="J54" s="62">
        <v>2.2617161830403376E-6</v>
      </c>
      <c r="K54" s="63">
        <v>0.99999676518100789</v>
      </c>
      <c r="L54" s="76"/>
    </row>
    <row r="55" spans="2:12" x14ac:dyDescent="0.25">
      <c r="B55" s="61" t="s">
        <v>57</v>
      </c>
      <c r="C55" s="62">
        <v>8.4350520537983001E-5</v>
      </c>
      <c r="D55" s="62">
        <v>1.3269900243702319E-6</v>
      </c>
      <c r="E55" s="63">
        <v>0.99999947450884641</v>
      </c>
      <c r="F55" s="76"/>
      <c r="H55" s="61" t="s">
        <v>135</v>
      </c>
      <c r="I55" s="102">
        <v>5.7195853150684902E-5</v>
      </c>
      <c r="J55" s="62">
        <v>2.050611671322407E-6</v>
      </c>
      <c r="K55" s="63">
        <v>0.99999881579267924</v>
      </c>
      <c r="L55" s="76"/>
    </row>
    <row r="56" spans="2:12" x14ac:dyDescent="0.25">
      <c r="B56" s="61" t="s">
        <v>48</v>
      </c>
      <c r="C56" s="62">
        <v>3.2657039999999999E-5</v>
      </c>
      <c r="D56" s="62">
        <v>5.1375576616561189E-7</v>
      </c>
      <c r="E56" s="63">
        <v>0.99999998826461256</v>
      </c>
      <c r="F56" s="76"/>
      <c r="H56" s="61" t="s">
        <v>48</v>
      </c>
      <c r="I56" s="102">
        <v>3.2657039999999999E-5</v>
      </c>
      <c r="J56" s="62">
        <v>1.1708350113847509E-6</v>
      </c>
      <c r="K56" s="63">
        <v>0.99999998662769063</v>
      </c>
      <c r="L56" s="76"/>
    </row>
    <row r="57" spans="2:12" ht="15.75" thickBot="1" x14ac:dyDescent="0.3">
      <c r="B57" s="66" t="s">
        <v>93</v>
      </c>
      <c r="C57" s="67">
        <v>7.4596341819450397E-7</v>
      </c>
      <c r="D57" s="67">
        <v>1.1735387146111104E-8</v>
      </c>
      <c r="E57" s="68">
        <v>0.99999999999999967</v>
      </c>
      <c r="F57" s="77"/>
      <c r="H57" s="66" t="s">
        <v>93</v>
      </c>
      <c r="I57" s="103">
        <v>3.7298170909725198E-7</v>
      </c>
      <c r="J57" s="67">
        <v>1.3372309419873476E-8</v>
      </c>
      <c r="K57" s="68">
        <v>1</v>
      </c>
      <c r="L57" s="77"/>
    </row>
    <row r="58" spans="2:12" x14ac:dyDescent="0.25">
      <c r="B58" s="18" t="s">
        <v>104</v>
      </c>
      <c r="C58" s="18">
        <v>1.9999999999999999E-7</v>
      </c>
      <c r="D58" s="18">
        <v>3.1463706824967106E-9</v>
      </c>
      <c r="E58" s="18">
        <v>1.0000000031463703</v>
      </c>
      <c r="F58" s="18"/>
      <c r="H58" s="18" t="s">
        <v>104</v>
      </c>
      <c r="I58" s="18">
        <v>1.6999999999999999E-7</v>
      </c>
      <c r="J58" s="18">
        <v>6.0949171123717163E-9</v>
      </c>
      <c r="K58" s="18">
        <v>1.000000006094917</v>
      </c>
    </row>
    <row r="59" spans="2:12" x14ac:dyDescent="0.25">
      <c r="F59" s="18"/>
    </row>
    <row r="60" spans="2:12" x14ac:dyDescent="0.25">
      <c r="F60" s="18"/>
    </row>
  </sheetData>
  <sortState xmlns:xlrd2="http://schemas.microsoft.com/office/spreadsheetml/2017/richdata2" ref="H3:I30">
    <sortCondition descending="1" ref="I18:I37"/>
  </sortState>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sheetPr>
  <dimension ref="B1:O58"/>
  <sheetViews>
    <sheetView showGridLines="0" topLeftCell="A4" zoomScale="75" zoomScaleNormal="75" workbookViewId="0">
      <selection activeCell="R20" sqref="R20"/>
    </sheetView>
  </sheetViews>
  <sheetFormatPr defaultRowHeight="15" x14ac:dyDescent="0.25"/>
  <cols>
    <col min="1" max="1" width="10.140625" style="18" customWidth="1"/>
    <col min="2" max="2" width="16.28515625" style="18" bestFit="1" customWidth="1"/>
    <col min="3" max="3" width="10" style="18" customWidth="1"/>
    <col min="4" max="4" width="14.28515625" style="18" bestFit="1" customWidth="1"/>
    <col min="5" max="5" width="11.28515625" style="18" bestFit="1" customWidth="1"/>
    <col min="6" max="6" width="9.140625" style="79" bestFit="1" customWidth="1"/>
    <col min="7" max="7" width="9.140625" style="18"/>
    <col min="8" max="8" width="9.42578125" style="18" customWidth="1"/>
    <col min="9" max="10" width="9.140625" style="18"/>
    <col min="11" max="11" width="10.7109375" style="18" customWidth="1"/>
    <col min="12" max="16384" width="9.140625" style="18"/>
  </cols>
  <sheetData>
    <row r="1" spans="2:15" ht="18" x14ac:dyDescent="0.35">
      <c r="B1" s="50" t="s">
        <v>232</v>
      </c>
    </row>
    <row r="3" spans="2:15" ht="15.75" thickBot="1" x14ac:dyDescent="0.3">
      <c r="B3" s="18" t="s">
        <v>32</v>
      </c>
      <c r="D3" s="121"/>
      <c r="I3" s="18" t="s">
        <v>33</v>
      </c>
      <c r="L3" s="121"/>
    </row>
    <row r="4" spans="2:15" ht="45.75" thickBot="1" x14ac:dyDescent="0.3">
      <c r="B4" s="150" t="s">
        <v>0</v>
      </c>
      <c r="C4" s="151" t="s">
        <v>187</v>
      </c>
      <c r="D4" s="155" t="s">
        <v>1</v>
      </c>
      <c r="E4" s="151" t="s">
        <v>2</v>
      </c>
      <c r="F4" s="152" t="s">
        <v>3</v>
      </c>
      <c r="I4" s="91" t="s">
        <v>0</v>
      </c>
      <c r="J4" s="92" t="s">
        <v>188</v>
      </c>
      <c r="K4" s="92" t="s">
        <v>247</v>
      </c>
      <c r="L4" s="156" t="s">
        <v>28</v>
      </c>
      <c r="M4" s="92" t="s">
        <v>29</v>
      </c>
      <c r="N4" s="92" t="s">
        <v>2</v>
      </c>
      <c r="O4" s="93" t="s">
        <v>3</v>
      </c>
    </row>
    <row r="5" spans="2:15" x14ac:dyDescent="0.25">
      <c r="B5" s="100" t="s">
        <v>171</v>
      </c>
      <c r="C5" s="101">
        <v>12.122736964426327</v>
      </c>
      <c r="D5" s="58"/>
      <c r="E5" s="58"/>
      <c r="F5" s="75" t="s">
        <v>242</v>
      </c>
      <c r="I5" s="61" t="s">
        <v>72</v>
      </c>
      <c r="J5" s="62">
        <v>20.408037225304898</v>
      </c>
      <c r="K5" s="62">
        <v>6.9448655305219402</v>
      </c>
      <c r="L5" s="157">
        <v>6.2773326421158501E-2</v>
      </c>
      <c r="M5" s="63">
        <v>0.32311145158862636</v>
      </c>
      <c r="N5" s="70">
        <v>0.32311145158862636</v>
      </c>
      <c r="O5" s="64" t="s">
        <v>241</v>
      </c>
    </row>
    <row r="6" spans="2:15" x14ac:dyDescent="0.25">
      <c r="B6" s="61" t="s">
        <v>72</v>
      </c>
      <c r="C6" s="62">
        <v>6.9448655305219402</v>
      </c>
      <c r="D6" s="157">
        <v>0.57287933829640636</v>
      </c>
      <c r="E6" s="63">
        <v>0.57287933829640636</v>
      </c>
      <c r="F6" s="76" t="s">
        <v>241</v>
      </c>
      <c r="I6" s="61" t="s">
        <v>53</v>
      </c>
      <c r="J6" s="62">
        <v>0.46840110867997198</v>
      </c>
      <c r="K6" s="62">
        <v>0.71982040344423504</v>
      </c>
      <c r="L6" s="157">
        <v>1.8323141523877599E-2</v>
      </c>
      <c r="M6" s="63">
        <v>9.4314212627871485E-2</v>
      </c>
      <c r="N6" s="70">
        <v>0.41742566421649785</v>
      </c>
      <c r="O6" s="64" t="s">
        <v>241</v>
      </c>
    </row>
    <row r="7" spans="2:15" x14ac:dyDescent="0.25">
      <c r="B7" s="61" t="s">
        <v>53</v>
      </c>
      <c r="C7" s="62">
        <v>0.71982040344423504</v>
      </c>
      <c r="D7" s="157">
        <v>5.9377713593598412E-2</v>
      </c>
      <c r="E7" s="63">
        <v>0.63225705189000481</v>
      </c>
      <c r="F7" s="76" t="s">
        <v>241</v>
      </c>
      <c r="I7" s="61" t="s">
        <v>63</v>
      </c>
      <c r="J7" s="62">
        <v>0.219721099212356</v>
      </c>
      <c r="K7" s="62">
        <v>0.50596752616409002</v>
      </c>
      <c r="L7" s="157">
        <v>1.4530738482942699E-2</v>
      </c>
      <c r="M7" s="63">
        <v>7.4793678645900266E-2</v>
      </c>
      <c r="N7" s="70">
        <v>0.4922193428623981</v>
      </c>
      <c r="O7" s="64" t="s">
        <v>241</v>
      </c>
    </row>
    <row r="8" spans="2:15" x14ac:dyDescent="0.25">
      <c r="B8" s="61" t="s">
        <v>63</v>
      </c>
      <c r="C8" s="62">
        <v>0.50596752616409002</v>
      </c>
      <c r="D8" s="157">
        <v>4.1737070403229146E-2</v>
      </c>
      <c r="E8" s="63">
        <v>0.67399412229323397</v>
      </c>
      <c r="F8" s="76" t="s">
        <v>241</v>
      </c>
      <c r="I8" s="61" t="s">
        <v>75</v>
      </c>
      <c r="J8" s="62">
        <v>0.87346336895999999</v>
      </c>
      <c r="K8" s="62">
        <v>7.2084538537701498E-2</v>
      </c>
      <c r="L8" s="157">
        <v>1.06270362035767E-2</v>
      </c>
      <c r="M8" s="63">
        <v>5.4700257093037802E-2</v>
      </c>
      <c r="N8" s="70">
        <v>0.54691959995543593</v>
      </c>
      <c r="O8" s="64" t="s">
        <v>241</v>
      </c>
    </row>
    <row r="9" spans="2:15" x14ac:dyDescent="0.25">
      <c r="B9" s="61" t="s">
        <v>55</v>
      </c>
      <c r="C9" s="62">
        <v>0.41948916185398399</v>
      </c>
      <c r="D9" s="157">
        <v>3.4603502747354638E-2</v>
      </c>
      <c r="E9" s="63">
        <v>0.70859762504058865</v>
      </c>
      <c r="F9" s="76" t="s">
        <v>241</v>
      </c>
      <c r="I9" s="61" t="s">
        <v>55</v>
      </c>
      <c r="J9" s="62">
        <v>0.28066796415053902</v>
      </c>
      <c r="K9" s="62">
        <v>0.41948916185398399</v>
      </c>
      <c r="L9" s="157">
        <v>1.0562096749502E-2</v>
      </c>
      <c r="M9" s="63">
        <v>5.4365995990946887E-2</v>
      </c>
      <c r="N9" s="70">
        <v>0.60128559594638287</v>
      </c>
      <c r="O9" s="64" t="s">
        <v>241</v>
      </c>
    </row>
    <row r="10" spans="2:15" x14ac:dyDescent="0.25">
      <c r="B10" s="61" t="s">
        <v>131</v>
      </c>
      <c r="C10" s="62">
        <v>0.32089265447951898</v>
      </c>
      <c r="D10" s="157">
        <v>2.6470314040564047E-2</v>
      </c>
      <c r="E10" s="63">
        <v>0.73506793908115275</v>
      </c>
      <c r="F10" s="76" t="s">
        <v>241</v>
      </c>
      <c r="I10" s="61" t="s">
        <v>59</v>
      </c>
      <c r="J10" s="62">
        <v>0.887221599752819</v>
      </c>
      <c r="K10" s="62">
        <v>0.106250007466983</v>
      </c>
      <c r="L10" s="157">
        <v>9.6295881320416898E-3</v>
      </c>
      <c r="M10" s="63">
        <v>4.9566119511803577E-2</v>
      </c>
      <c r="N10" s="70">
        <v>0.65085171545818643</v>
      </c>
      <c r="O10" s="64" t="s">
        <v>241</v>
      </c>
    </row>
    <row r="11" spans="2:15" x14ac:dyDescent="0.25">
      <c r="B11" s="61" t="s">
        <v>91</v>
      </c>
      <c r="C11" s="62">
        <v>0.31104359884362898</v>
      </c>
      <c r="D11" s="157">
        <v>2.5657869155816349E-2</v>
      </c>
      <c r="E11" s="63">
        <v>0.76072580823696911</v>
      </c>
      <c r="F11" s="76" t="s">
        <v>241</v>
      </c>
      <c r="I11" s="61" t="s">
        <v>91</v>
      </c>
      <c r="J11" s="62">
        <v>0.157519293823529</v>
      </c>
      <c r="K11" s="62">
        <v>0.31104359884362898</v>
      </c>
      <c r="L11" s="157">
        <v>8.5943600476239695E-3</v>
      </c>
      <c r="M11" s="63">
        <v>4.4237517888283791E-2</v>
      </c>
      <c r="N11" s="70">
        <v>0.69508923334647021</v>
      </c>
      <c r="O11" s="64" t="s">
        <v>241</v>
      </c>
    </row>
    <row r="12" spans="2:15" x14ac:dyDescent="0.25">
      <c r="B12" s="61" t="s">
        <v>143</v>
      </c>
      <c r="C12" s="62">
        <v>0.27069599999999999</v>
      </c>
      <c r="D12" s="157">
        <v>2.2329610944652703E-2</v>
      </c>
      <c r="E12" s="63">
        <v>0.7830554191816218</v>
      </c>
      <c r="F12" s="76" t="s">
        <v>241</v>
      </c>
      <c r="I12" s="61" t="s">
        <v>64</v>
      </c>
      <c r="J12" s="62">
        <v>0.114997677392946</v>
      </c>
      <c r="K12" s="62">
        <v>0.25365170413100901</v>
      </c>
      <c r="L12" s="157">
        <v>7.2114726030596899E-3</v>
      </c>
      <c r="M12" s="63">
        <v>3.7119418608360301E-2</v>
      </c>
      <c r="N12" s="70">
        <v>0.73220865195483054</v>
      </c>
      <c r="O12" s="64" t="s">
        <v>241</v>
      </c>
    </row>
    <row r="13" spans="2:15" x14ac:dyDescent="0.25">
      <c r="B13" s="61" t="s">
        <v>170</v>
      </c>
      <c r="C13" s="62">
        <v>0.25526757999999999</v>
      </c>
      <c r="D13" s="157">
        <v>2.1056926397815295E-2</v>
      </c>
      <c r="E13" s="63">
        <v>0.80411234557943712</v>
      </c>
      <c r="F13" s="76" t="s">
        <v>241</v>
      </c>
      <c r="I13" s="61" t="s">
        <v>131</v>
      </c>
      <c r="J13" s="62">
        <v>0.29815909572074101</v>
      </c>
      <c r="K13" s="62">
        <v>0.32089265447951898</v>
      </c>
      <c r="L13" s="157">
        <v>6.8212765688366803E-3</v>
      </c>
      <c r="M13" s="63">
        <v>3.5110973075682166E-2</v>
      </c>
      <c r="N13" s="70">
        <v>0.76731962503051265</v>
      </c>
      <c r="O13" s="64" t="s">
        <v>241</v>
      </c>
    </row>
    <row r="14" spans="2:15" x14ac:dyDescent="0.25">
      <c r="B14" s="61" t="s">
        <v>64</v>
      </c>
      <c r="C14" s="62">
        <v>0.25365170413100901</v>
      </c>
      <c r="D14" s="157">
        <v>2.0923633406823846E-2</v>
      </c>
      <c r="E14" s="63">
        <v>0.82503597898626091</v>
      </c>
      <c r="F14" s="76" t="s">
        <v>242</v>
      </c>
      <c r="I14" s="61" t="s">
        <v>143</v>
      </c>
      <c r="J14" s="62">
        <v>0.26650800000000002</v>
      </c>
      <c r="K14" s="62">
        <v>0.27069599999999999</v>
      </c>
      <c r="L14" s="157">
        <v>5.52824226540436E-3</v>
      </c>
      <c r="M14" s="63">
        <v>2.8455372447911666E-2</v>
      </c>
      <c r="N14" s="70">
        <v>0.79577499747842428</v>
      </c>
      <c r="O14" s="64" t="s">
        <v>241</v>
      </c>
    </row>
    <row r="15" spans="2:15" x14ac:dyDescent="0.25">
      <c r="B15" s="61" t="s">
        <v>45</v>
      </c>
      <c r="C15" s="62">
        <v>0.251425827857224</v>
      </c>
      <c r="D15" s="157">
        <v>2.074002171250789E-2</v>
      </c>
      <c r="E15" s="63">
        <v>0.84577600069876879</v>
      </c>
      <c r="F15" s="76" t="s">
        <v>242</v>
      </c>
      <c r="I15" s="61" t="s">
        <v>130</v>
      </c>
      <c r="J15" s="62">
        <v>0.19095110567163101</v>
      </c>
      <c r="K15" s="62">
        <v>0.23091821004664301</v>
      </c>
      <c r="L15" s="157">
        <v>5.2646058513603801E-3</v>
      </c>
      <c r="M15" s="63">
        <v>2.7098363837887482E-2</v>
      </c>
      <c r="N15" s="70">
        <v>0.82287336131631172</v>
      </c>
      <c r="O15" s="64" t="s">
        <v>241</v>
      </c>
    </row>
    <row r="16" spans="2:15" x14ac:dyDescent="0.25">
      <c r="B16" s="61" t="s">
        <v>52</v>
      </c>
      <c r="C16" s="62">
        <v>0.23170334139523399</v>
      </c>
      <c r="D16" s="157">
        <v>1.9113121242765384E-2</v>
      </c>
      <c r="E16" s="63">
        <v>0.86488912194153422</v>
      </c>
      <c r="F16" s="76" t="s">
        <v>242</v>
      </c>
      <c r="I16" s="61" t="s">
        <v>60</v>
      </c>
      <c r="J16" s="62">
        <v>0.53926968070478698</v>
      </c>
      <c r="K16" s="62">
        <v>9.8808598984646598E-2</v>
      </c>
      <c r="L16" s="157">
        <v>4.6459601904977202E-3</v>
      </c>
      <c r="M16" s="63">
        <v>2.3914025697843289E-2</v>
      </c>
      <c r="N16" s="70">
        <v>0.84678738701415501</v>
      </c>
      <c r="O16" s="64" t="s">
        <v>242</v>
      </c>
    </row>
    <row r="17" spans="2:15" x14ac:dyDescent="0.25">
      <c r="B17" s="61" t="s">
        <v>130</v>
      </c>
      <c r="C17" s="62">
        <v>0.23091821004664301</v>
      </c>
      <c r="D17" s="157">
        <v>1.904835605393922E-2</v>
      </c>
      <c r="E17" s="63">
        <v>0.8839374779954734</v>
      </c>
      <c r="F17" s="76" t="s">
        <v>242</v>
      </c>
      <c r="I17" s="61" t="s">
        <v>67</v>
      </c>
      <c r="J17" s="62">
        <v>4.5698799414864003E-2</v>
      </c>
      <c r="K17" s="62">
        <v>0.13267154702897299</v>
      </c>
      <c r="L17" s="157">
        <v>3.9897994485009703E-3</v>
      </c>
      <c r="M17" s="63">
        <v>2.0536587191564315E-2</v>
      </c>
      <c r="N17" s="70">
        <v>0.86732397420571927</v>
      </c>
      <c r="O17" s="64" t="s">
        <v>242</v>
      </c>
    </row>
    <row r="18" spans="2:15" x14ac:dyDescent="0.25">
      <c r="B18" s="61" t="s">
        <v>114</v>
      </c>
      <c r="C18" s="62">
        <v>0.19</v>
      </c>
      <c r="D18" s="157">
        <v>1.5673028339849918E-2</v>
      </c>
      <c r="E18" s="63">
        <v>0.89961050633532336</v>
      </c>
      <c r="F18" s="76" t="s">
        <v>242</v>
      </c>
      <c r="I18" s="61" t="s">
        <v>170</v>
      </c>
      <c r="J18" s="62">
        <v>0.35940761999999998</v>
      </c>
      <c r="K18" s="62">
        <v>0.25526757999999999</v>
      </c>
      <c r="L18" s="157">
        <v>3.5834994150228299E-3</v>
      </c>
      <c r="M18" s="63">
        <v>1.8445249977460904E-2</v>
      </c>
      <c r="N18" s="70">
        <v>0.88576922418318016</v>
      </c>
      <c r="O18" s="64" t="s">
        <v>242</v>
      </c>
    </row>
    <row r="19" spans="2:15" x14ac:dyDescent="0.25">
      <c r="B19" s="61" t="s">
        <v>70</v>
      </c>
      <c r="C19" s="62">
        <v>0.183088584421675</v>
      </c>
      <c r="D19" s="157">
        <v>1.5102908275494297E-2</v>
      </c>
      <c r="E19" s="63">
        <v>0.91471341461081768</v>
      </c>
      <c r="F19" s="76" t="s">
        <v>242</v>
      </c>
      <c r="I19" s="61" t="s">
        <v>114</v>
      </c>
      <c r="J19" s="62">
        <v>0.22</v>
      </c>
      <c r="K19" s="62">
        <v>0.19</v>
      </c>
      <c r="L19" s="157">
        <v>3.3836141533078999E-3</v>
      </c>
      <c r="M19" s="63">
        <v>1.7416385955972405E-2</v>
      </c>
      <c r="N19" s="70">
        <v>0.90318561013915255</v>
      </c>
      <c r="O19" s="64" t="s">
        <v>242</v>
      </c>
    </row>
    <row r="20" spans="2:15" x14ac:dyDescent="0.25">
      <c r="B20" s="61" t="s">
        <v>67</v>
      </c>
      <c r="C20" s="62">
        <v>0.13267154702897299</v>
      </c>
      <c r="D20" s="157">
        <v>1.0944025876193815E-2</v>
      </c>
      <c r="E20" s="63">
        <v>0.92565744048701148</v>
      </c>
      <c r="F20" s="76" t="s">
        <v>242</v>
      </c>
      <c r="I20" s="61" t="s">
        <v>92</v>
      </c>
      <c r="J20" s="62">
        <v>5.2214396150558902E-2</v>
      </c>
      <c r="K20" s="62">
        <v>8.9991111282064301E-2</v>
      </c>
      <c r="L20" s="157">
        <v>2.3863946574462702E-3</v>
      </c>
      <c r="M20" s="63">
        <v>1.228342491614254E-2</v>
      </c>
      <c r="N20" s="70">
        <v>0.91546903505529509</v>
      </c>
      <c r="O20" s="64" t="s">
        <v>242</v>
      </c>
    </row>
    <row r="21" spans="2:15" x14ac:dyDescent="0.25">
      <c r="B21" s="61" t="s">
        <v>58</v>
      </c>
      <c r="C21" s="62">
        <v>0.127970015572444</v>
      </c>
      <c r="D21" s="157">
        <v>1.0556198319568159E-2</v>
      </c>
      <c r="E21" s="63">
        <v>0.9362136388065796</v>
      </c>
      <c r="F21" s="76" t="s">
        <v>242</v>
      </c>
      <c r="I21" s="61" t="s">
        <v>48</v>
      </c>
      <c r="J21" s="62">
        <v>0.13260516695999999</v>
      </c>
      <c r="K21" s="62">
        <v>3.2657039999999999E-5</v>
      </c>
      <c r="L21" s="157">
        <v>1.9981309957153499E-3</v>
      </c>
      <c r="M21" s="63">
        <v>1.0284925832322954E-2</v>
      </c>
      <c r="N21" s="70">
        <v>0.92575396088761808</v>
      </c>
      <c r="O21" s="64" t="s">
        <v>242</v>
      </c>
    </row>
    <row r="22" spans="2:15" x14ac:dyDescent="0.25">
      <c r="B22" s="61" t="s">
        <v>59</v>
      </c>
      <c r="C22" s="62">
        <v>0.106250007466983</v>
      </c>
      <c r="D22" s="157">
        <v>8.764523042838368E-3</v>
      </c>
      <c r="E22" s="63">
        <v>0.94497816184941796</v>
      </c>
      <c r="F22" s="76" t="s">
        <v>242</v>
      </c>
      <c r="I22" s="95" t="s">
        <v>49</v>
      </c>
      <c r="J22" s="62">
        <v>0.16917657037514799</v>
      </c>
      <c r="K22" s="62">
        <v>2.2152477644181601E-2</v>
      </c>
      <c r="L22" s="157">
        <v>1.76943835571497E-3</v>
      </c>
      <c r="M22" s="63">
        <v>9.1077823688334777E-3</v>
      </c>
      <c r="N22" s="70">
        <v>0.93486174325645155</v>
      </c>
      <c r="O22" s="64" t="s">
        <v>242</v>
      </c>
    </row>
    <row r="23" spans="2:15" x14ac:dyDescent="0.25">
      <c r="B23" s="61" t="s">
        <v>60</v>
      </c>
      <c r="C23" s="62">
        <v>9.8808598984646598E-2</v>
      </c>
      <c r="D23" s="157">
        <v>8.150684063722274E-3</v>
      </c>
      <c r="E23" s="63">
        <v>0.95312884591314029</v>
      </c>
      <c r="F23" s="76" t="s">
        <v>242</v>
      </c>
      <c r="I23" s="61" t="s">
        <v>52</v>
      </c>
      <c r="J23" s="62">
        <v>0.43134351426288697</v>
      </c>
      <c r="K23" s="62">
        <v>0.23170334139523399</v>
      </c>
      <c r="L23" s="157">
        <v>1.66790780059002E-3</v>
      </c>
      <c r="M23" s="63">
        <v>8.5851768782956358E-3</v>
      </c>
      <c r="N23" s="70">
        <v>0.94344692013474718</v>
      </c>
      <c r="O23" s="64" t="s">
        <v>242</v>
      </c>
    </row>
    <row r="24" spans="2:15" x14ac:dyDescent="0.25">
      <c r="B24" s="61" t="s">
        <v>204</v>
      </c>
      <c r="C24" s="62">
        <v>9.0243550778999995E-2</v>
      </c>
      <c r="D24" s="157">
        <v>7.444156467620801E-3</v>
      </c>
      <c r="E24" s="63">
        <v>0.96057300238076104</v>
      </c>
      <c r="F24" s="76" t="s">
        <v>242</v>
      </c>
      <c r="I24" s="61" t="s">
        <v>70</v>
      </c>
      <c r="J24" s="62">
        <v>0.53208064425174595</v>
      </c>
      <c r="K24" s="62">
        <v>0.183088584421675</v>
      </c>
      <c r="L24" s="157">
        <v>1.5653511278736301E-3</v>
      </c>
      <c r="M24" s="63">
        <v>8.0572896803292847E-3</v>
      </c>
      <c r="N24" s="70">
        <v>0.95150420981507644</v>
      </c>
      <c r="O24" s="64" t="s">
        <v>242</v>
      </c>
    </row>
    <row r="25" spans="2:15" x14ac:dyDescent="0.25">
      <c r="B25" s="61" t="s">
        <v>92</v>
      </c>
      <c r="C25" s="62">
        <v>8.9991111282064301E-2</v>
      </c>
      <c r="D25" s="157">
        <v>7.4233328287283242E-3</v>
      </c>
      <c r="E25" s="63">
        <v>0.96799633520948936</v>
      </c>
      <c r="F25" s="76" t="s">
        <v>242</v>
      </c>
      <c r="I25" s="61" t="s">
        <v>50</v>
      </c>
      <c r="J25" s="62">
        <v>0.1119780912243</v>
      </c>
      <c r="K25" s="62">
        <v>1.3488088521314801E-2</v>
      </c>
      <c r="L25" s="157">
        <v>1.21261780649455E-3</v>
      </c>
      <c r="M25" s="63">
        <v>6.2416749599971105E-3</v>
      </c>
      <c r="N25" s="70">
        <v>0.9577458847750735</v>
      </c>
      <c r="O25" s="64" t="s">
        <v>242</v>
      </c>
    </row>
    <row r="26" spans="2:15" x14ac:dyDescent="0.25">
      <c r="B26" s="61" t="s">
        <v>75</v>
      </c>
      <c r="C26" s="62">
        <v>7.2084538537701498E-2</v>
      </c>
      <c r="D26" s="157">
        <v>5.9462263966652586E-3</v>
      </c>
      <c r="E26" s="63">
        <v>0.97394256160615467</v>
      </c>
      <c r="F26" s="76" t="s">
        <v>242</v>
      </c>
      <c r="I26" s="61" t="s">
        <v>58</v>
      </c>
      <c r="J26" s="62">
        <v>0.365714167989931</v>
      </c>
      <c r="K26" s="62">
        <v>0.127970015572444</v>
      </c>
      <c r="L26" s="157">
        <v>1.0008635134159301E-3</v>
      </c>
      <c r="M26" s="63">
        <v>5.1517177931948996E-3</v>
      </c>
      <c r="N26" s="70">
        <v>0.9628976025682684</v>
      </c>
      <c r="O26" s="64" t="s">
        <v>242</v>
      </c>
    </row>
    <row r="27" spans="2:15" x14ac:dyDescent="0.25">
      <c r="B27" s="61" t="s">
        <v>65</v>
      </c>
      <c r="C27" s="62">
        <v>4.2007413651732897E-2</v>
      </c>
      <c r="D27" s="157">
        <v>3.4651757086705689E-3</v>
      </c>
      <c r="E27" s="63">
        <v>0.97740773731482522</v>
      </c>
      <c r="F27" s="76" t="s">
        <v>242</v>
      </c>
      <c r="I27" s="61" t="s">
        <v>45</v>
      </c>
      <c r="J27" s="62">
        <v>0.64580297482340299</v>
      </c>
      <c r="K27" s="62">
        <v>0.251425827857224</v>
      </c>
      <c r="L27" s="157">
        <v>8.69954973732144E-4</v>
      </c>
      <c r="M27" s="63">
        <v>4.4778957943607204E-3</v>
      </c>
      <c r="N27" s="70">
        <v>0.96737549836262915</v>
      </c>
      <c r="O27" s="64" t="s">
        <v>242</v>
      </c>
    </row>
    <row r="28" spans="2:15" x14ac:dyDescent="0.25">
      <c r="B28" s="61" t="s">
        <v>47</v>
      </c>
      <c r="C28" s="62">
        <v>3.3191601648940597E-2</v>
      </c>
      <c r="D28" s="157">
        <v>2.7379627015202911E-3</v>
      </c>
      <c r="E28" s="63">
        <v>0.98014570001634549</v>
      </c>
      <c r="F28" s="76" t="s">
        <v>242</v>
      </c>
      <c r="I28" s="61" t="s">
        <v>121</v>
      </c>
      <c r="J28" s="62">
        <v>1.2E-2</v>
      </c>
      <c r="K28" s="62">
        <v>2.7060000000000001E-2</v>
      </c>
      <c r="L28" s="157">
        <v>7.7337518518034304E-4</v>
      </c>
      <c r="M28" s="63">
        <v>3.9807732512007867E-3</v>
      </c>
      <c r="N28" s="70">
        <v>0.97135627161382998</v>
      </c>
      <c r="O28" s="64" t="s">
        <v>242</v>
      </c>
    </row>
    <row r="29" spans="2:15" x14ac:dyDescent="0.25">
      <c r="B29" s="61" t="s">
        <v>140</v>
      </c>
      <c r="C29" s="62">
        <v>2.7494939999999999E-2</v>
      </c>
      <c r="D29" s="157">
        <v>2.2680472306445955E-3</v>
      </c>
      <c r="E29" s="63">
        <v>0.98241374724699004</v>
      </c>
      <c r="F29" s="76" t="s">
        <v>242</v>
      </c>
      <c r="I29" s="61" t="s">
        <v>139</v>
      </c>
      <c r="J29" s="62">
        <v>1.6070260363636402E-2</v>
      </c>
      <c r="K29" s="62">
        <v>2.7412323733333299E-2</v>
      </c>
      <c r="L29" s="157">
        <v>7.2443309446130403E-4</v>
      </c>
      <c r="M29" s="63">
        <v>3.7288549464432308E-3</v>
      </c>
      <c r="N29" s="70">
        <v>0.97508512656027324</v>
      </c>
      <c r="O29" s="64" t="s">
        <v>242</v>
      </c>
    </row>
    <row r="30" spans="2:15" x14ac:dyDescent="0.25">
      <c r="B30" s="61" t="s">
        <v>139</v>
      </c>
      <c r="C30" s="62">
        <v>2.7412323733333299E-2</v>
      </c>
      <c r="D30" s="157">
        <v>2.2612322459667016E-3</v>
      </c>
      <c r="E30" s="63">
        <v>0.98467497949295679</v>
      </c>
      <c r="F30" s="76" t="s">
        <v>242</v>
      </c>
      <c r="I30" s="61" t="s">
        <v>104</v>
      </c>
      <c r="J30" s="62">
        <v>4.23442095E-2</v>
      </c>
      <c r="K30" s="62">
        <v>1.1999999999999999E-7</v>
      </c>
      <c r="L30" s="157">
        <v>6.3841768317168704E-4</v>
      </c>
      <c r="M30" s="63">
        <v>3.2861101376957203E-3</v>
      </c>
      <c r="N30" s="70">
        <v>0.97837123669796899</v>
      </c>
      <c r="O30" s="64" t="s">
        <v>242</v>
      </c>
    </row>
    <row r="31" spans="2:15" x14ac:dyDescent="0.25">
      <c r="B31" s="61" t="s">
        <v>121</v>
      </c>
      <c r="C31" s="62">
        <v>2.7060000000000001E-2</v>
      </c>
      <c r="D31" s="157">
        <v>2.2321691940859938E-3</v>
      </c>
      <c r="E31" s="63">
        <v>0.98690714868704277</v>
      </c>
      <c r="F31" s="76" t="s">
        <v>242</v>
      </c>
      <c r="I31" s="61" t="s">
        <v>65</v>
      </c>
      <c r="J31" s="62">
        <v>5.7480665119876297E-2</v>
      </c>
      <c r="K31" s="62">
        <v>4.2007413651732897E-2</v>
      </c>
      <c r="L31" s="157">
        <v>6.1480095251305301E-4</v>
      </c>
      <c r="M31" s="63">
        <v>3.1645483763563242E-3</v>
      </c>
      <c r="N31" s="70">
        <v>0.98153578507432537</v>
      </c>
      <c r="O31" s="64" t="s">
        <v>242</v>
      </c>
    </row>
    <row r="32" spans="2:15" x14ac:dyDescent="0.25">
      <c r="B32" s="61" t="s">
        <v>76</v>
      </c>
      <c r="C32" s="62">
        <v>2.4708627558551102E-2</v>
      </c>
      <c r="D32" s="157">
        <v>2.038205368231411E-3</v>
      </c>
      <c r="E32" s="63">
        <v>0.98894535405527417</v>
      </c>
      <c r="F32" s="76" t="s">
        <v>242</v>
      </c>
      <c r="I32" s="61" t="s">
        <v>140</v>
      </c>
      <c r="J32" s="62">
        <v>3.0188943999999999E-2</v>
      </c>
      <c r="K32" s="62">
        <v>2.7494939999999999E-2</v>
      </c>
      <c r="L32" s="157">
        <v>5.1447982611879E-4</v>
      </c>
      <c r="M32" s="63">
        <v>2.648168145734508E-3</v>
      </c>
      <c r="N32" s="70">
        <v>0.98418395322005991</v>
      </c>
      <c r="O32" s="64" t="s">
        <v>242</v>
      </c>
    </row>
    <row r="33" spans="2:15" x14ac:dyDescent="0.25">
      <c r="B33" s="61" t="s">
        <v>49</v>
      </c>
      <c r="C33" s="62">
        <v>2.2152477644181601E-2</v>
      </c>
      <c r="D33" s="157">
        <v>1.8273495258692104E-3</v>
      </c>
      <c r="E33" s="63">
        <v>0.99077270358114333</v>
      </c>
      <c r="F33" s="76" t="s">
        <v>242</v>
      </c>
      <c r="I33" s="61" t="s">
        <v>47</v>
      </c>
      <c r="J33" s="62">
        <v>4.4544202560000003E-2</v>
      </c>
      <c r="K33" s="62">
        <v>3.3191601648940597E-2</v>
      </c>
      <c r="L33" s="157">
        <v>4.9894480415734301E-4</v>
      </c>
      <c r="M33" s="63">
        <v>2.5682051458012687E-3</v>
      </c>
      <c r="N33" s="70">
        <v>0.98675215836586117</v>
      </c>
      <c r="O33" s="64" t="s">
        <v>242</v>
      </c>
    </row>
    <row r="34" spans="2:15" x14ac:dyDescent="0.25">
      <c r="B34" s="61" t="s">
        <v>50</v>
      </c>
      <c r="C34" s="62">
        <v>1.3488088521314801E-2</v>
      </c>
      <c r="D34" s="157">
        <v>1.112627334973533E-3</v>
      </c>
      <c r="E34" s="63">
        <v>0.99188533091611686</v>
      </c>
      <c r="F34" s="76" t="s">
        <v>242</v>
      </c>
      <c r="I34" s="61" t="s">
        <v>138</v>
      </c>
      <c r="J34" s="62">
        <v>5.6047500000000004E-3</v>
      </c>
      <c r="K34" s="62">
        <v>1.1257893E-2</v>
      </c>
      <c r="L34" s="157">
        <v>3.1251857354487801E-4</v>
      </c>
      <c r="M34" s="63">
        <v>1.6086184324375146E-3</v>
      </c>
      <c r="N34" s="70">
        <v>0.9883607767982987</v>
      </c>
      <c r="O34" s="64" t="s">
        <v>242</v>
      </c>
    </row>
    <row r="35" spans="2:15" x14ac:dyDescent="0.25">
      <c r="B35" s="61" t="s">
        <v>79</v>
      </c>
      <c r="C35" s="62">
        <v>1.2880355731232499E-2</v>
      </c>
      <c r="D35" s="157">
        <v>1.0624956863313436E-3</v>
      </c>
      <c r="E35" s="63">
        <v>0.99294782660244818</v>
      </c>
      <c r="F35" s="76" t="s">
        <v>242</v>
      </c>
      <c r="I35" s="61" t="s">
        <v>204</v>
      </c>
      <c r="J35" s="62">
        <v>0.191268753677866</v>
      </c>
      <c r="K35" s="62">
        <v>9.0243550778999995E-2</v>
      </c>
      <c r="L35" s="157">
        <v>2.9878033335925498E-4</v>
      </c>
      <c r="M35" s="63">
        <v>1.5379039589226359E-3</v>
      </c>
      <c r="N35" s="70">
        <v>0.98989868075722132</v>
      </c>
      <c r="O35" s="64" t="s">
        <v>242</v>
      </c>
    </row>
    <row r="36" spans="2:15" x14ac:dyDescent="0.25">
      <c r="B36" s="61" t="s">
        <v>74</v>
      </c>
      <c r="C36" s="62">
        <v>1.21215421828376E-2</v>
      </c>
      <c r="D36" s="157">
        <v>9.9990144291736823E-4</v>
      </c>
      <c r="E36" s="63">
        <v>0.99394772804536557</v>
      </c>
      <c r="F36" s="76" t="s">
        <v>242</v>
      </c>
      <c r="I36" s="61" t="s">
        <v>76</v>
      </c>
      <c r="J36" s="62">
        <v>3.8338281867554801E-2</v>
      </c>
      <c r="K36" s="62">
        <v>2.4708627558551102E-2</v>
      </c>
      <c r="L36" s="157">
        <v>2.93350422144107E-4</v>
      </c>
      <c r="M36" s="63">
        <v>1.5099547232400663E-3</v>
      </c>
      <c r="N36" s="70">
        <v>0.99140863548046143</v>
      </c>
      <c r="O36" s="64" t="s">
        <v>242</v>
      </c>
    </row>
    <row r="37" spans="2:15" x14ac:dyDescent="0.25">
      <c r="B37" s="61" t="s">
        <v>138</v>
      </c>
      <c r="C37" s="62">
        <v>1.1257893E-2</v>
      </c>
      <c r="D37" s="157">
        <v>9.2865934755788436E-4</v>
      </c>
      <c r="E37" s="63">
        <v>0.9948763873929235</v>
      </c>
      <c r="F37" s="76" t="s">
        <v>242</v>
      </c>
      <c r="I37" s="61" t="s">
        <v>79</v>
      </c>
      <c r="J37" s="62">
        <v>1.34775109691297E-2</v>
      </c>
      <c r="K37" s="62">
        <v>1.2880355731232499E-2</v>
      </c>
      <c r="L37" s="157">
        <v>2.5103909306312599E-4</v>
      </c>
      <c r="M37" s="63">
        <v>1.2921667591886381E-3</v>
      </c>
      <c r="N37" s="70">
        <v>0.99270080223965007</v>
      </c>
      <c r="O37" s="64" t="s">
        <v>242</v>
      </c>
    </row>
    <row r="38" spans="2:15" x14ac:dyDescent="0.25">
      <c r="B38" s="61" t="s">
        <v>132</v>
      </c>
      <c r="C38" s="62">
        <v>9.5102827600651706E-3</v>
      </c>
      <c r="D38" s="157">
        <v>7.8449963799203965E-4</v>
      </c>
      <c r="E38" s="63">
        <v>0.99566088703091549</v>
      </c>
      <c r="F38" s="76" t="s">
        <v>242</v>
      </c>
      <c r="I38" s="61" t="s">
        <v>141</v>
      </c>
      <c r="J38" s="62">
        <v>7.3080000000000003E-3</v>
      </c>
      <c r="K38" s="62">
        <v>9.4433499999999997E-3</v>
      </c>
      <c r="L38" s="157">
        <v>2.2284702025475499E-4</v>
      </c>
      <c r="M38" s="63">
        <v>1.1470544624897232E-3</v>
      </c>
      <c r="N38" s="70">
        <v>0.99384785670213982</v>
      </c>
      <c r="O38" s="64" t="s">
        <v>242</v>
      </c>
    </row>
    <row r="39" spans="2:15" x14ac:dyDescent="0.25">
      <c r="B39" s="61" t="s">
        <v>141</v>
      </c>
      <c r="C39" s="62">
        <v>9.4433499999999997E-3</v>
      </c>
      <c r="D39" s="157">
        <v>7.7897837985853541E-4</v>
      </c>
      <c r="E39" s="63">
        <v>0.99643986541077401</v>
      </c>
      <c r="F39" s="76" t="s">
        <v>242</v>
      </c>
      <c r="I39" s="61" t="s">
        <v>133</v>
      </c>
      <c r="J39" s="62">
        <v>6.5094000000000003E-3</v>
      </c>
      <c r="K39" s="62">
        <v>8.6119000000000005E-3</v>
      </c>
      <c r="L39" s="157">
        <v>2.05565541530792E-4</v>
      </c>
      <c r="M39" s="63">
        <v>1.0581019727230578E-3</v>
      </c>
      <c r="N39" s="70">
        <v>0.99490595867486287</v>
      </c>
      <c r="O39" s="64" t="s">
        <v>242</v>
      </c>
    </row>
    <row r="40" spans="2:15" x14ac:dyDescent="0.25">
      <c r="B40" s="61" t="s">
        <v>133</v>
      </c>
      <c r="C40" s="62">
        <v>8.6119000000000005E-3</v>
      </c>
      <c r="D40" s="157">
        <v>7.1039238294712378E-4</v>
      </c>
      <c r="E40" s="63">
        <v>0.99715025779372113</v>
      </c>
      <c r="F40" s="76" t="s">
        <v>242</v>
      </c>
      <c r="I40" s="61" t="s">
        <v>74</v>
      </c>
      <c r="J40" s="62">
        <v>1.4863394557440001E-2</v>
      </c>
      <c r="K40" s="62">
        <v>1.21215421828376E-2</v>
      </c>
      <c r="L40" s="157">
        <v>2.0338384367980699E-4</v>
      </c>
      <c r="M40" s="63">
        <v>1.046872178163024E-3</v>
      </c>
      <c r="N40" s="70">
        <v>0.99595283085302588</v>
      </c>
      <c r="O40" s="64" t="s">
        <v>242</v>
      </c>
    </row>
    <row r="41" spans="2:15" x14ac:dyDescent="0.25">
      <c r="B41" s="61" t="s">
        <v>151</v>
      </c>
      <c r="C41" s="62">
        <v>8.0528000000000006E-3</v>
      </c>
      <c r="D41" s="157">
        <v>6.6427243481654435E-4</v>
      </c>
      <c r="E41" s="63">
        <v>0.99781453022853772</v>
      </c>
      <c r="F41" s="76" t="s">
        <v>242</v>
      </c>
      <c r="I41" s="61" t="s">
        <v>151</v>
      </c>
      <c r="J41" s="62">
        <v>7.8600000000000007E-3</v>
      </c>
      <c r="K41" s="62">
        <v>8.0528000000000006E-3</v>
      </c>
      <c r="L41" s="157">
        <v>1.6548536478404199E-4</v>
      </c>
      <c r="M41" s="63">
        <v>8.5179835896066801E-4</v>
      </c>
      <c r="N41" s="70">
        <v>0.99680462921198654</v>
      </c>
      <c r="O41" s="64" t="s">
        <v>242</v>
      </c>
    </row>
    <row r="42" spans="2:15" x14ac:dyDescent="0.25">
      <c r="B42" s="61" t="s">
        <v>150</v>
      </c>
      <c r="C42" s="62">
        <v>6.3688720000000002E-3</v>
      </c>
      <c r="D42" s="157">
        <v>5.2536584920461382E-4</v>
      </c>
      <c r="E42" s="63">
        <v>0.99833989607774232</v>
      </c>
      <c r="F42" s="76" t="s">
        <v>242</v>
      </c>
      <c r="I42" s="61" t="s">
        <v>136</v>
      </c>
      <c r="J42" s="62">
        <v>4.2529315068493096E-3</v>
      </c>
      <c r="K42" s="62">
        <v>6.0963287671232901E-3</v>
      </c>
      <c r="L42" s="157">
        <v>1.5087202135304301E-4</v>
      </c>
      <c r="M42" s="63">
        <v>7.7657949009152238E-4</v>
      </c>
      <c r="N42" s="70">
        <v>0.99758120870207811</v>
      </c>
      <c r="O42" s="64" t="s">
        <v>242</v>
      </c>
    </row>
    <row r="43" spans="2:15" x14ac:dyDescent="0.25">
      <c r="B43" s="61" t="s">
        <v>136</v>
      </c>
      <c r="C43" s="62">
        <v>6.0963287671232901E-3</v>
      </c>
      <c r="D43" s="157">
        <v>5.0288386071666122E-4</v>
      </c>
      <c r="E43" s="63">
        <v>0.99884277993845894</v>
      </c>
      <c r="F43" s="76" t="s">
        <v>242</v>
      </c>
      <c r="I43" s="61" t="s">
        <v>132</v>
      </c>
      <c r="J43" s="62">
        <v>1.43884783854384E-2</v>
      </c>
      <c r="K43" s="62">
        <v>9.5102827600651706E-3</v>
      </c>
      <c r="L43" s="157">
        <v>1.1845538970512799E-4</v>
      </c>
      <c r="M43" s="63">
        <v>6.0972223551338715E-4</v>
      </c>
      <c r="N43" s="70">
        <v>0.99819093093759148</v>
      </c>
      <c r="O43" s="64" t="s">
        <v>242</v>
      </c>
    </row>
    <row r="44" spans="2:15" x14ac:dyDescent="0.25">
      <c r="B44" s="61" t="s">
        <v>46</v>
      </c>
      <c r="C44" s="62">
        <v>5.08110005694987E-3</v>
      </c>
      <c r="D44" s="157">
        <v>4.1913802731678078E-4</v>
      </c>
      <c r="E44" s="63">
        <v>0.99926191796577568</v>
      </c>
      <c r="F44" s="76" t="s">
        <v>242</v>
      </c>
      <c r="I44" s="61" t="s">
        <v>150</v>
      </c>
      <c r="J44" s="62">
        <v>7.1731599999999996E-3</v>
      </c>
      <c r="K44" s="62">
        <v>6.3688720000000002E-3</v>
      </c>
      <c r="L44" s="157">
        <v>1.1645537282374199E-4</v>
      </c>
      <c r="M44" s="63">
        <v>5.9942760251256906E-4</v>
      </c>
      <c r="N44" s="70">
        <v>0.99879035854010401</v>
      </c>
      <c r="O44" s="64" t="s">
        <v>242</v>
      </c>
    </row>
    <row r="45" spans="2:15" x14ac:dyDescent="0.25">
      <c r="B45" s="61" t="s">
        <v>56</v>
      </c>
      <c r="C45" s="62">
        <v>3.7251410586710502E-3</v>
      </c>
      <c r="D45" s="157">
        <v>3.0728548096047313E-4</v>
      </c>
      <c r="E45" s="63">
        <v>0.99956920344673617</v>
      </c>
      <c r="F45" s="76" t="s">
        <v>242</v>
      </c>
      <c r="I45" s="61" t="s">
        <v>46</v>
      </c>
      <c r="J45" s="62">
        <v>6.7272487017264E-3</v>
      </c>
      <c r="K45" s="62">
        <v>5.08110005694987E-3</v>
      </c>
      <c r="L45" s="157">
        <v>7.7763758936630494E-5</v>
      </c>
      <c r="M45" s="63">
        <v>4.0027130094118371E-4</v>
      </c>
      <c r="N45" s="70">
        <v>0.99919062984104523</v>
      </c>
      <c r="O45" s="64" t="s">
        <v>242</v>
      </c>
    </row>
    <row r="46" spans="2:15" x14ac:dyDescent="0.25">
      <c r="B46" s="61" t="s">
        <v>61</v>
      </c>
      <c r="C46" s="62">
        <v>2.6513417103340201E-3</v>
      </c>
      <c r="D46" s="157">
        <v>2.1870817770890133E-4</v>
      </c>
      <c r="E46" s="63">
        <v>0.99978791162444502</v>
      </c>
      <c r="F46" s="76" t="s">
        <v>242</v>
      </c>
      <c r="I46" s="61" t="s">
        <v>51</v>
      </c>
      <c r="J46" s="62">
        <v>6.0172800501847104E-3</v>
      </c>
      <c r="K46" s="62">
        <v>7.8736653445227005E-4</v>
      </c>
      <c r="L46" s="157">
        <v>6.2954995683303297E-5</v>
      </c>
      <c r="M46" s="63">
        <v>3.2404655288637842E-4</v>
      </c>
      <c r="N46" s="70">
        <v>0.99951467639393166</v>
      </c>
      <c r="O46" s="64" t="s">
        <v>242</v>
      </c>
    </row>
    <row r="47" spans="2:15" x14ac:dyDescent="0.25">
      <c r="B47" s="61" t="s">
        <v>51</v>
      </c>
      <c r="C47" s="62">
        <v>7.8736653445227005E-4</v>
      </c>
      <c r="D47" s="157">
        <v>6.4949568464841298E-5</v>
      </c>
      <c r="E47" s="63">
        <v>0.99985286119290984</v>
      </c>
      <c r="F47" s="76" t="s">
        <v>242</v>
      </c>
      <c r="I47" s="61" t="s">
        <v>61</v>
      </c>
      <c r="J47" s="62">
        <v>4.0752631479124401E-3</v>
      </c>
      <c r="K47" s="62">
        <v>2.6513417103340201E-3</v>
      </c>
      <c r="L47" s="157">
        <v>3.2059712885099801E-5</v>
      </c>
      <c r="M47" s="63">
        <v>1.6502009624788031E-4</v>
      </c>
      <c r="N47" s="70">
        <v>0.99967969649017951</v>
      </c>
      <c r="O47" s="64" t="s">
        <v>242</v>
      </c>
    </row>
    <row r="48" spans="2:15" x14ac:dyDescent="0.25">
      <c r="B48" s="61" t="s">
        <v>68</v>
      </c>
      <c r="C48" s="62">
        <v>5.2562447378548603E-4</v>
      </c>
      <c r="D48" s="157">
        <v>4.3358564598729599E-5</v>
      </c>
      <c r="E48" s="63">
        <v>0.99989621975750853</v>
      </c>
      <c r="F48" s="76" t="s">
        <v>242</v>
      </c>
      <c r="I48" s="61" t="s">
        <v>56</v>
      </c>
      <c r="J48" s="62">
        <v>7.3742487282867902E-3</v>
      </c>
      <c r="K48" s="62">
        <v>3.7251410586710502E-3</v>
      </c>
      <c r="L48" s="157">
        <v>2.0189679155787401E-5</v>
      </c>
      <c r="M48" s="63">
        <v>1.0392179148461168E-4</v>
      </c>
      <c r="N48" s="70">
        <v>0.99978361828166418</v>
      </c>
      <c r="O48" s="64" t="s">
        <v>242</v>
      </c>
    </row>
    <row r="49" spans="2:15" x14ac:dyDescent="0.25">
      <c r="B49" s="61" t="s">
        <v>137</v>
      </c>
      <c r="C49" s="62">
        <v>4.9315068493150705E-4</v>
      </c>
      <c r="D49" s="157">
        <v>4.067981400393636E-5</v>
      </c>
      <c r="E49" s="63">
        <v>0.99993689957151244</v>
      </c>
      <c r="F49" s="76" t="s">
        <v>242</v>
      </c>
      <c r="I49" s="61" t="s">
        <v>68</v>
      </c>
      <c r="J49" s="62">
        <v>2.6624292041453802E-4</v>
      </c>
      <c r="K49" s="62">
        <v>5.2562447378548603E-4</v>
      </c>
      <c r="L49" s="157">
        <v>1.4522553335400201E-5</v>
      </c>
      <c r="M49" s="63">
        <v>7.4751547456512919E-5</v>
      </c>
      <c r="N49" s="70">
        <v>0.99985836982912069</v>
      </c>
      <c r="O49" s="64" t="s">
        <v>242</v>
      </c>
    </row>
    <row r="50" spans="2:15" x14ac:dyDescent="0.25">
      <c r="B50" s="61" t="s">
        <v>142</v>
      </c>
      <c r="C50" s="62">
        <v>2.9456209150326802E-4</v>
      </c>
      <c r="D50" s="157">
        <v>2.4298315831453604E-5</v>
      </c>
      <c r="E50" s="63">
        <v>0.99996119788734394</v>
      </c>
      <c r="F50" s="76" t="s">
        <v>242</v>
      </c>
      <c r="I50" s="61" t="s">
        <v>137</v>
      </c>
      <c r="J50" s="62">
        <v>4.0931506849315098E-4</v>
      </c>
      <c r="K50" s="62">
        <v>4.9315068493150705E-4</v>
      </c>
      <c r="L50" s="157">
        <v>1.122023889017E-5</v>
      </c>
      <c r="M50" s="63">
        <v>5.7753633297215329E-5</v>
      </c>
      <c r="N50" s="70">
        <v>0.99991612346241787</v>
      </c>
      <c r="O50" s="64" t="s">
        <v>242</v>
      </c>
    </row>
    <row r="51" spans="2:15" x14ac:dyDescent="0.25">
      <c r="B51" s="61" t="s">
        <v>164</v>
      </c>
      <c r="C51" s="62">
        <v>2.8634439999999998E-4</v>
      </c>
      <c r="D51" s="157">
        <v>2.362044155872274E-5</v>
      </c>
      <c r="E51" s="63">
        <v>0.99998481832890262</v>
      </c>
      <c r="F51" s="76" t="s">
        <v>242</v>
      </c>
      <c r="I51" s="61" t="s">
        <v>164</v>
      </c>
      <c r="J51" s="62">
        <v>5.2049999999999998E-5</v>
      </c>
      <c r="K51" s="62">
        <v>2.8634439999999998E-4</v>
      </c>
      <c r="L51" s="157">
        <v>9.3134736609396403E-6</v>
      </c>
      <c r="M51" s="63">
        <v>4.7938992012765601E-5</v>
      </c>
      <c r="N51" s="70">
        <v>0.99996406245443059</v>
      </c>
      <c r="O51" s="64" t="s">
        <v>242</v>
      </c>
    </row>
    <row r="52" spans="2:15" x14ac:dyDescent="0.25">
      <c r="B52" s="61" t="s">
        <v>57</v>
      </c>
      <c r="C52" s="62">
        <v>8.4350520537983001E-5</v>
      </c>
      <c r="D52" s="157">
        <v>6.9580426256468435E-6</v>
      </c>
      <c r="E52" s="63">
        <v>0.99999177637152825</v>
      </c>
      <c r="F52" s="76" t="s">
        <v>242</v>
      </c>
      <c r="I52" s="61" t="s">
        <v>57</v>
      </c>
      <c r="J52" s="62">
        <v>4.3838466592813501E-4</v>
      </c>
      <c r="K52" s="62">
        <v>8.4350520537983001E-5</v>
      </c>
      <c r="L52" s="157">
        <v>3.6347999350223699E-6</v>
      </c>
      <c r="M52" s="63">
        <v>1.8709307761703414E-5</v>
      </c>
      <c r="N52" s="70">
        <v>0.9999827717621923</v>
      </c>
      <c r="O52" s="64" t="s">
        <v>242</v>
      </c>
    </row>
    <row r="53" spans="2:15" x14ac:dyDescent="0.25">
      <c r="B53" s="61" t="s">
        <v>160</v>
      </c>
      <c r="C53" s="62">
        <v>3.6047999999999998E-5</v>
      </c>
      <c r="D53" s="157">
        <v>2.9735859241837358E-6</v>
      </c>
      <c r="E53" s="63">
        <v>0.99999474995745241</v>
      </c>
      <c r="F53" s="76" t="s">
        <v>242</v>
      </c>
      <c r="I53" s="61" t="s">
        <v>142</v>
      </c>
      <c r="J53" s="62">
        <v>8.4400000000000002E-4</v>
      </c>
      <c r="K53" s="62">
        <v>2.9456209150326802E-4</v>
      </c>
      <c r="L53" s="157">
        <v>2.3369187730911499E-6</v>
      </c>
      <c r="M53" s="63">
        <v>1.2028759029785661E-5</v>
      </c>
      <c r="N53" s="70">
        <v>0.99999480052122214</v>
      </c>
      <c r="O53" s="64" t="s">
        <v>242</v>
      </c>
    </row>
    <row r="54" spans="2:15" x14ac:dyDescent="0.25">
      <c r="B54" s="61" t="s">
        <v>48</v>
      </c>
      <c r="C54" s="62">
        <v>3.2657039999999999E-5</v>
      </c>
      <c r="D54" s="157">
        <v>2.6938669127137493E-6</v>
      </c>
      <c r="E54" s="63">
        <v>0.99999744382436517</v>
      </c>
      <c r="F54" s="76" t="s">
        <v>242</v>
      </c>
      <c r="I54" s="61" t="s">
        <v>156</v>
      </c>
      <c r="J54" s="62">
        <v>6.3535472030837195E-5</v>
      </c>
      <c r="K54" s="62">
        <v>1.17652623E-5</v>
      </c>
      <c r="L54" s="157">
        <v>5.4300765410978802E-7</v>
      </c>
      <c r="M54" s="63">
        <v>2.7950086660376521E-6</v>
      </c>
      <c r="N54" s="70">
        <v>0.99999759552988821</v>
      </c>
      <c r="O54" s="64" t="s">
        <v>242</v>
      </c>
    </row>
    <row r="55" spans="2:15" x14ac:dyDescent="0.25">
      <c r="B55" s="61" t="s">
        <v>135</v>
      </c>
      <c r="C55" s="62">
        <v>1.9065284383561599E-5</v>
      </c>
      <c r="D55" s="157">
        <v>1.5726881181624159E-6</v>
      </c>
      <c r="E55" s="63">
        <v>0.99999901651248335</v>
      </c>
      <c r="F55" s="76" t="s">
        <v>242</v>
      </c>
      <c r="I55" s="61" t="s">
        <v>160</v>
      </c>
      <c r="J55" s="62">
        <v>1.08336E-4</v>
      </c>
      <c r="K55" s="62">
        <v>3.6047999999999998E-5</v>
      </c>
      <c r="L55" s="157">
        <v>3.6210769549729099E-7</v>
      </c>
      <c r="M55" s="63">
        <v>1.8638671836276204E-6</v>
      </c>
      <c r="N55" s="70">
        <v>0.9999994593970718</v>
      </c>
      <c r="O55" s="64" t="s">
        <v>242</v>
      </c>
    </row>
    <row r="56" spans="2:15" x14ac:dyDescent="0.25">
      <c r="B56" s="61" t="s">
        <v>156</v>
      </c>
      <c r="C56" s="62">
        <v>1.17652623E-5</v>
      </c>
      <c r="D56" s="157">
        <v>9.7051204975614657E-7</v>
      </c>
      <c r="E56" s="63">
        <v>0.99999998702453308</v>
      </c>
      <c r="F56" s="76" t="s">
        <v>242</v>
      </c>
      <c r="I56" s="61" t="s">
        <v>135</v>
      </c>
      <c r="J56" s="62">
        <v>3.7697266849315101E-5</v>
      </c>
      <c r="K56" s="62">
        <v>1.9065284383561599E-5</v>
      </c>
      <c r="L56" s="157">
        <v>1.03996685777912E-7</v>
      </c>
      <c r="M56" s="63">
        <v>5.3529933839512553E-7</v>
      </c>
      <c r="N56" s="70">
        <v>0.99999999469641021</v>
      </c>
      <c r="O56" s="64" t="s">
        <v>242</v>
      </c>
    </row>
    <row r="57" spans="2:15" x14ac:dyDescent="0.25">
      <c r="B57" s="61" t="s">
        <v>104</v>
      </c>
      <c r="C57" s="62">
        <v>1.1999999999999999E-7</v>
      </c>
      <c r="D57" s="157">
        <v>9.8987547409578425E-9</v>
      </c>
      <c r="E57" s="63">
        <v>0.99999999692328778</v>
      </c>
      <c r="F57" s="76" t="s">
        <v>242</v>
      </c>
      <c r="I57" s="61" t="s">
        <v>93</v>
      </c>
      <c r="J57" s="62">
        <v>1.8902315258823501E-8</v>
      </c>
      <c r="K57" s="62">
        <v>3.72981709097252E-8</v>
      </c>
      <c r="L57" s="157">
        <v>1.03036887346441E-9</v>
      </c>
      <c r="M57" s="63">
        <v>5.3035899379168019E-9</v>
      </c>
      <c r="N57" s="70">
        <v>1.0000000000000002</v>
      </c>
      <c r="O57" s="64" t="s">
        <v>242</v>
      </c>
    </row>
    <row r="58" spans="2:15" ht="15.75" thickBot="1" x14ac:dyDescent="0.3">
      <c r="B58" s="66" t="s">
        <v>93</v>
      </c>
      <c r="C58" s="67">
        <v>3.72981709097252E-8</v>
      </c>
      <c r="D58" s="158">
        <v>3.076712051014152E-9</v>
      </c>
      <c r="E58" s="68">
        <v>0.99999999999999978</v>
      </c>
      <c r="F58" s="77"/>
      <c r="I58" s="66"/>
      <c r="J58" s="67"/>
      <c r="K58" s="67"/>
      <c r="L58" s="158"/>
      <c r="M58" s="68"/>
      <c r="N58" s="97"/>
      <c r="O58" s="69"/>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sheetPr>
  <dimension ref="B1:L36"/>
  <sheetViews>
    <sheetView showGridLines="0" zoomScale="75" zoomScaleNormal="75" workbookViewId="0">
      <selection activeCell="K41" sqref="K41"/>
    </sheetView>
  </sheetViews>
  <sheetFormatPr defaultRowHeight="15" x14ac:dyDescent="0.25"/>
  <cols>
    <col min="1" max="1" width="6.5703125" style="18" bestFit="1" customWidth="1"/>
    <col min="2" max="2" width="16.28515625" style="18" bestFit="1" customWidth="1"/>
    <col min="3" max="3" width="9.7109375" style="18" customWidth="1"/>
    <col min="4" max="4" width="14.28515625" style="18" bestFit="1" customWidth="1"/>
    <col min="5" max="5" width="11.28515625" style="18" bestFit="1" customWidth="1"/>
    <col min="6" max="6" width="9.140625" style="79" bestFit="1" customWidth="1"/>
    <col min="7" max="7" width="2.28515625" style="18" customWidth="1"/>
    <col min="8" max="8" width="16.28515625" style="18" customWidth="1"/>
    <col min="9" max="9" width="7.85546875" style="18" customWidth="1"/>
    <col min="10" max="10" width="14.28515625" style="18" customWidth="1"/>
    <col min="11" max="11" width="11.28515625" style="18" customWidth="1"/>
    <col min="12" max="16384" width="9.140625" style="18"/>
  </cols>
  <sheetData>
    <row r="1" spans="2:12" x14ac:dyDescent="0.25">
      <c r="B1" s="50" t="s">
        <v>211</v>
      </c>
    </row>
    <row r="3" spans="2:12" ht="15.75" thickBot="1" x14ac:dyDescent="0.3">
      <c r="B3" s="18" t="s">
        <v>32</v>
      </c>
      <c r="H3" s="18" t="s">
        <v>32</v>
      </c>
      <c r="L3" s="79"/>
    </row>
    <row r="4" spans="2:12" ht="45.75" thickBot="1" x14ac:dyDescent="0.3">
      <c r="B4" s="86" t="s">
        <v>0</v>
      </c>
      <c r="C4" s="87" t="s">
        <v>189</v>
      </c>
      <c r="D4" s="151" t="s">
        <v>1</v>
      </c>
      <c r="E4" s="151" t="s">
        <v>2</v>
      </c>
      <c r="F4" s="152" t="s">
        <v>3</v>
      </c>
      <c r="H4" s="86" t="s">
        <v>0</v>
      </c>
      <c r="I4" s="87" t="s">
        <v>190</v>
      </c>
      <c r="J4" s="151" t="s">
        <v>1</v>
      </c>
      <c r="K4" s="151" t="s">
        <v>2</v>
      </c>
      <c r="L4" s="152" t="s">
        <v>3</v>
      </c>
    </row>
    <row r="5" spans="2:12" x14ac:dyDescent="0.25">
      <c r="B5" s="100" t="s">
        <v>171</v>
      </c>
      <c r="C5" s="101">
        <v>4.138563410642333</v>
      </c>
      <c r="D5" s="101"/>
      <c r="E5" s="58"/>
      <c r="F5" s="75" t="s">
        <v>242</v>
      </c>
      <c r="G5" s="15"/>
      <c r="H5" s="100" t="s">
        <v>171</v>
      </c>
      <c r="I5" s="101">
        <v>0.23580665968502793</v>
      </c>
      <c r="J5" s="58"/>
      <c r="K5" s="58"/>
      <c r="L5" s="75" t="s">
        <v>242</v>
      </c>
    </row>
    <row r="6" spans="2:12" x14ac:dyDescent="0.25">
      <c r="B6" s="61" t="s">
        <v>72</v>
      </c>
      <c r="C6" s="62">
        <v>1.63932102986229</v>
      </c>
      <c r="D6" s="157">
        <v>0.39610871387080093</v>
      </c>
      <c r="E6" s="63">
        <v>0.39610871387080093</v>
      </c>
      <c r="F6" s="76" t="s">
        <v>241</v>
      </c>
      <c r="H6" s="61" t="s">
        <v>55</v>
      </c>
      <c r="I6" s="62">
        <v>5.7688490529657098E-2</v>
      </c>
      <c r="J6" s="157">
        <v>0.2446431776215009</v>
      </c>
      <c r="K6" s="63">
        <v>0.2446431776215009</v>
      </c>
      <c r="L6" s="76" t="s">
        <v>241</v>
      </c>
    </row>
    <row r="7" spans="2:12" x14ac:dyDescent="0.25">
      <c r="B7" s="61" t="s">
        <v>63</v>
      </c>
      <c r="C7" s="62">
        <v>1.19507251649332</v>
      </c>
      <c r="D7" s="157">
        <v>0.28876506118528622</v>
      </c>
      <c r="E7" s="63">
        <v>0.68487377505608715</v>
      </c>
      <c r="F7" s="76" t="s">
        <v>241</v>
      </c>
      <c r="H7" s="61" t="s">
        <v>45</v>
      </c>
      <c r="I7" s="62">
        <v>3.9228989871416202E-2</v>
      </c>
      <c r="J7" s="157">
        <v>0.16636082256461804</v>
      </c>
      <c r="K7" s="63">
        <v>0.41100400018611893</v>
      </c>
      <c r="L7" s="76" t="s">
        <v>241</v>
      </c>
    </row>
    <row r="8" spans="2:12" x14ac:dyDescent="0.25">
      <c r="B8" s="61" t="s">
        <v>57</v>
      </c>
      <c r="C8" s="62">
        <v>0.37870199163037399</v>
      </c>
      <c r="D8" s="157">
        <v>9.1505663693962069E-2</v>
      </c>
      <c r="E8" s="63">
        <v>0.77637943875004922</v>
      </c>
      <c r="F8" s="76" t="s">
        <v>241</v>
      </c>
      <c r="H8" s="61" t="s">
        <v>121</v>
      </c>
      <c r="I8" s="62">
        <v>3.0618248858431799E-2</v>
      </c>
      <c r="J8" s="157">
        <v>0.12984471642713255</v>
      </c>
      <c r="K8" s="63">
        <v>0.54084871661325151</v>
      </c>
      <c r="L8" s="76" t="s">
        <v>241</v>
      </c>
    </row>
    <row r="9" spans="2:12" x14ac:dyDescent="0.25">
      <c r="B9" s="61" t="s">
        <v>45</v>
      </c>
      <c r="C9" s="62">
        <v>0.339523832078169</v>
      </c>
      <c r="D9" s="157">
        <v>8.2039055196081345E-2</v>
      </c>
      <c r="E9" s="63">
        <v>0.85841849394613057</v>
      </c>
      <c r="F9" s="76" t="s">
        <v>241</v>
      </c>
      <c r="H9" s="61" t="s">
        <v>72</v>
      </c>
      <c r="I9" s="62">
        <v>2.6685953925895199E-2</v>
      </c>
      <c r="J9" s="157">
        <v>0.11316878819936725</v>
      </c>
      <c r="K9" s="63">
        <v>0.65401750481261878</v>
      </c>
      <c r="L9" s="76" t="s">
        <v>241</v>
      </c>
    </row>
    <row r="10" spans="2:12" x14ac:dyDescent="0.25">
      <c r="B10" s="61" t="s">
        <v>55</v>
      </c>
      <c r="C10" s="62">
        <v>0.17567994332230999</v>
      </c>
      <c r="D10" s="157">
        <v>4.2449498990530937E-2</v>
      </c>
      <c r="E10" s="63">
        <v>0.90086799293666153</v>
      </c>
      <c r="F10" s="76" t="s">
        <v>242</v>
      </c>
      <c r="H10" s="61" t="s">
        <v>52</v>
      </c>
      <c r="I10" s="62">
        <v>1.8429687922995801E-2</v>
      </c>
      <c r="J10" s="157">
        <v>7.8155926332244968E-2</v>
      </c>
      <c r="K10" s="63">
        <v>0.73217343114486377</v>
      </c>
      <c r="L10" s="76" t="s">
        <v>241</v>
      </c>
    </row>
    <row r="11" spans="2:12" x14ac:dyDescent="0.25">
      <c r="B11" s="61" t="s">
        <v>70</v>
      </c>
      <c r="C11" s="62">
        <v>0.15912782286854699</v>
      </c>
      <c r="D11" s="157">
        <v>3.8450014432387124E-2</v>
      </c>
      <c r="E11" s="63">
        <v>0.93931800736904869</v>
      </c>
      <c r="F11" s="76" t="s">
        <v>242</v>
      </c>
      <c r="H11" s="61" t="s">
        <v>204</v>
      </c>
      <c r="I11" s="62">
        <v>1.7964504167999999E-2</v>
      </c>
      <c r="J11" s="157">
        <v>7.6183192586653736E-2</v>
      </c>
      <c r="K11" s="63">
        <v>0.80835662373151751</v>
      </c>
      <c r="L11" s="76" t="s">
        <v>241</v>
      </c>
    </row>
    <row r="12" spans="2:12" x14ac:dyDescent="0.25">
      <c r="B12" s="61" t="s">
        <v>53</v>
      </c>
      <c r="C12" s="62">
        <v>0.10229063495351901</v>
      </c>
      <c r="D12" s="157">
        <v>2.471645950632971E-2</v>
      </c>
      <c r="E12" s="63">
        <v>0.96403446687537842</v>
      </c>
      <c r="F12" s="76" t="s">
        <v>242</v>
      </c>
      <c r="H12" s="61" t="s">
        <v>53</v>
      </c>
      <c r="I12" s="62">
        <v>1.4071271277302899E-2</v>
      </c>
      <c r="J12" s="157">
        <v>5.9672917194527934E-2</v>
      </c>
      <c r="K12" s="63">
        <v>0.86802954092604545</v>
      </c>
      <c r="L12" s="76" t="s">
        <v>242</v>
      </c>
    </row>
    <row r="13" spans="2:12" x14ac:dyDescent="0.25">
      <c r="B13" s="61" t="s">
        <v>52</v>
      </c>
      <c r="C13" s="62">
        <v>6.2863891028594299E-2</v>
      </c>
      <c r="D13" s="157">
        <v>1.5189785631153927E-2</v>
      </c>
      <c r="E13" s="63">
        <v>0.97922425250653233</v>
      </c>
      <c r="F13" s="76" t="s">
        <v>242</v>
      </c>
      <c r="H13" s="61" t="s">
        <v>70</v>
      </c>
      <c r="I13" s="62">
        <v>1.1189236659958799E-2</v>
      </c>
      <c r="J13" s="157">
        <v>4.7450893350105147E-2</v>
      </c>
      <c r="K13" s="63">
        <v>0.91548043427615056</v>
      </c>
      <c r="L13" s="76" t="s">
        <v>242</v>
      </c>
    </row>
    <row r="14" spans="2:12" x14ac:dyDescent="0.25">
      <c r="B14" s="61" t="s">
        <v>47</v>
      </c>
      <c r="C14" s="62">
        <v>1.6904524509857299E-2</v>
      </c>
      <c r="D14" s="157">
        <v>4.0846358585172925E-3</v>
      </c>
      <c r="E14" s="63">
        <v>0.98330888836504959</v>
      </c>
      <c r="F14" s="76" t="s">
        <v>242</v>
      </c>
      <c r="H14" s="61" t="s">
        <v>46</v>
      </c>
      <c r="I14" s="62">
        <v>8.3939666967847593E-3</v>
      </c>
      <c r="J14" s="157">
        <v>3.5596817782825821E-2</v>
      </c>
      <c r="K14" s="63">
        <v>0.95107725205897642</v>
      </c>
      <c r="L14" s="76" t="s">
        <v>242</v>
      </c>
    </row>
    <row r="15" spans="2:12" x14ac:dyDescent="0.25">
      <c r="B15" s="61" t="s">
        <v>67</v>
      </c>
      <c r="C15" s="62">
        <v>1.30753879835566E-2</v>
      </c>
      <c r="D15" s="157">
        <v>3.1594025960634516E-3</v>
      </c>
      <c r="E15" s="63">
        <v>0.98646829096111299</v>
      </c>
      <c r="F15" s="76" t="s">
        <v>242</v>
      </c>
      <c r="H15" s="61" t="s">
        <v>63</v>
      </c>
      <c r="I15" s="62">
        <v>5.6983651315237003E-3</v>
      </c>
      <c r="J15" s="157">
        <v>2.4165412203095239E-2</v>
      </c>
      <c r="K15" s="63">
        <v>0.97524266426207162</v>
      </c>
      <c r="L15" s="76" t="s">
        <v>242</v>
      </c>
    </row>
    <row r="16" spans="2:12" x14ac:dyDescent="0.25">
      <c r="B16" s="61" t="s">
        <v>74</v>
      </c>
      <c r="C16" s="62">
        <v>1.17542227227516E-2</v>
      </c>
      <c r="D16" s="157">
        <v>2.8401697778812733E-3</v>
      </c>
      <c r="E16" s="63">
        <v>0.98930846073899426</v>
      </c>
      <c r="F16" s="76" t="s">
        <v>242</v>
      </c>
      <c r="H16" s="61" t="s">
        <v>75</v>
      </c>
      <c r="I16" s="62">
        <v>1.52667191055044E-3</v>
      </c>
      <c r="J16" s="157">
        <v>6.4742527314099133E-3</v>
      </c>
      <c r="K16" s="63">
        <v>0.98171691699348151</v>
      </c>
      <c r="L16" s="76" t="s">
        <v>242</v>
      </c>
    </row>
    <row r="17" spans="2:12" x14ac:dyDescent="0.25">
      <c r="B17" s="61" t="s">
        <v>160</v>
      </c>
      <c r="C17" s="62">
        <v>1.17156E-2</v>
      </c>
      <c r="D17" s="157">
        <v>2.8308373794329899E-3</v>
      </c>
      <c r="E17" s="63">
        <v>0.99213929811842727</v>
      </c>
      <c r="F17" s="76" t="s">
        <v>242</v>
      </c>
      <c r="H17" s="61" t="s">
        <v>67</v>
      </c>
      <c r="I17" s="62">
        <v>1.0057990756581999E-3</v>
      </c>
      <c r="J17" s="157">
        <v>4.2653548334965078E-3</v>
      </c>
      <c r="K17" s="63">
        <v>0.98598227182697806</v>
      </c>
      <c r="L17" s="76" t="s">
        <v>242</v>
      </c>
    </row>
    <row r="18" spans="2:12" x14ac:dyDescent="0.25">
      <c r="B18" s="61" t="s">
        <v>50</v>
      </c>
      <c r="C18" s="62">
        <v>8.1220458222166902E-3</v>
      </c>
      <c r="D18" s="157">
        <v>1.9625278185495033E-3</v>
      </c>
      <c r="E18" s="63">
        <v>0.99410182593697682</v>
      </c>
      <c r="F18" s="76" t="s">
        <v>242</v>
      </c>
      <c r="H18" s="61" t="s">
        <v>47</v>
      </c>
      <c r="I18" s="62">
        <v>9.5860659525960005E-4</v>
      </c>
      <c r="J18" s="157">
        <v>4.0652227402738824E-3</v>
      </c>
      <c r="K18" s="63">
        <v>0.99004749456725194</v>
      </c>
      <c r="L18" s="76" t="s">
        <v>242</v>
      </c>
    </row>
    <row r="19" spans="2:12" x14ac:dyDescent="0.25">
      <c r="B19" s="61" t="s">
        <v>204</v>
      </c>
      <c r="C19" s="62">
        <v>7.4110343999999996E-3</v>
      </c>
      <c r="D19" s="157">
        <v>1.7907263136146456E-3</v>
      </c>
      <c r="E19" s="63">
        <v>0.99589255225059148</v>
      </c>
      <c r="F19" s="76" t="s">
        <v>242</v>
      </c>
      <c r="H19" s="61" t="s">
        <v>160</v>
      </c>
      <c r="I19" s="62">
        <v>9.012E-4</v>
      </c>
      <c r="J19" s="157">
        <v>3.8217750134951762E-3</v>
      </c>
      <c r="K19" s="63">
        <v>0.99386926958074706</v>
      </c>
      <c r="L19" s="76" t="s">
        <v>242</v>
      </c>
    </row>
    <row r="20" spans="2:12" x14ac:dyDescent="0.25">
      <c r="B20" s="61" t="s">
        <v>46</v>
      </c>
      <c r="C20" s="62">
        <v>6.8589268033676098E-3</v>
      </c>
      <c r="D20" s="157">
        <v>1.6573206987066699E-3</v>
      </c>
      <c r="E20" s="63">
        <v>0.9975498729492982</v>
      </c>
      <c r="F20" s="76" t="s">
        <v>242</v>
      </c>
      <c r="H20" s="61" t="s">
        <v>65</v>
      </c>
      <c r="I20" s="62">
        <v>3.0662345731191897E-4</v>
      </c>
      <c r="J20" s="157">
        <v>1.3003172078408752E-3</v>
      </c>
      <c r="K20" s="63">
        <v>0.99516958678858791</v>
      </c>
      <c r="L20" s="76" t="s">
        <v>242</v>
      </c>
    </row>
    <row r="21" spans="2:12" x14ac:dyDescent="0.25">
      <c r="B21" s="61" t="s">
        <v>49</v>
      </c>
      <c r="C21" s="62">
        <v>3.7664847495449002E-3</v>
      </c>
      <c r="D21" s="157">
        <v>9.1009472993922697E-4</v>
      </c>
      <c r="E21" s="63">
        <v>0.99845996767923739</v>
      </c>
      <c r="F21" s="76" t="s">
        <v>242</v>
      </c>
      <c r="H21" s="61" t="s">
        <v>74</v>
      </c>
      <c r="I21" s="62">
        <v>2.20391676051592E-4</v>
      </c>
      <c r="J21" s="157">
        <v>9.3462871806069409E-4</v>
      </c>
      <c r="K21" s="63">
        <v>0.99610421550664863</v>
      </c>
      <c r="L21" s="76" t="s">
        <v>242</v>
      </c>
    </row>
    <row r="22" spans="2:12" x14ac:dyDescent="0.25">
      <c r="B22" s="61" t="s">
        <v>76</v>
      </c>
      <c r="C22" s="62">
        <v>2.2943725590083199E-3</v>
      </c>
      <c r="D22" s="157">
        <v>5.5438864440456113E-4</v>
      </c>
      <c r="E22" s="63">
        <v>0.99901435632364199</v>
      </c>
      <c r="F22" s="76" t="s">
        <v>242</v>
      </c>
      <c r="H22" s="61" t="s">
        <v>76</v>
      </c>
      <c r="I22" s="62">
        <v>1.76490196846794E-4</v>
      </c>
      <c r="J22" s="157">
        <v>7.4845297873493396E-4</v>
      </c>
      <c r="K22" s="63">
        <v>0.99685266848538356</v>
      </c>
      <c r="L22" s="76" t="s">
        <v>242</v>
      </c>
    </row>
    <row r="23" spans="2:12" x14ac:dyDescent="0.25">
      <c r="B23" s="61" t="s">
        <v>58</v>
      </c>
      <c r="C23" s="62">
        <v>1.4556244954865201E-3</v>
      </c>
      <c r="D23" s="157">
        <v>3.5172216807005435E-4</v>
      </c>
      <c r="E23" s="63">
        <v>0.999366078491712</v>
      </c>
      <c r="F23" s="76" t="s">
        <v>242</v>
      </c>
      <c r="H23" s="61" t="s">
        <v>58</v>
      </c>
      <c r="I23" s="62">
        <v>1.7208479412684799E-4</v>
      </c>
      <c r="J23" s="157">
        <v>7.2977071282340114E-4</v>
      </c>
      <c r="K23" s="63">
        <v>0.99758243919820699</v>
      </c>
      <c r="L23" s="76" t="s">
        <v>242</v>
      </c>
    </row>
    <row r="24" spans="2:12" x14ac:dyDescent="0.25">
      <c r="B24" s="61" t="s">
        <v>51</v>
      </c>
      <c r="C24" s="62">
        <v>5.4291468785808497E-4</v>
      </c>
      <c r="D24" s="157">
        <v>1.3118433475296708E-4</v>
      </c>
      <c r="E24" s="63">
        <v>0.999497262826465</v>
      </c>
      <c r="F24" s="76" t="s">
        <v>242</v>
      </c>
      <c r="H24" s="61" t="s">
        <v>50</v>
      </c>
      <c r="I24" s="62">
        <v>1.5690239659514401E-4</v>
      </c>
      <c r="J24" s="157">
        <v>6.6538577326324011E-4</v>
      </c>
      <c r="K24" s="63">
        <v>0.99824782497147024</v>
      </c>
      <c r="L24" s="76" t="s">
        <v>242</v>
      </c>
    </row>
    <row r="25" spans="2:12" x14ac:dyDescent="0.25">
      <c r="B25" s="61" t="s">
        <v>111</v>
      </c>
      <c r="C25" s="62">
        <v>4.84E-4</v>
      </c>
      <c r="D25" s="157">
        <v>1.1694879405626407E-4</v>
      </c>
      <c r="E25" s="63">
        <v>0.99961421162052122</v>
      </c>
      <c r="F25" s="76" t="s">
        <v>242</v>
      </c>
      <c r="H25" s="61" t="s">
        <v>111</v>
      </c>
      <c r="I25" s="62">
        <v>1.284E-4</v>
      </c>
      <c r="J25" s="157">
        <v>5.4451388341409301E-4</v>
      </c>
      <c r="K25" s="63">
        <v>0.99879233885488439</v>
      </c>
      <c r="L25" s="76" t="s">
        <v>242</v>
      </c>
    </row>
    <row r="26" spans="2:12" x14ac:dyDescent="0.25">
      <c r="B26" s="61" t="s">
        <v>60</v>
      </c>
      <c r="C26" s="62">
        <v>4.1193091479201099E-4</v>
      </c>
      <c r="D26" s="157">
        <v>9.9534759750866426E-5</v>
      </c>
      <c r="E26" s="63">
        <v>0.99971374638027211</v>
      </c>
      <c r="F26" s="76" t="s">
        <v>242</v>
      </c>
      <c r="H26" s="61" t="s">
        <v>49</v>
      </c>
      <c r="I26" s="62">
        <v>7.0621605194204999E-5</v>
      </c>
      <c r="J26" s="157">
        <v>2.9948944312487106E-4</v>
      </c>
      <c r="K26" s="63">
        <v>0.99909182829800924</v>
      </c>
      <c r="L26" s="76" t="s">
        <v>242</v>
      </c>
    </row>
    <row r="27" spans="2:12" x14ac:dyDescent="0.25">
      <c r="B27" s="61" t="s">
        <v>104</v>
      </c>
      <c r="C27" s="62">
        <v>2.8400000000000002E-4</v>
      </c>
      <c r="D27" s="157">
        <v>6.8622846099130152E-5</v>
      </c>
      <c r="E27" s="63">
        <v>0.9997823692263712</v>
      </c>
      <c r="F27" s="76" t="s">
        <v>242</v>
      </c>
      <c r="H27" s="61" t="s">
        <v>61</v>
      </c>
      <c r="I27" s="62">
        <v>4.7278877122741501E-5</v>
      </c>
      <c r="J27" s="157">
        <v>2.0049848119596336E-4</v>
      </c>
      <c r="K27" s="63">
        <v>0.99929232677920521</v>
      </c>
      <c r="L27" s="76" t="s">
        <v>242</v>
      </c>
    </row>
    <row r="28" spans="2:12" x14ac:dyDescent="0.25">
      <c r="B28" s="61" t="s">
        <v>59</v>
      </c>
      <c r="C28" s="62">
        <v>2.8009784129102202E-4</v>
      </c>
      <c r="D28" s="157">
        <v>6.7679968505677418E-5</v>
      </c>
      <c r="E28" s="63">
        <v>0.99985004919487686</v>
      </c>
      <c r="F28" s="76" t="s">
        <v>242</v>
      </c>
      <c r="H28" s="61" t="s">
        <v>60</v>
      </c>
      <c r="I28" s="62">
        <v>4.4092183943051597E-5</v>
      </c>
      <c r="J28" s="157">
        <v>1.869844727962581E-4</v>
      </c>
      <c r="K28" s="63">
        <v>0.99947931125200151</v>
      </c>
      <c r="L28" s="76" t="s">
        <v>242</v>
      </c>
    </row>
    <row r="29" spans="2:12" x14ac:dyDescent="0.25">
      <c r="B29" s="61" t="s">
        <v>164</v>
      </c>
      <c r="C29" s="62">
        <v>2.4780755999999999E-4</v>
      </c>
      <c r="D29" s="157">
        <v>5.9877676239721693E-5</v>
      </c>
      <c r="E29" s="63">
        <v>0.99990992687111657</v>
      </c>
      <c r="F29" s="76" t="s">
        <v>242</v>
      </c>
      <c r="H29" s="61" t="s">
        <v>164</v>
      </c>
      <c r="I29" s="62">
        <v>4.1507559999999999E-5</v>
      </c>
      <c r="J29" s="157">
        <v>1.7602369693647563E-4</v>
      </c>
      <c r="K29" s="63">
        <v>0.99965533494893799</v>
      </c>
      <c r="L29" s="76" t="s">
        <v>242</v>
      </c>
    </row>
    <row r="30" spans="2:12" x14ac:dyDescent="0.25">
      <c r="B30" s="61" t="s">
        <v>121</v>
      </c>
      <c r="C30" s="62">
        <v>2.2292233817980999E-4</v>
      </c>
      <c r="D30" s="157">
        <v>5.3864666566800519E-5</v>
      </c>
      <c r="E30" s="63">
        <v>0.99996379153768333</v>
      </c>
      <c r="F30" s="76" t="s">
        <v>242</v>
      </c>
      <c r="H30" s="61" t="s">
        <v>59</v>
      </c>
      <c r="I30" s="62">
        <v>2.9998862122324901E-5</v>
      </c>
      <c r="J30" s="157">
        <v>1.2721804448778093E-4</v>
      </c>
      <c r="K30" s="63">
        <v>0.99978255299342578</v>
      </c>
      <c r="L30" s="76" t="s">
        <v>242</v>
      </c>
    </row>
    <row r="31" spans="2:12" x14ac:dyDescent="0.25">
      <c r="B31" s="61" t="s">
        <v>56</v>
      </c>
      <c r="C31" s="62">
        <v>1.38358735289897E-4</v>
      </c>
      <c r="D31" s="157">
        <v>3.3431585205172148E-5</v>
      </c>
      <c r="E31" s="63">
        <v>0.99999722312288852</v>
      </c>
      <c r="F31" s="76" t="s">
        <v>242</v>
      </c>
      <c r="H31" s="61" t="s">
        <v>104</v>
      </c>
      <c r="I31" s="62">
        <v>2.8399999999999999E-5</v>
      </c>
      <c r="J31" s="157">
        <v>1.2043765022554704E-4</v>
      </c>
      <c r="K31" s="63">
        <v>0.99990299064365129</v>
      </c>
      <c r="L31" s="76" t="s">
        <v>242</v>
      </c>
    </row>
    <row r="32" spans="2:12" x14ac:dyDescent="0.25">
      <c r="B32" s="61" t="s">
        <v>61</v>
      </c>
      <c r="C32" s="62">
        <v>7.0895504572158799E-6</v>
      </c>
      <c r="D32" s="157">
        <v>1.7130462321744476E-6</v>
      </c>
      <c r="E32" s="63">
        <v>0.99999893616912072</v>
      </c>
      <c r="F32" s="76"/>
      <c r="H32" s="61" t="s">
        <v>51</v>
      </c>
      <c r="I32" s="62">
        <v>1.03849674656681E-5</v>
      </c>
      <c r="J32" s="157">
        <v>4.4040178846261285E-5</v>
      </c>
      <c r="K32" s="63">
        <v>0.99994703082249758</v>
      </c>
      <c r="L32" s="76" t="s">
        <v>242</v>
      </c>
    </row>
    <row r="33" spans="2:12" x14ac:dyDescent="0.25">
      <c r="B33" s="61" t="s">
        <v>68</v>
      </c>
      <c r="C33" s="62">
        <v>3.9421835533911404E-6</v>
      </c>
      <c r="D33" s="157">
        <v>9.5254878619324742E-7</v>
      </c>
      <c r="E33" s="63">
        <v>0.9999998887179069</v>
      </c>
      <c r="F33" s="76"/>
      <c r="H33" s="61" t="s">
        <v>56</v>
      </c>
      <c r="I33" s="62">
        <v>1.0376905146742299E-5</v>
      </c>
      <c r="J33" s="157">
        <v>4.4005988467853098E-5</v>
      </c>
      <c r="K33" s="63">
        <v>0.99999103681096546</v>
      </c>
      <c r="L33" s="76" t="s">
        <v>242</v>
      </c>
    </row>
    <row r="34" spans="2:12" ht="15.75" thickBot="1" x14ac:dyDescent="0.3">
      <c r="B34" s="66" t="s">
        <v>48</v>
      </c>
      <c r="C34" s="67">
        <v>4.6054799999999998E-7</v>
      </c>
      <c r="D34" s="158">
        <v>1.1128209339881053E-7</v>
      </c>
      <c r="E34" s="68">
        <v>1.0000000000000002</v>
      </c>
      <c r="F34" s="77"/>
      <c r="H34" s="61" t="s">
        <v>57</v>
      </c>
      <c r="I34" s="62">
        <v>1.41886787422991E-6</v>
      </c>
      <c r="J34" s="157">
        <v>6.0170814349565981E-6</v>
      </c>
      <c r="K34" s="63">
        <v>0.99999705389240046</v>
      </c>
      <c r="L34" s="76"/>
    </row>
    <row r="35" spans="2:12" x14ac:dyDescent="0.25">
      <c r="B35" s="88"/>
      <c r="C35" s="89"/>
      <c r="D35" s="63"/>
      <c r="E35" s="63"/>
      <c r="F35" s="74"/>
      <c r="H35" s="61" t="s">
        <v>68</v>
      </c>
      <c r="I35" s="62">
        <v>6.5703059223185804E-7</v>
      </c>
      <c r="J35" s="157">
        <v>2.7863105864332586E-6</v>
      </c>
      <c r="K35" s="63">
        <v>0.99999984020298693</v>
      </c>
      <c r="L35" s="76"/>
    </row>
    <row r="36" spans="2:12" ht="15.75" thickBot="1" x14ac:dyDescent="0.3">
      <c r="B36" s="88"/>
      <c r="C36" s="90"/>
      <c r="D36" s="63"/>
      <c r="E36" s="63"/>
      <c r="F36" s="74"/>
      <c r="H36" s="66" t="s">
        <v>48</v>
      </c>
      <c r="I36" s="67">
        <v>3.7681200000000003E-8</v>
      </c>
      <c r="J36" s="158">
        <v>1.5979701358024238E-7</v>
      </c>
      <c r="K36" s="68">
        <v>1.0000000000000004</v>
      </c>
      <c r="L36" s="77"/>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Calculation sheet_level</vt:lpstr>
      <vt:lpstr>Calculation sheet_trend</vt:lpstr>
      <vt:lpstr>A.2 Table 1.NOx</vt:lpstr>
      <vt:lpstr>A.2 Table 2.SO2</vt:lpstr>
      <vt:lpstr>A.2 Table 3.NMVOC</vt:lpstr>
      <vt:lpstr>A.2 Table 4.NH3,CO</vt:lpstr>
      <vt:lpstr>A.2 Table 5.TSP,PM10</vt:lpstr>
      <vt:lpstr>A.2 Table 6.PM2.5</vt:lpstr>
      <vt:lpstr>A.2 Table 7.Pb,Cd</vt:lpstr>
      <vt:lpstr>A.2 Table 8.Hg,As</vt:lpstr>
      <vt:lpstr>A.2 Table 9.Cr,Cu</vt:lpstr>
      <vt:lpstr>A.2 Table 10.Ni,Se</vt:lpstr>
      <vt:lpstr>A.2 Table 11.Zn</vt:lpstr>
      <vt:lpstr>A.2 Table 12.Dioxin,PCB,HCB</vt:lpstr>
      <vt:lpstr>A.2 Table 13.B(a)p,B(b)F</vt:lpstr>
      <vt:lpstr>A.2 Table 14.B(k)F,I(123-cd)P</vt:lpstr>
      <vt:lpstr>A.2 Table 15.PAH</vt:lpstr>
      <vt:lpstr>A.2 Table 16. KCA</vt:lpstr>
      <vt:lpstr>Annex A.3 Fuel tourism</vt:lpstr>
      <vt:lpstr>A.3 Fig.A3.1</vt:lpstr>
      <vt:lpstr>A.3 Fig.A3.2</vt:lpstr>
      <vt:lpstr>A.3 Table A3.1</vt:lpstr>
      <vt:lpstr>'A.2 Table 15.PAH'!Print_Area</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Hyde</dc:creator>
  <cp:lastModifiedBy>Ann Marie Ryan</cp:lastModifiedBy>
  <cp:lastPrinted>2017-02-22T16:00:00Z</cp:lastPrinted>
  <dcterms:created xsi:type="dcterms:W3CDTF">2008-06-12T11:07:19Z</dcterms:created>
  <dcterms:modified xsi:type="dcterms:W3CDTF">2022-03-10T15:04:01Z</dcterms:modified>
</cp:coreProperties>
</file>