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3data\Outputs\UNFCCC Reports\NID 2025\Annexes\Website Annexes\"/>
    </mc:Choice>
  </mc:AlternateContent>
  <xr:revisionPtr revIDLastSave="0" documentId="13_ncr:1_{7125B807-D212-4433-90E2-693B450D93CF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Table 10.2 total by gas" sheetId="1" r:id="rId1"/>
    <sheet name="Figure 10.1 Energy" sheetId="3" r:id="rId2"/>
    <sheet name="Figure 10.2 IPPU" sheetId="5" r:id="rId3"/>
    <sheet name="Figure 10.3 Agriculture" sheetId="6" r:id="rId4"/>
    <sheet name="Figure 10.4 LULUCF" sheetId="12" r:id="rId5"/>
    <sheet name="Figure 10.5 Waste" sheetId="7" r:id="rId6"/>
    <sheet name="T.10.3 total by sector &amp; F.10.6" sheetId="2" r:id="rId7"/>
  </sheets>
  <definedNames>
    <definedName name="_Toc434941777" localSheetId="6">'T.10.3 total by sector &amp; F.10.6'!$B$78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7" i="2" l="1"/>
  <c r="C62" i="12" l="1"/>
  <c r="C15" i="1" l="1"/>
  <c r="C16" i="1"/>
  <c r="AI45" i="2" l="1"/>
  <c r="AI29" i="2"/>
  <c r="AI40" i="7"/>
  <c r="AI10" i="7"/>
  <c r="AI13" i="7"/>
  <c r="AI24" i="7"/>
  <c r="AI27" i="7"/>
  <c r="AI46" i="7"/>
  <c r="AI30" i="7"/>
  <c r="AI45" i="7"/>
  <c r="AI48" i="7"/>
  <c r="AI49" i="7"/>
  <c r="AI20" i="12"/>
  <c r="AI83" i="12" s="1"/>
  <c r="AI24" i="12"/>
  <c r="AI84" i="12"/>
  <c r="AI91" i="12"/>
  <c r="AI6" i="6"/>
  <c r="AI11" i="6" s="1"/>
  <c r="AI32" i="6"/>
  <c r="AI33" i="6"/>
  <c r="AI34" i="6"/>
  <c r="AI29" i="6"/>
  <c r="AI18" i="6"/>
  <c r="AI31" i="6"/>
  <c r="AI70" i="5"/>
  <c r="AI74" i="5"/>
  <c r="AI75" i="5"/>
  <c r="AI77" i="5"/>
  <c r="AI78" i="5"/>
  <c r="AI85" i="5"/>
  <c r="AI66" i="5"/>
  <c r="AI67" i="5"/>
  <c r="AI68" i="5"/>
  <c r="AI80" i="5"/>
  <c r="AI81" i="5"/>
  <c r="AI82" i="5"/>
  <c r="AI84" i="5"/>
  <c r="AI86" i="5"/>
  <c r="AI69" i="5"/>
  <c r="AI71" i="5"/>
  <c r="AI72" i="5"/>
  <c r="AI32" i="3"/>
  <c r="AI33" i="3"/>
  <c r="AI34" i="3"/>
  <c r="AI37" i="3"/>
  <c r="AI31" i="3"/>
  <c r="AI45" i="1"/>
  <c r="AI63" i="1"/>
  <c r="AI19" i="7" l="1"/>
  <c r="AI78" i="12"/>
  <c r="AI44" i="1"/>
  <c r="AI56" i="1"/>
  <c r="AI76" i="12"/>
  <c r="AI88" i="12"/>
  <c r="AI57" i="1"/>
  <c r="AI68" i="12"/>
  <c r="AI44" i="2"/>
  <c r="AI64" i="1"/>
  <c r="AI58" i="1"/>
  <c r="AI41" i="1"/>
  <c r="AI86" i="12"/>
  <c r="AI70" i="12"/>
  <c r="AI4" i="12"/>
  <c r="AI67" i="12" s="1"/>
  <c r="AI49" i="1"/>
  <c r="AI48" i="1"/>
  <c r="AI69" i="12"/>
  <c r="AI47" i="1"/>
  <c r="AI13" i="5"/>
  <c r="AI87" i="5"/>
  <c r="AI43" i="5"/>
  <c r="AI23" i="5"/>
  <c r="AI82" i="12"/>
  <c r="AI30" i="6"/>
  <c r="AI81" i="12"/>
  <c r="AI46" i="1"/>
  <c r="AI9" i="3"/>
  <c r="AI12" i="3" s="1"/>
  <c r="AI16" i="1"/>
  <c r="AI4" i="7"/>
  <c r="AI15" i="1"/>
  <c r="AI12" i="12"/>
  <c r="AI75" i="12" s="1"/>
  <c r="AI43" i="1"/>
  <c r="AI8" i="12"/>
  <c r="AI71" i="12" s="1"/>
  <c r="AI40" i="1"/>
  <c r="AI36" i="3"/>
  <c r="AI33" i="2"/>
  <c r="AI16" i="12"/>
  <c r="AI79" i="12" s="1"/>
  <c r="AI34" i="2"/>
  <c r="AI4" i="5"/>
  <c r="AI32" i="2"/>
  <c r="AI47" i="2"/>
  <c r="AI72" i="12"/>
  <c r="AI31" i="2"/>
  <c r="AI7" i="7"/>
  <c r="AI41" i="7" s="1"/>
  <c r="AI80" i="12"/>
  <c r="AI19" i="5"/>
  <c r="AI42" i="2"/>
  <c r="AI23" i="6"/>
  <c r="AI53" i="5"/>
  <c r="AI34" i="5"/>
  <c r="AI41" i="2"/>
  <c r="AI30" i="2"/>
  <c r="AI43" i="7"/>
  <c r="AI21" i="7"/>
  <c r="AI33" i="7" s="1"/>
  <c r="AI65" i="5"/>
  <c r="AI43" i="2"/>
  <c r="AI39" i="7"/>
  <c r="AI46" i="2"/>
  <c r="AI35" i="2"/>
  <c r="AI47" i="7"/>
  <c r="AI44" i="7"/>
  <c r="AI42" i="7"/>
  <c r="AI87" i="12"/>
  <c r="AI62" i="12"/>
  <c r="AI77" i="12"/>
  <c r="AI90" i="12"/>
  <c r="AI28" i="6"/>
  <c r="AI88" i="5"/>
  <c r="AI49" i="5"/>
  <c r="AI30" i="3"/>
  <c r="AI22" i="3"/>
  <c r="AI42" i="1"/>
  <c r="AI60" i="1"/>
  <c r="AI62" i="1"/>
  <c r="AI61" i="1"/>
  <c r="AI59" i="1"/>
  <c r="AI65" i="1"/>
  <c r="AI83" i="5" l="1"/>
  <c r="AI64" i="5"/>
  <c r="AI67" i="1"/>
  <c r="AI30" i="12"/>
  <c r="AI76" i="5"/>
  <c r="AI73" i="5"/>
  <c r="AI79" i="5"/>
  <c r="AI66" i="1"/>
  <c r="AI29" i="5"/>
  <c r="AI16" i="7"/>
  <c r="AI50" i="1"/>
  <c r="AI51" i="1"/>
  <c r="AI35" i="3"/>
  <c r="AI38" i="6"/>
  <c r="AI35" i="6"/>
  <c r="AI38" i="7"/>
  <c r="AI59" i="5"/>
  <c r="AI25" i="3"/>
  <c r="AE6" i="6"/>
  <c r="AB6" i="6"/>
  <c r="P6" i="6"/>
  <c r="D6" i="6"/>
  <c r="AA6" i="6"/>
  <c r="O6" i="6"/>
  <c r="U6" i="6"/>
  <c r="AG6" i="6"/>
  <c r="AH6" i="6"/>
  <c r="V6" i="6"/>
  <c r="K6" i="6"/>
  <c r="W6" i="6"/>
  <c r="I6" i="6"/>
  <c r="S6" i="6"/>
  <c r="J6" i="6"/>
  <c r="Z6" i="6"/>
  <c r="N6" i="6"/>
  <c r="Y6" i="6"/>
  <c r="M6" i="6"/>
  <c r="AF6" i="6"/>
  <c r="T6" i="6"/>
  <c r="H6" i="6"/>
  <c r="G6" i="6"/>
  <c r="AD6" i="6"/>
  <c r="R6" i="6"/>
  <c r="F6" i="6"/>
  <c r="AC6" i="6"/>
  <c r="Q6" i="6"/>
  <c r="E6" i="6"/>
  <c r="X6" i="6"/>
  <c r="L6" i="6"/>
  <c r="AH13" i="7"/>
  <c r="AI93" i="12" l="1"/>
  <c r="AI95" i="12"/>
  <c r="AI53" i="7"/>
  <c r="AI50" i="7"/>
  <c r="AI89" i="5"/>
  <c r="AI92" i="5"/>
  <c r="AI38" i="3"/>
  <c r="AI41" i="3"/>
  <c r="AI42" i="3" s="1"/>
  <c r="AH49" i="7"/>
  <c r="W27" i="7"/>
  <c r="K27" i="7"/>
  <c r="AH7" i="7"/>
  <c r="C27" i="7"/>
  <c r="AA27" i="7"/>
  <c r="AG27" i="7"/>
  <c r="U27" i="7"/>
  <c r="Z27" i="7"/>
  <c r="N27" i="7"/>
  <c r="AD27" i="7"/>
  <c r="R27" i="7"/>
  <c r="X27" i="7"/>
  <c r="AH10" i="7"/>
  <c r="AH45" i="7"/>
  <c r="AH40" i="7"/>
  <c r="AH4" i="7"/>
  <c r="AH46" i="7"/>
  <c r="L27" i="7"/>
  <c r="O27" i="7"/>
  <c r="Y27" i="7"/>
  <c r="M27" i="7"/>
  <c r="AH27" i="7"/>
  <c r="V27" i="7"/>
  <c r="J27" i="7"/>
  <c r="I27" i="7"/>
  <c r="AF27" i="7"/>
  <c r="T27" i="7"/>
  <c r="H27" i="7"/>
  <c r="AE27" i="7"/>
  <c r="S27" i="7"/>
  <c r="F27" i="7"/>
  <c r="G27" i="7"/>
  <c r="AC27" i="7"/>
  <c r="Q27" i="7"/>
  <c r="E27" i="7"/>
  <c r="AB27" i="7"/>
  <c r="P27" i="7"/>
  <c r="D27" i="7"/>
  <c r="AH44" i="7" l="1"/>
  <c r="AH11" i="6"/>
  <c r="AH16" i="7"/>
  <c r="AB23" i="5" l="1"/>
  <c r="P23" i="5"/>
  <c r="D23" i="5"/>
  <c r="Z23" i="5"/>
  <c r="AA23" i="5"/>
  <c r="O23" i="5"/>
  <c r="AH23" i="5"/>
  <c r="V23" i="5"/>
  <c r="J23" i="5"/>
  <c r="X23" i="5"/>
  <c r="L23" i="5"/>
  <c r="W23" i="5"/>
  <c r="K23" i="5"/>
  <c r="Y23" i="5"/>
  <c r="M23" i="5"/>
  <c r="AF23" i="5"/>
  <c r="T23" i="5"/>
  <c r="AC23" i="5"/>
  <c r="Q23" i="5"/>
  <c r="E23" i="5"/>
  <c r="N23" i="5"/>
  <c r="AG23" i="5"/>
  <c r="U23" i="5"/>
  <c r="I23" i="5"/>
  <c r="H23" i="5"/>
  <c r="AE23" i="5"/>
  <c r="S23" i="5"/>
  <c r="G23" i="5"/>
  <c r="AD23" i="5"/>
  <c r="R23" i="5"/>
  <c r="F23" i="5"/>
  <c r="AH71" i="5" l="1"/>
  <c r="AH72" i="5"/>
  <c r="AG84" i="5"/>
  <c r="AG87" i="5"/>
  <c r="AG69" i="5"/>
  <c r="AH69" i="5"/>
  <c r="AG72" i="5"/>
  <c r="AH87" i="5"/>
  <c r="AG88" i="5"/>
  <c r="AG70" i="5"/>
  <c r="AH70" i="5"/>
  <c r="AG19" i="5"/>
  <c r="AH19" i="5"/>
  <c r="AG86" i="5"/>
  <c r="AG4" i="5" l="1"/>
  <c r="AH88" i="5"/>
  <c r="AH86" i="5"/>
  <c r="AH4" i="5"/>
  <c r="AG71" i="5"/>
  <c r="AH84" i="5"/>
  <c r="AH13" i="5"/>
  <c r="AG13" i="5"/>
  <c r="AG29" i="5" l="1"/>
  <c r="AH29" i="5"/>
  <c r="AH30" i="2"/>
  <c r="AH78" i="12"/>
  <c r="AH40" i="1"/>
  <c r="AH46" i="1"/>
  <c r="AH63" i="1"/>
  <c r="AH48" i="1"/>
  <c r="AH49" i="1"/>
  <c r="AH57" i="1"/>
  <c r="AH24" i="12" l="1"/>
  <c r="AH87" i="12" s="1"/>
  <c r="AH20" i="12"/>
  <c r="AH83" i="12" s="1"/>
  <c r="AH88" i="12"/>
  <c r="AH76" i="12"/>
  <c r="AH56" i="1"/>
  <c r="AH35" i="2"/>
  <c r="AH8" i="12"/>
  <c r="AH71" i="12" s="1"/>
  <c r="AH4" i="12"/>
  <c r="AH34" i="2"/>
  <c r="AH45" i="2"/>
  <c r="AH44" i="2"/>
  <c r="AH43" i="2"/>
  <c r="AH42" i="2"/>
  <c r="AH29" i="2"/>
  <c r="AH64" i="1"/>
  <c r="AH62" i="1"/>
  <c r="AH46" i="2"/>
  <c r="AH60" i="1"/>
  <c r="AH31" i="2"/>
  <c r="AH68" i="12"/>
  <c r="AH59" i="1"/>
  <c r="AH58" i="1"/>
  <c r="AH41" i="1"/>
  <c r="AH47" i="1"/>
  <c r="AH65" i="1"/>
  <c r="AH41" i="2"/>
  <c r="AH33" i="2"/>
  <c r="AH86" i="12"/>
  <c r="AH47" i="2"/>
  <c r="AH32" i="2"/>
  <c r="AH82" i="12"/>
  <c r="AH80" i="12"/>
  <c r="AH62" i="12"/>
  <c r="AH91" i="12"/>
  <c r="AH84" i="12"/>
  <c r="AH72" i="12"/>
  <c r="AH70" i="12"/>
  <c r="AH12" i="12"/>
  <c r="AH75" i="12" s="1"/>
  <c r="AH77" i="12"/>
  <c r="AH90" i="12"/>
  <c r="AH16" i="1"/>
  <c r="AH45" i="1"/>
  <c r="AH44" i="1"/>
  <c r="AH43" i="1"/>
  <c r="AH15" i="1"/>
  <c r="AH42" i="1"/>
  <c r="AH69" i="12"/>
  <c r="AH16" i="12"/>
  <c r="AH79" i="12" s="1"/>
  <c r="AH81" i="12"/>
  <c r="AH61" i="1"/>
  <c r="AH67" i="12" l="1"/>
  <c r="AH67" i="1"/>
  <c r="AH66" i="1"/>
  <c r="AH50" i="1"/>
  <c r="AH51" i="1"/>
  <c r="AH30" i="12"/>
  <c r="T8" i="12"/>
  <c r="AG35" i="2"/>
  <c r="AF35" i="2"/>
  <c r="AE35" i="2"/>
  <c r="AD35" i="2"/>
  <c r="AC35" i="2"/>
  <c r="AB35" i="2"/>
  <c r="AA35" i="2"/>
  <c r="C9" i="5"/>
  <c r="AH95" i="12" l="1"/>
  <c r="AH93" i="12"/>
  <c r="C4" i="5"/>
  <c r="AE9" i="3" l="1"/>
  <c r="AE12" i="3" s="1"/>
  <c r="AF9" i="3"/>
  <c r="AF12" i="3" s="1"/>
  <c r="AD9" i="3"/>
  <c r="AD12" i="3" s="1"/>
  <c r="L9" i="3"/>
  <c r="L12" i="3" s="1"/>
  <c r="X9" i="3"/>
  <c r="X12" i="3" s="1"/>
  <c r="M9" i="3"/>
  <c r="M12" i="3" s="1"/>
  <c r="Y9" i="3"/>
  <c r="Y12" i="3" s="1"/>
  <c r="V22" i="3"/>
  <c r="J22" i="3"/>
  <c r="G9" i="3"/>
  <c r="G12" i="3" s="1"/>
  <c r="H9" i="3"/>
  <c r="H12" i="3" s="1"/>
  <c r="F9" i="3"/>
  <c r="F12" i="3" s="1"/>
  <c r="I9" i="3"/>
  <c r="I12" i="3" s="1"/>
  <c r="AG9" i="3"/>
  <c r="AG12" i="3" s="1"/>
  <c r="E9" i="3"/>
  <c r="E12" i="3" s="1"/>
  <c r="C22" i="3"/>
  <c r="AF22" i="3"/>
  <c r="K22" i="3"/>
  <c r="W22" i="3"/>
  <c r="T22" i="3"/>
  <c r="H22" i="3"/>
  <c r="Q9" i="3"/>
  <c r="Q12" i="3" s="1"/>
  <c r="N9" i="3"/>
  <c r="N12" i="3" s="1"/>
  <c r="Z9" i="3"/>
  <c r="Z12" i="3" s="1"/>
  <c r="O9" i="3"/>
  <c r="O12" i="3" s="1"/>
  <c r="AA9" i="3"/>
  <c r="AA12" i="3" s="1"/>
  <c r="U9" i="3"/>
  <c r="U12" i="3" s="1"/>
  <c r="AC9" i="3"/>
  <c r="AC12" i="3" s="1"/>
  <c r="AH37" i="3"/>
  <c r="R9" i="3"/>
  <c r="R12" i="3" s="1"/>
  <c r="S9" i="3"/>
  <c r="S12" i="3" s="1"/>
  <c r="T9" i="3"/>
  <c r="T12" i="3" s="1"/>
  <c r="AH36" i="3"/>
  <c r="AD22" i="3"/>
  <c r="R22" i="3"/>
  <c r="AC22" i="3"/>
  <c r="Q22" i="3"/>
  <c r="E22" i="3"/>
  <c r="AG22" i="3"/>
  <c r="U22" i="3"/>
  <c r="I22" i="3"/>
  <c r="AB22" i="3"/>
  <c r="P22" i="3"/>
  <c r="D22" i="3"/>
  <c r="F22" i="3"/>
  <c r="J9" i="3"/>
  <c r="J12" i="3" s="1"/>
  <c r="V9" i="3"/>
  <c r="V12" i="3" s="1"/>
  <c r="AH9" i="3"/>
  <c r="AH12" i="3" s="1"/>
  <c r="AA22" i="3"/>
  <c r="O22" i="3"/>
  <c r="AH22" i="3"/>
  <c r="K9" i="3"/>
  <c r="K12" i="3" s="1"/>
  <c r="W9" i="3"/>
  <c r="W12" i="3" s="1"/>
  <c r="D9" i="3"/>
  <c r="D12" i="3" s="1"/>
  <c r="P9" i="3"/>
  <c r="P12" i="3" s="1"/>
  <c r="AB9" i="3"/>
  <c r="AB12" i="3" s="1"/>
  <c r="AE22" i="3"/>
  <c r="S22" i="3"/>
  <c r="G22" i="3"/>
  <c r="Z22" i="3"/>
  <c r="N22" i="3"/>
  <c r="X22" i="3"/>
  <c r="L22" i="3"/>
  <c r="Y22" i="3"/>
  <c r="M22" i="3"/>
  <c r="AH35" i="3" l="1"/>
  <c r="AG49" i="7" l="1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39" i="7"/>
  <c r="J39" i="7"/>
  <c r="I39" i="7"/>
  <c r="H39" i="7"/>
  <c r="G39" i="7"/>
  <c r="F39" i="7"/>
  <c r="E39" i="7"/>
  <c r="D39" i="7"/>
  <c r="C39" i="7"/>
  <c r="AK45" i="7" l="1"/>
  <c r="AK46" i="7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AG16" i="12"/>
  <c r="AF16" i="12"/>
  <c r="AC16" i="12"/>
  <c r="AB16" i="12"/>
  <c r="AA16" i="12"/>
  <c r="X16" i="12"/>
  <c r="W16" i="12"/>
  <c r="U16" i="12"/>
  <c r="T16" i="12"/>
  <c r="Q16" i="12"/>
  <c r="P16" i="12"/>
  <c r="O16" i="12"/>
  <c r="M16" i="12"/>
  <c r="L16" i="12"/>
  <c r="K16" i="12"/>
  <c r="I16" i="12"/>
  <c r="H16" i="12"/>
  <c r="E16" i="12"/>
  <c r="D16" i="12"/>
  <c r="C16" i="12"/>
  <c r="AF12" i="12"/>
  <c r="AE12" i="12"/>
  <c r="AD12" i="12"/>
  <c r="AB12" i="12"/>
  <c r="AA12" i="12"/>
  <c r="X12" i="12"/>
  <c r="W12" i="12"/>
  <c r="V12" i="12"/>
  <c r="T12" i="12"/>
  <c r="S12" i="12"/>
  <c r="R12" i="12"/>
  <c r="P12" i="12"/>
  <c r="O12" i="12"/>
  <c r="L12" i="12"/>
  <c r="K12" i="12"/>
  <c r="J12" i="12"/>
  <c r="H12" i="12"/>
  <c r="G12" i="12"/>
  <c r="F12" i="12"/>
  <c r="D12" i="12"/>
  <c r="C12" i="12"/>
  <c r="AE8" i="12"/>
  <c r="AD8" i="12"/>
  <c r="AC8" i="12"/>
  <c r="AB8" i="12"/>
  <c r="AA8" i="12"/>
  <c r="Z8" i="12"/>
  <c r="Y8" i="12"/>
  <c r="X8" i="12"/>
  <c r="W8" i="12"/>
  <c r="V8" i="12"/>
  <c r="S8" i="12"/>
  <c r="R8" i="12"/>
  <c r="Q8" i="12"/>
  <c r="O8" i="12"/>
  <c r="N8" i="12"/>
  <c r="M8" i="12"/>
  <c r="K8" i="12"/>
  <c r="J8" i="12"/>
  <c r="G8" i="12"/>
  <c r="F8" i="12"/>
  <c r="E8" i="12"/>
  <c r="C8" i="12"/>
  <c r="AG4" i="12"/>
  <c r="AF4" i="12"/>
  <c r="AD4" i="12"/>
  <c r="AC4" i="12"/>
  <c r="Z4" i="12"/>
  <c r="Y4" i="12"/>
  <c r="X4" i="12"/>
  <c r="V4" i="12"/>
  <c r="U4" i="12"/>
  <c r="T4" i="12"/>
  <c r="R4" i="12"/>
  <c r="Q4" i="12"/>
  <c r="N4" i="12"/>
  <c r="M4" i="12"/>
  <c r="L4" i="12"/>
  <c r="J4" i="12"/>
  <c r="I4" i="12"/>
  <c r="H4" i="12"/>
  <c r="F4" i="12"/>
  <c r="E4" i="12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G4" i="12" l="1"/>
  <c r="K4" i="12"/>
  <c r="S4" i="12"/>
  <c r="W4" i="12"/>
  <c r="AE4" i="12"/>
  <c r="D8" i="12"/>
  <c r="L8" i="12"/>
  <c r="P8" i="12"/>
  <c r="E12" i="12"/>
  <c r="I12" i="12"/>
  <c r="Q12" i="12"/>
  <c r="U12" i="12"/>
  <c r="AC12" i="12"/>
  <c r="AG12" i="12"/>
  <c r="J16" i="12"/>
  <c r="N16" i="12"/>
  <c r="V16" i="12"/>
  <c r="Z16" i="12"/>
  <c r="C4" i="12"/>
  <c r="O4" i="12"/>
  <c r="AA4" i="12"/>
  <c r="H8" i="12"/>
  <c r="AF8" i="12"/>
  <c r="M12" i="12"/>
  <c r="Y12" i="12"/>
  <c r="F16" i="12"/>
  <c r="R16" i="12"/>
  <c r="AD16" i="12"/>
  <c r="D4" i="12"/>
  <c r="P4" i="12"/>
  <c r="AB4" i="12"/>
  <c r="I8" i="12"/>
  <c r="U8" i="12"/>
  <c r="AG8" i="12"/>
  <c r="N12" i="12"/>
  <c r="Z12" i="12"/>
  <c r="G16" i="12"/>
  <c r="S16" i="12"/>
  <c r="AE16" i="12"/>
  <c r="Y16" i="12"/>
  <c r="C9" i="3" l="1"/>
  <c r="AG41" i="2" l="1"/>
  <c r="AG30" i="2"/>
  <c r="AG43" i="2"/>
  <c r="AG32" i="2"/>
  <c r="AG33" i="2"/>
  <c r="AG34" i="2"/>
  <c r="AG13" i="7"/>
  <c r="AG30" i="12"/>
  <c r="AG70" i="12"/>
  <c r="AG78" i="12"/>
  <c r="AG79" i="12"/>
  <c r="AG81" i="12"/>
  <c r="AG83" i="12"/>
  <c r="AG86" i="12"/>
  <c r="AG87" i="12"/>
  <c r="AG88" i="12" l="1"/>
  <c r="AG80" i="12"/>
  <c r="AG72" i="12"/>
  <c r="AG75" i="12"/>
  <c r="AG71" i="12"/>
  <c r="AG7" i="7"/>
  <c r="AG45" i="2"/>
  <c r="AG44" i="2"/>
  <c r="AG69" i="12"/>
  <c r="AG47" i="2"/>
  <c r="AG68" i="12"/>
  <c r="AG29" i="2"/>
  <c r="AG82" i="12"/>
  <c r="AG42" i="2"/>
  <c r="AG84" i="12"/>
  <c r="AG76" i="12"/>
  <c r="AG4" i="7"/>
  <c r="AG62" i="12"/>
  <c r="AG77" i="12"/>
  <c r="AG31" i="2"/>
  <c r="AG91" i="12"/>
  <c r="AG90" i="12"/>
  <c r="AG67" i="12"/>
  <c r="AG46" i="2"/>
  <c r="AG11" i="6"/>
  <c r="AG36" i="3"/>
  <c r="AG37" i="3"/>
  <c r="AG43" i="1"/>
  <c r="AG60" i="1"/>
  <c r="AG64" i="1"/>
  <c r="AG93" i="12" l="1"/>
  <c r="AG59" i="1"/>
  <c r="AG45" i="1"/>
  <c r="AG95" i="12"/>
  <c r="AG56" i="1"/>
  <c r="AG67" i="1"/>
  <c r="AG66" i="1"/>
  <c r="AG58" i="1"/>
  <c r="AG48" i="1"/>
  <c r="AG40" i="1"/>
  <c r="AG65" i="1"/>
  <c r="AG57" i="1"/>
  <c r="AG49" i="1"/>
  <c r="AG41" i="1"/>
  <c r="AG46" i="1"/>
  <c r="AG47" i="1"/>
  <c r="AG61" i="1"/>
  <c r="AG51" i="1"/>
  <c r="AG44" i="1"/>
  <c r="C13" i="5"/>
  <c r="AG35" i="3"/>
  <c r="AG63" i="1"/>
  <c r="AG62" i="1"/>
  <c r="AG50" i="1"/>
  <c r="AG42" i="1"/>
  <c r="AF69" i="12"/>
  <c r="C47" i="2" l="1"/>
  <c r="C29" i="2"/>
  <c r="AF70" i="12"/>
  <c r="AF71" i="12"/>
  <c r="AF79" i="12"/>
  <c r="AF78" i="12"/>
  <c r="AF86" i="12"/>
  <c r="AF46" i="1"/>
  <c r="AF77" i="12"/>
  <c r="AF72" i="12"/>
  <c r="AF80" i="12"/>
  <c r="AF88" i="12"/>
  <c r="AE45" i="2"/>
  <c r="AF48" i="1"/>
  <c r="AF40" i="1"/>
  <c r="AF68" i="12"/>
  <c r="AF91" i="12"/>
  <c r="AF45" i="1"/>
  <c r="AF59" i="1"/>
  <c r="AF60" i="1"/>
  <c r="AD62" i="12"/>
  <c r="AF75" i="12"/>
  <c r="AF83" i="12"/>
  <c r="AF87" i="12"/>
  <c r="AE44" i="2"/>
  <c r="AF82" i="12"/>
  <c r="AF90" i="12"/>
  <c r="AF62" i="1"/>
  <c r="AF50" i="1"/>
  <c r="AF43" i="2"/>
  <c r="AE33" i="2"/>
  <c r="AF49" i="1"/>
  <c r="AF41" i="1"/>
  <c r="AF62" i="12"/>
  <c r="AF81" i="12"/>
  <c r="AF34" i="2"/>
  <c r="AE43" i="2"/>
  <c r="AE32" i="2"/>
  <c r="AF44" i="1"/>
  <c r="AE34" i="2"/>
  <c r="AF29" i="2"/>
  <c r="AF31" i="2"/>
  <c r="AF47" i="1"/>
  <c r="AF67" i="1"/>
  <c r="AF32" i="2"/>
  <c r="AE41" i="2"/>
  <c r="AE29" i="2"/>
  <c r="AF58" i="1"/>
  <c r="AF84" i="12"/>
  <c r="AF76" i="12"/>
  <c r="AF47" i="2"/>
  <c r="AF61" i="1"/>
  <c r="AF65" i="1"/>
  <c r="AF30" i="2"/>
  <c r="AF42" i="2"/>
  <c r="AF64" i="1"/>
  <c r="AF56" i="1"/>
  <c r="AF57" i="1"/>
  <c r="AF33" i="2"/>
  <c r="AE30" i="2"/>
  <c r="AF46" i="2"/>
  <c r="AF30" i="12"/>
  <c r="AE31" i="2"/>
  <c r="AE46" i="2"/>
  <c r="AE42" i="2"/>
  <c r="AF63" i="1"/>
  <c r="AF51" i="1"/>
  <c r="AF43" i="1"/>
  <c r="AF45" i="2"/>
  <c r="AF41" i="2"/>
  <c r="AF42" i="1"/>
  <c r="AF44" i="2"/>
  <c r="AE62" i="12"/>
  <c r="AF66" i="1"/>
  <c r="AF67" i="12"/>
  <c r="AE47" i="2"/>
  <c r="AF95" i="12" l="1"/>
  <c r="AF93" i="12"/>
  <c r="AF13" i="7" l="1"/>
  <c r="AF72" i="5"/>
  <c r="AF69" i="5"/>
  <c r="AF71" i="5" l="1"/>
  <c r="AF86" i="5"/>
  <c r="AF87" i="5"/>
  <c r="AF84" i="5"/>
  <c r="AF13" i="5"/>
  <c r="AF4" i="5"/>
  <c r="AF7" i="7"/>
  <c r="AF4" i="7"/>
  <c r="AF19" i="5"/>
  <c r="AF88" i="5"/>
  <c r="AF29" i="5" l="1"/>
  <c r="AF11" i="6"/>
  <c r="AE7" i="7"/>
  <c r="S7" i="7"/>
  <c r="M7" i="7"/>
  <c r="Y7" i="7"/>
  <c r="G7" i="7"/>
  <c r="Q7" i="7"/>
  <c r="J7" i="7"/>
  <c r="D7" i="7"/>
  <c r="AA7" i="7"/>
  <c r="U7" i="7"/>
  <c r="O7" i="7"/>
  <c r="I7" i="7"/>
  <c r="E7" i="7"/>
  <c r="AB7" i="7"/>
  <c r="P7" i="7"/>
  <c r="C7" i="7"/>
  <c r="Z7" i="7"/>
  <c r="T7" i="7"/>
  <c r="N7" i="7"/>
  <c r="H7" i="7"/>
  <c r="AC7" i="7"/>
  <c r="W7" i="7"/>
  <c r="V7" i="7"/>
  <c r="K7" i="7"/>
  <c r="AD7" i="7"/>
  <c r="X7" i="7"/>
  <c r="R7" i="7"/>
  <c r="L7" i="7"/>
  <c r="F7" i="7"/>
  <c r="AD13" i="7" l="1"/>
  <c r="AE13" i="7"/>
  <c r="AD30" i="12" l="1"/>
  <c r="AE11" i="6"/>
  <c r="AE69" i="12"/>
  <c r="AE86" i="12"/>
  <c r="AE80" i="12"/>
  <c r="AE68" i="12"/>
  <c r="AE79" i="12"/>
  <c r="AE67" i="12"/>
  <c r="AE87" i="12"/>
  <c r="AE81" i="12"/>
  <c r="AE75" i="12"/>
  <c r="AE90" i="12"/>
  <c r="AE84" i="12"/>
  <c r="AE78" i="12"/>
  <c r="AE72" i="12"/>
  <c r="AE83" i="12"/>
  <c r="AE77" i="12"/>
  <c r="AE71" i="12"/>
  <c r="AE30" i="12"/>
  <c r="AE88" i="12"/>
  <c r="AE82" i="12"/>
  <c r="AE76" i="12"/>
  <c r="AE70" i="12"/>
  <c r="AE91" i="12"/>
  <c r="AE4" i="7"/>
  <c r="AD4" i="7"/>
  <c r="AE95" i="12" l="1"/>
  <c r="AD95" i="12"/>
  <c r="AD11" i="6"/>
  <c r="AE93" i="12"/>
  <c r="AD69" i="5" l="1"/>
  <c r="AE69" i="5"/>
  <c r="AD87" i="5"/>
  <c r="AE87" i="5"/>
  <c r="AD88" i="5"/>
  <c r="AE88" i="5"/>
  <c r="AD72" i="5"/>
  <c r="AE72" i="5"/>
  <c r="AD56" i="1"/>
  <c r="AE56" i="1"/>
  <c r="AD57" i="1"/>
  <c r="AD59" i="1"/>
  <c r="AE59" i="1"/>
  <c r="AD60" i="1"/>
  <c r="AD62" i="1"/>
  <c r="AE62" i="1"/>
  <c r="AD63" i="1"/>
  <c r="AD65" i="1"/>
  <c r="AE65" i="1"/>
  <c r="AD66" i="1" l="1"/>
  <c r="AD84" i="5"/>
  <c r="AC57" i="1"/>
  <c r="AC59" i="1"/>
  <c r="AC61" i="1"/>
  <c r="AC63" i="1"/>
  <c r="AC65" i="1"/>
  <c r="AC67" i="1"/>
  <c r="AD67" i="1"/>
  <c r="AD64" i="1"/>
  <c r="AD61" i="1"/>
  <c r="AD58" i="1"/>
  <c r="AE67" i="1"/>
  <c r="AE64" i="1"/>
  <c r="AE61" i="1"/>
  <c r="AE58" i="1"/>
  <c r="AD71" i="5"/>
  <c r="AC56" i="1"/>
  <c r="AC58" i="1"/>
  <c r="AC44" i="1"/>
  <c r="AC62" i="1"/>
  <c r="AC64" i="1"/>
  <c r="AE84" i="5"/>
  <c r="AE66" i="1"/>
  <c r="AE63" i="1"/>
  <c r="AE60" i="1"/>
  <c r="AE57" i="1"/>
  <c r="AE71" i="5"/>
  <c r="AE86" i="5"/>
  <c r="AD86" i="5"/>
  <c r="AD49" i="1"/>
  <c r="AD43" i="1"/>
  <c r="AC50" i="1"/>
  <c r="AC60" i="1"/>
  <c r="AC48" i="1"/>
  <c r="AC42" i="1"/>
  <c r="AD47" i="1"/>
  <c r="AD41" i="1"/>
  <c r="AC46" i="1"/>
  <c r="AC40" i="1"/>
  <c r="AC66" i="1"/>
  <c r="AD51" i="1"/>
  <c r="AD45" i="1"/>
  <c r="AD4" i="5"/>
  <c r="AE51" i="1"/>
  <c r="AE49" i="1"/>
  <c r="AE47" i="1"/>
  <c r="AE45" i="1"/>
  <c r="AE43" i="1"/>
  <c r="AE41" i="1"/>
  <c r="AC51" i="1"/>
  <c r="AC49" i="1"/>
  <c r="AC47" i="1"/>
  <c r="AC45" i="1"/>
  <c r="AC43" i="1"/>
  <c r="AC41" i="1"/>
  <c r="AE19" i="5"/>
  <c r="AE50" i="1"/>
  <c r="AE48" i="1"/>
  <c r="AE46" i="1"/>
  <c r="AE44" i="1"/>
  <c r="AE42" i="1"/>
  <c r="AE40" i="1"/>
  <c r="AD19" i="5"/>
  <c r="AD50" i="1"/>
  <c r="AD48" i="1"/>
  <c r="AD46" i="1"/>
  <c r="AD44" i="1"/>
  <c r="AD42" i="1"/>
  <c r="AD40" i="1"/>
  <c r="AE4" i="5"/>
  <c r="AE13" i="5"/>
  <c r="AD13" i="5"/>
  <c r="AD29" i="5" l="1"/>
  <c r="AE29" i="5"/>
  <c r="X87" i="5"/>
  <c r="T87" i="5"/>
  <c r="P87" i="5"/>
  <c r="L87" i="5"/>
  <c r="H87" i="5"/>
  <c r="D87" i="5"/>
  <c r="V88" i="5"/>
  <c r="F88" i="5"/>
  <c r="AC87" i="5"/>
  <c r="I87" i="5"/>
  <c r="Z88" i="5"/>
  <c r="R88" i="5"/>
  <c r="N88" i="5"/>
  <c r="J88" i="5"/>
  <c r="C88" i="5"/>
  <c r="AA88" i="5"/>
  <c r="W88" i="5"/>
  <c r="S88" i="5"/>
  <c r="O88" i="5"/>
  <c r="K88" i="5"/>
  <c r="G88" i="5"/>
  <c r="Y87" i="5"/>
  <c r="M87" i="5"/>
  <c r="AC88" i="5"/>
  <c r="Q88" i="5"/>
  <c r="I88" i="5"/>
  <c r="E88" i="5"/>
  <c r="Y88" i="5"/>
  <c r="U88" i="5"/>
  <c r="M88" i="5"/>
  <c r="C87" i="5"/>
  <c r="AB88" i="5"/>
  <c r="X88" i="5"/>
  <c r="T88" i="5"/>
  <c r="P88" i="5"/>
  <c r="L88" i="5"/>
  <c r="H88" i="5"/>
  <c r="D88" i="5"/>
  <c r="AA87" i="5"/>
  <c r="W87" i="5"/>
  <c r="O87" i="5"/>
  <c r="K87" i="5"/>
  <c r="Q87" i="5"/>
  <c r="Z87" i="5"/>
  <c r="V87" i="5"/>
  <c r="R87" i="5"/>
  <c r="N87" i="5"/>
  <c r="J87" i="5"/>
  <c r="F87" i="5"/>
  <c r="U87" i="5"/>
  <c r="E87" i="5"/>
  <c r="AB87" i="5"/>
  <c r="S87" i="5"/>
  <c r="G87" i="5"/>
  <c r="AK87" i="5" l="1"/>
  <c r="AK88" i="5"/>
  <c r="E51" i="1"/>
  <c r="Y51" i="1"/>
  <c r="U67" i="1"/>
  <c r="Q51" i="1"/>
  <c r="M67" i="1"/>
  <c r="I51" i="1"/>
  <c r="E67" i="1"/>
  <c r="M51" i="1"/>
  <c r="I67" i="1"/>
  <c r="Y67" i="1"/>
  <c r="U51" i="1"/>
  <c r="Q67" i="1"/>
  <c r="AA67" i="1"/>
  <c r="W67" i="1"/>
  <c r="S67" i="1"/>
  <c r="O67" i="1"/>
  <c r="K67" i="1"/>
  <c r="G67" i="1"/>
  <c r="C67" i="1"/>
  <c r="Z67" i="1"/>
  <c r="V67" i="1"/>
  <c r="R67" i="1"/>
  <c r="N67" i="1"/>
  <c r="J67" i="1"/>
  <c r="F67" i="1"/>
  <c r="AB67" i="1"/>
  <c r="X67" i="1"/>
  <c r="T67" i="1"/>
  <c r="P67" i="1"/>
  <c r="L67" i="1"/>
  <c r="H67" i="1"/>
  <c r="D67" i="1"/>
  <c r="AB51" i="1"/>
  <c r="X51" i="1"/>
  <c r="T51" i="1"/>
  <c r="P51" i="1"/>
  <c r="L51" i="1"/>
  <c r="H51" i="1"/>
  <c r="D51" i="1"/>
  <c r="C51" i="1"/>
  <c r="AA51" i="1"/>
  <c r="W51" i="1"/>
  <c r="S51" i="1"/>
  <c r="O51" i="1"/>
  <c r="K51" i="1"/>
  <c r="G51" i="1"/>
  <c r="Z51" i="1"/>
  <c r="V51" i="1"/>
  <c r="R51" i="1"/>
  <c r="N51" i="1"/>
  <c r="J51" i="1"/>
  <c r="F51" i="1"/>
  <c r="AK67" i="1" l="1"/>
  <c r="AD88" i="12"/>
  <c r="AD84" i="12"/>
  <c r="AD91" i="12"/>
  <c r="AD87" i="12"/>
  <c r="AD83" i="12"/>
  <c r="AD90" i="12"/>
  <c r="AD86" i="12"/>
  <c r="AD82" i="12"/>
  <c r="AD78" i="12"/>
  <c r="AD70" i="12"/>
  <c r="AD81" i="12"/>
  <c r="AD77" i="12"/>
  <c r="AD69" i="12"/>
  <c r="AD80" i="12"/>
  <c r="AD76" i="12"/>
  <c r="AD72" i="12"/>
  <c r="AD68" i="12"/>
  <c r="AD79" i="12"/>
  <c r="AD75" i="12"/>
  <c r="AD71" i="12"/>
  <c r="AD67" i="12"/>
  <c r="AD31" i="2"/>
  <c r="AD44" i="2"/>
  <c r="AD45" i="2"/>
  <c r="AD34" i="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Y74" i="12"/>
  <c r="W74" i="12"/>
  <c r="V74" i="12"/>
  <c r="U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Y73" i="12"/>
  <c r="W73" i="12"/>
  <c r="V73" i="12"/>
  <c r="U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AK88" i="12" l="1"/>
  <c r="AK82" i="12"/>
  <c r="AK76" i="12"/>
  <c r="AK86" i="12"/>
  <c r="AK80" i="12"/>
  <c r="AK73" i="12"/>
  <c r="AK81" i="12"/>
  <c r="AK90" i="12"/>
  <c r="AK72" i="12"/>
  <c r="AK69" i="12"/>
  <c r="AK67" i="12"/>
  <c r="AK83" i="12"/>
  <c r="AK74" i="12"/>
  <c r="AK71" i="12"/>
  <c r="AK87" i="12"/>
  <c r="AK77" i="12"/>
  <c r="AK75" i="12"/>
  <c r="AK91" i="12"/>
  <c r="AK79" i="12"/>
  <c r="AK68" i="12"/>
  <c r="AK84" i="12"/>
  <c r="AK70" i="12"/>
  <c r="AK78" i="12"/>
  <c r="AD93" i="12"/>
  <c r="AD32" i="2"/>
  <c r="AD33" i="2"/>
  <c r="AD46" i="2"/>
  <c r="AD41" i="2"/>
  <c r="AD43" i="2"/>
  <c r="H50" i="1"/>
  <c r="AD42" i="2"/>
  <c r="AD30" i="2"/>
  <c r="AD29" i="2"/>
  <c r="AD47" i="2"/>
  <c r="C23" i="5" l="1"/>
  <c r="C86" i="5"/>
  <c r="AC30" i="12" l="1"/>
  <c r="AC71" i="5" l="1"/>
  <c r="AC72" i="5"/>
  <c r="AC69" i="5"/>
  <c r="AC11" i="6" l="1"/>
  <c r="AC86" i="5"/>
  <c r="AC4" i="5"/>
  <c r="AC19" i="5"/>
  <c r="AC13" i="5"/>
  <c r="AC84" i="5"/>
  <c r="AC29" i="5" l="1"/>
  <c r="AC13" i="7" l="1"/>
  <c r="AC41" i="2"/>
  <c r="AC44" i="2"/>
  <c r="AC45" i="2"/>
  <c r="AC30" i="2"/>
  <c r="AC31" i="2"/>
  <c r="AC34" i="2"/>
  <c r="AC42" i="2"/>
  <c r="AC43" i="2"/>
  <c r="AC46" i="2"/>
  <c r="AC47" i="2"/>
  <c r="AC4" i="7" l="1"/>
  <c r="AC33" i="2"/>
  <c r="AC29" i="2"/>
  <c r="AC32" i="2"/>
  <c r="AB62" i="12" l="1"/>
  <c r="AC62" i="12"/>
  <c r="AB30" i="12"/>
  <c r="AC95" i="12" l="1"/>
  <c r="AB95" i="12"/>
  <c r="AC93" i="12"/>
  <c r="AB93" i="12"/>
  <c r="AB13" i="7" l="1"/>
  <c r="AB4" i="7" l="1"/>
  <c r="AB11" i="6"/>
  <c r="AA69" i="5"/>
  <c r="AB69" i="5"/>
  <c r="AA72" i="5"/>
  <c r="AB72" i="5"/>
  <c r="AB71" i="5"/>
  <c r="Z19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9" i="5" l="1"/>
  <c r="AB19" i="5"/>
  <c r="AA19" i="5"/>
  <c r="AA13" i="5"/>
  <c r="AA86" i="5"/>
  <c r="AA84" i="5"/>
  <c r="AA71" i="5"/>
  <c r="AB86" i="5"/>
  <c r="AA4" i="5"/>
  <c r="AB4" i="5"/>
  <c r="AB84" i="5"/>
  <c r="AB13" i="5"/>
  <c r="AB29" i="5" l="1"/>
  <c r="AA29" i="5"/>
  <c r="AB34" i="2" l="1"/>
  <c r="AB33" i="2"/>
  <c r="AB31" i="2"/>
  <c r="AB43" i="2"/>
  <c r="AB32" i="2" l="1"/>
  <c r="AB45" i="2"/>
  <c r="AB41" i="2"/>
  <c r="AB29" i="2"/>
  <c r="AB44" i="2"/>
  <c r="AB46" i="2"/>
  <c r="AB30" i="2"/>
  <c r="AB42" i="2"/>
  <c r="AB47" i="2" l="1"/>
  <c r="AB43" i="1" l="1"/>
  <c r="AB65" i="1"/>
  <c r="AB47" i="1"/>
  <c r="AB40" i="1"/>
  <c r="AB60" i="1"/>
  <c r="AB48" i="1"/>
  <c r="AB57" i="1"/>
  <c r="AB49" i="1" l="1"/>
  <c r="AB59" i="1"/>
  <c r="C50" i="1"/>
  <c r="AB61" i="1"/>
  <c r="AB41" i="1"/>
  <c r="AB45" i="1"/>
  <c r="AB63" i="1"/>
  <c r="AB42" i="1"/>
  <c r="AB44" i="1"/>
  <c r="AB46" i="1"/>
  <c r="AB64" i="1"/>
  <c r="AB56" i="1"/>
  <c r="AB66" i="1"/>
  <c r="AB62" i="1"/>
  <c r="AB58" i="1"/>
  <c r="AB50" i="1"/>
  <c r="AA30" i="12" l="1"/>
  <c r="AA62" i="12"/>
  <c r="AA95" i="12" l="1"/>
  <c r="AA93" i="12"/>
  <c r="Z11" i="6"/>
  <c r="AA46" i="2"/>
  <c r="Y34" i="2"/>
  <c r="X34" i="2"/>
  <c r="U34" i="2"/>
  <c r="T34" i="2"/>
  <c r="Q34" i="2"/>
  <c r="P34" i="2"/>
  <c r="M34" i="2"/>
  <c r="L34" i="2"/>
  <c r="K46" i="2"/>
  <c r="I34" i="2"/>
  <c r="H34" i="2"/>
  <c r="E34" i="2"/>
  <c r="D34" i="2"/>
  <c r="I46" i="2" l="1"/>
  <c r="Y46" i="2"/>
  <c r="P46" i="2"/>
  <c r="K34" i="2"/>
  <c r="Q46" i="2"/>
  <c r="H46" i="2"/>
  <c r="X46" i="2"/>
  <c r="J34" i="2"/>
  <c r="J46" i="2"/>
  <c r="R34" i="2"/>
  <c r="R46" i="2"/>
  <c r="Z34" i="2"/>
  <c r="Z46" i="2"/>
  <c r="F34" i="2"/>
  <c r="F46" i="2"/>
  <c r="N34" i="2"/>
  <c r="N46" i="2"/>
  <c r="V34" i="2"/>
  <c r="V46" i="2"/>
  <c r="C34" i="2"/>
  <c r="C46" i="2"/>
  <c r="G34" i="2"/>
  <c r="G46" i="2"/>
  <c r="AA34" i="2"/>
  <c r="D46" i="2"/>
  <c r="L46" i="2"/>
  <c r="T46" i="2"/>
  <c r="O34" i="2"/>
  <c r="O46" i="2"/>
  <c r="S34" i="2"/>
  <c r="S46" i="2"/>
  <c r="W34" i="2"/>
  <c r="W46" i="2"/>
  <c r="E46" i="2"/>
  <c r="M46" i="2"/>
  <c r="U46" i="2"/>
  <c r="Z72" i="5" l="1"/>
  <c r="Y72" i="5"/>
  <c r="X72" i="5"/>
  <c r="W72" i="5"/>
  <c r="V72" i="5"/>
  <c r="U72" i="5"/>
  <c r="T72" i="5"/>
  <c r="S72" i="5"/>
  <c r="R72" i="5"/>
  <c r="Z71" i="5"/>
  <c r="Y71" i="5"/>
  <c r="X71" i="5"/>
  <c r="W71" i="5"/>
  <c r="V71" i="5"/>
  <c r="U71" i="5"/>
  <c r="T71" i="5"/>
  <c r="S71" i="5"/>
  <c r="R71" i="5"/>
  <c r="Q71" i="5"/>
  <c r="P71" i="5"/>
  <c r="Z69" i="5"/>
  <c r="Y69" i="5"/>
  <c r="X69" i="5"/>
  <c r="W69" i="5"/>
  <c r="V69" i="5"/>
  <c r="U69" i="5"/>
  <c r="T69" i="5"/>
  <c r="S69" i="5"/>
  <c r="R69" i="5"/>
  <c r="Q69" i="5"/>
  <c r="V11" i="6" l="1"/>
  <c r="F11" i="6"/>
  <c r="J11" i="6"/>
  <c r="N11" i="6"/>
  <c r="Z4" i="7"/>
  <c r="G11" i="6"/>
  <c r="O11" i="6"/>
  <c r="W11" i="6"/>
  <c r="C6" i="6"/>
  <c r="C11" i="6" s="1"/>
  <c r="D11" i="6"/>
  <c r="H11" i="6"/>
  <c r="L11" i="6"/>
  <c r="P11" i="6"/>
  <c r="T11" i="6"/>
  <c r="X11" i="6"/>
  <c r="I11" i="6"/>
  <c r="M11" i="6"/>
  <c r="Q11" i="6"/>
  <c r="U11" i="6"/>
  <c r="Y11" i="6"/>
  <c r="K11" i="6"/>
  <c r="S11" i="6"/>
  <c r="AA4" i="7"/>
  <c r="Y4" i="7"/>
  <c r="E11" i="6" l="1"/>
  <c r="R11" i="6"/>
  <c r="Q72" i="5" l="1"/>
  <c r="P72" i="5"/>
  <c r="O72" i="5"/>
  <c r="V13" i="5" l="1"/>
  <c r="W13" i="5"/>
  <c r="Z13" i="5"/>
  <c r="U13" i="5"/>
  <c r="X13" i="5"/>
  <c r="Y13" i="5"/>
  <c r="C19" i="5" l="1"/>
  <c r="Y84" i="5"/>
  <c r="Z84" i="5"/>
  <c r="AA44" i="1" l="1"/>
  <c r="Y35" i="2" l="1"/>
  <c r="Z35" i="2"/>
  <c r="AA50" i="1"/>
  <c r="AA66" i="1"/>
  <c r="AA46" i="1"/>
  <c r="AA62" i="1"/>
  <c r="AA42" i="1"/>
  <c r="AA58" i="1"/>
  <c r="AA40" i="1"/>
  <c r="AA56" i="1"/>
  <c r="Y32" i="2"/>
  <c r="Y44" i="2"/>
  <c r="Q32" i="2"/>
  <c r="Q44" i="2"/>
  <c r="I32" i="2"/>
  <c r="I44" i="2"/>
  <c r="Z50" i="1"/>
  <c r="Z66" i="1"/>
  <c r="Z46" i="1"/>
  <c r="Z62" i="1"/>
  <c r="Z42" i="1"/>
  <c r="Z58" i="1"/>
  <c r="X32" i="2"/>
  <c r="X44" i="2"/>
  <c r="P32" i="2"/>
  <c r="P44" i="2"/>
  <c r="H32" i="2"/>
  <c r="H44" i="2"/>
  <c r="Z49" i="1"/>
  <c r="Z65" i="1"/>
  <c r="Z47" i="1"/>
  <c r="Z63" i="1"/>
  <c r="Z45" i="1"/>
  <c r="Z61" i="1"/>
  <c r="Z43" i="1"/>
  <c r="Z59" i="1"/>
  <c r="Z41" i="1"/>
  <c r="Z57" i="1"/>
  <c r="Z32" i="2"/>
  <c r="Z44" i="2"/>
  <c r="V32" i="2"/>
  <c r="V44" i="2"/>
  <c r="R32" i="2"/>
  <c r="R44" i="2"/>
  <c r="N32" i="2"/>
  <c r="N44" i="2"/>
  <c r="J32" i="2"/>
  <c r="J44" i="2"/>
  <c r="F32" i="2"/>
  <c r="F44" i="2"/>
  <c r="AA48" i="1"/>
  <c r="AA64" i="1"/>
  <c r="AA60" i="1"/>
  <c r="U32" i="2"/>
  <c r="U44" i="2"/>
  <c r="M32" i="2"/>
  <c r="M44" i="2"/>
  <c r="E32" i="2"/>
  <c r="E44" i="2"/>
  <c r="Z48" i="1"/>
  <c r="Z64" i="1"/>
  <c r="Z44" i="1"/>
  <c r="Z60" i="1"/>
  <c r="Z40" i="1"/>
  <c r="Z56" i="1"/>
  <c r="T32" i="2"/>
  <c r="T44" i="2"/>
  <c r="L32" i="2"/>
  <c r="L44" i="2"/>
  <c r="D32" i="2"/>
  <c r="D44" i="2"/>
  <c r="AA49" i="1"/>
  <c r="AA65" i="1"/>
  <c r="AA47" i="1"/>
  <c r="AA63" i="1"/>
  <c r="AA45" i="1"/>
  <c r="AA61" i="1"/>
  <c r="AA43" i="1"/>
  <c r="AA59" i="1"/>
  <c r="AA41" i="1"/>
  <c r="AA57" i="1"/>
  <c r="C32" i="2"/>
  <c r="C44" i="2"/>
  <c r="AA32" i="2"/>
  <c r="AA44" i="2"/>
  <c r="W32" i="2"/>
  <c r="W44" i="2"/>
  <c r="S32" i="2"/>
  <c r="S44" i="2"/>
  <c r="O32" i="2"/>
  <c r="O44" i="2"/>
  <c r="K32" i="2"/>
  <c r="K44" i="2"/>
  <c r="G32" i="2"/>
  <c r="G44" i="2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W49" i="1"/>
  <c r="M63" i="1"/>
  <c r="U58" i="1"/>
  <c r="T58" i="1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E82" i="5"/>
  <c r="D82" i="5"/>
  <c r="C82" i="5"/>
  <c r="AK66" i="1" l="1"/>
  <c r="AK32" i="2"/>
  <c r="AK44" i="2"/>
  <c r="Y47" i="2"/>
  <c r="Z47" i="2"/>
  <c r="C71" i="5"/>
  <c r="F13" i="5"/>
  <c r="J13" i="5"/>
  <c r="N13" i="5"/>
  <c r="R13" i="5"/>
  <c r="D13" i="5"/>
  <c r="D71" i="5"/>
  <c r="H71" i="5"/>
  <c r="L71" i="5"/>
  <c r="E40" i="1"/>
  <c r="E56" i="1"/>
  <c r="M40" i="1"/>
  <c r="M56" i="1"/>
  <c r="U40" i="1"/>
  <c r="U56" i="1"/>
  <c r="F42" i="1"/>
  <c r="F58" i="1"/>
  <c r="N42" i="1"/>
  <c r="N58" i="1"/>
  <c r="V42" i="1"/>
  <c r="V58" i="1"/>
  <c r="G44" i="1"/>
  <c r="G60" i="1"/>
  <c r="O44" i="1"/>
  <c r="O60" i="1"/>
  <c r="W44" i="1"/>
  <c r="W60" i="1"/>
  <c r="H46" i="1"/>
  <c r="H62" i="1"/>
  <c r="P46" i="1"/>
  <c r="P62" i="1"/>
  <c r="X46" i="1"/>
  <c r="X62" i="1"/>
  <c r="I47" i="1"/>
  <c r="I63" i="1"/>
  <c r="Q47" i="1"/>
  <c r="Q63" i="1"/>
  <c r="Y47" i="1"/>
  <c r="Y63" i="1"/>
  <c r="J48" i="1"/>
  <c r="J64" i="1"/>
  <c r="R48" i="1"/>
  <c r="R64" i="1"/>
  <c r="V48" i="1"/>
  <c r="V64" i="1"/>
  <c r="G49" i="1"/>
  <c r="G65" i="1"/>
  <c r="O49" i="1"/>
  <c r="O65" i="1"/>
  <c r="W65" i="1"/>
  <c r="D41" i="1"/>
  <c r="D57" i="1"/>
  <c r="L41" i="1"/>
  <c r="L57" i="1"/>
  <c r="P41" i="1"/>
  <c r="P57" i="1"/>
  <c r="X41" i="1"/>
  <c r="X57" i="1"/>
  <c r="I43" i="1"/>
  <c r="I59" i="1"/>
  <c r="U43" i="1"/>
  <c r="U59" i="1"/>
  <c r="F45" i="1"/>
  <c r="F61" i="1"/>
  <c r="N45" i="1"/>
  <c r="N61" i="1"/>
  <c r="V45" i="1"/>
  <c r="V61" i="1"/>
  <c r="F40" i="1"/>
  <c r="F56" i="1"/>
  <c r="N40" i="1"/>
  <c r="N56" i="1"/>
  <c r="V40" i="1"/>
  <c r="V56" i="1"/>
  <c r="G42" i="1"/>
  <c r="G58" i="1"/>
  <c r="O42" i="1"/>
  <c r="O58" i="1"/>
  <c r="S42" i="1"/>
  <c r="S58" i="1"/>
  <c r="D44" i="1"/>
  <c r="D60" i="1"/>
  <c r="L44" i="1"/>
  <c r="L60" i="1"/>
  <c r="T44" i="1"/>
  <c r="T60" i="1"/>
  <c r="E46" i="1"/>
  <c r="E62" i="1"/>
  <c r="M46" i="1"/>
  <c r="M62" i="1"/>
  <c r="U46" i="1"/>
  <c r="U62" i="1"/>
  <c r="F47" i="1"/>
  <c r="F63" i="1"/>
  <c r="R47" i="1"/>
  <c r="R63" i="1"/>
  <c r="C48" i="1"/>
  <c r="C64" i="1"/>
  <c r="K48" i="1"/>
  <c r="K64" i="1"/>
  <c r="S48" i="1"/>
  <c r="S64" i="1"/>
  <c r="W48" i="1"/>
  <c r="W64" i="1"/>
  <c r="L49" i="1"/>
  <c r="L65" i="1"/>
  <c r="X49" i="1"/>
  <c r="X65" i="1"/>
  <c r="E41" i="1"/>
  <c r="E57" i="1"/>
  <c r="M41" i="1"/>
  <c r="M57" i="1"/>
  <c r="U41" i="1"/>
  <c r="U57" i="1"/>
  <c r="F43" i="1"/>
  <c r="F59" i="1"/>
  <c r="N43" i="1"/>
  <c r="N59" i="1"/>
  <c r="V43" i="1"/>
  <c r="V59" i="1"/>
  <c r="G45" i="1"/>
  <c r="G61" i="1"/>
  <c r="O45" i="1"/>
  <c r="O61" i="1"/>
  <c r="W45" i="1"/>
  <c r="W61" i="1"/>
  <c r="D40" i="1"/>
  <c r="D56" i="1"/>
  <c r="H40" i="1"/>
  <c r="H56" i="1"/>
  <c r="L40" i="1"/>
  <c r="L56" i="1"/>
  <c r="P40" i="1"/>
  <c r="P56" i="1"/>
  <c r="T40" i="1"/>
  <c r="T56" i="1"/>
  <c r="X40" i="1"/>
  <c r="X56" i="1"/>
  <c r="E42" i="1"/>
  <c r="E58" i="1"/>
  <c r="I42" i="1"/>
  <c r="I58" i="1"/>
  <c r="M42" i="1"/>
  <c r="M58" i="1"/>
  <c r="Q42" i="1"/>
  <c r="Q58" i="1"/>
  <c r="U42" i="1"/>
  <c r="Y42" i="1"/>
  <c r="Y58" i="1"/>
  <c r="F44" i="1"/>
  <c r="F60" i="1"/>
  <c r="J44" i="1"/>
  <c r="J60" i="1"/>
  <c r="N44" i="1"/>
  <c r="N60" i="1"/>
  <c r="R44" i="1"/>
  <c r="R60" i="1"/>
  <c r="V44" i="1"/>
  <c r="V60" i="1"/>
  <c r="C46" i="1"/>
  <c r="C62" i="1"/>
  <c r="G46" i="1"/>
  <c r="G62" i="1"/>
  <c r="K46" i="1"/>
  <c r="K62" i="1"/>
  <c r="O46" i="1"/>
  <c r="O62" i="1"/>
  <c r="S46" i="1"/>
  <c r="S62" i="1"/>
  <c r="W46" i="1"/>
  <c r="W62" i="1"/>
  <c r="D47" i="1"/>
  <c r="D63" i="1"/>
  <c r="H47" i="1"/>
  <c r="H63" i="1"/>
  <c r="L47" i="1"/>
  <c r="L63" i="1"/>
  <c r="P47" i="1"/>
  <c r="P63" i="1"/>
  <c r="T47" i="1"/>
  <c r="T63" i="1"/>
  <c r="X47" i="1"/>
  <c r="X63" i="1"/>
  <c r="E48" i="1"/>
  <c r="E64" i="1"/>
  <c r="I48" i="1"/>
  <c r="I64" i="1"/>
  <c r="M48" i="1"/>
  <c r="M64" i="1"/>
  <c r="Q48" i="1"/>
  <c r="Q64" i="1"/>
  <c r="U48" i="1"/>
  <c r="U64" i="1"/>
  <c r="Y48" i="1"/>
  <c r="Y64" i="1"/>
  <c r="F49" i="1"/>
  <c r="F65" i="1"/>
  <c r="J49" i="1"/>
  <c r="J65" i="1"/>
  <c r="N49" i="1"/>
  <c r="N65" i="1"/>
  <c r="R49" i="1"/>
  <c r="R65" i="1"/>
  <c r="V49" i="1"/>
  <c r="V65" i="1"/>
  <c r="C41" i="1"/>
  <c r="C57" i="1"/>
  <c r="G41" i="1"/>
  <c r="G57" i="1"/>
  <c r="K41" i="1"/>
  <c r="K57" i="1"/>
  <c r="O41" i="1"/>
  <c r="O57" i="1"/>
  <c r="S41" i="1"/>
  <c r="S57" i="1"/>
  <c r="W41" i="1"/>
  <c r="W57" i="1"/>
  <c r="D43" i="1"/>
  <c r="D59" i="1"/>
  <c r="H43" i="1"/>
  <c r="H59" i="1"/>
  <c r="L43" i="1"/>
  <c r="L59" i="1"/>
  <c r="P43" i="1"/>
  <c r="P59" i="1"/>
  <c r="T43" i="1"/>
  <c r="T59" i="1"/>
  <c r="X43" i="1"/>
  <c r="X59" i="1"/>
  <c r="E45" i="1"/>
  <c r="E61" i="1"/>
  <c r="I45" i="1"/>
  <c r="I61" i="1"/>
  <c r="M45" i="1"/>
  <c r="M61" i="1"/>
  <c r="Q45" i="1"/>
  <c r="Q61" i="1"/>
  <c r="U45" i="1"/>
  <c r="U61" i="1"/>
  <c r="Y45" i="1"/>
  <c r="Y61" i="1"/>
  <c r="I40" i="1"/>
  <c r="I56" i="1"/>
  <c r="Q40" i="1"/>
  <c r="Q56" i="1"/>
  <c r="Y40" i="1"/>
  <c r="Y56" i="1"/>
  <c r="J42" i="1"/>
  <c r="J58" i="1"/>
  <c r="R42" i="1"/>
  <c r="R58" i="1"/>
  <c r="C44" i="1"/>
  <c r="C60" i="1"/>
  <c r="K44" i="1"/>
  <c r="K60" i="1"/>
  <c r="S44" i="1"/>
  <c r="S60" i="1"/>
  <c r="D46" i="1"/>
  <c r="D62" i="1"/>
  <c r="L46" i="1"/>
  <c r="L62" i="1"/>
  <c r="T46" i="1"/>
  <c r="T62" i="1"/>
  <c r="E47" i="1"/>
  <c r="E63" i="1"/>
  <c r="M47" i="1"/>
  <c r="U47" i="1"/>
  <c r="U63" i="1"/>
  <c r="F48" i="1"/>
  <c r="F64" i="1"/>
  <c r="N48" i="1"/>
  <c r="N64" i="1"/>
  <c r="C49" i="1"/>
  <c r="C65" i="1"/>
  <c r="K49" i="1"/>
  <c r="K65" i="1"/>
  <c r="S49" i="1"/>
  <c r="S65" i="1"/>
  <c r="H41" i="1"/>
  <c r="H57" i="1"/>
  <c r="T41" i="1"/>
  <c r="T57" i="1"/>
  <c r="E43" i="1"/>
  <c r="E59" i="1"/>
  <c r="M43" i="1"/>
  <c r="M59" i="1"/>
  <c r="Q43" i="1"/>
  <c r="Q59" i="1"/>
  <c r="Y43" i="1"/>
  <c r="Y59" i="1"/>
  <c r="J45" i="1"/>
  <c r="J61" i="1"/>
  <c r="R45" i="1"/>
  <c r="R61" i="1"/>
  <c r="J40" i="1"/>
  <c r="J56" i="1"/>
  <c r="R40" i="1"/>
  <c r="R56" i="1"/>
  <c r="C42" i="1"/>
  <c r="C58" i="1"/>
  <c r="K42" i="1"/>
  <c r="K58" i="1"/>
  <c r="W42" i="1"/>
  <c r="W58" i="1"/>
  <c r="H44" i="1"/>
  <c r="H60" i="1"/>
  <c r="P44" i="1"/>
  <c r="P60" i="1"/>
  <c r="X44" i="1"/>
  <c r="X60" i="1"/>
  <c r="I46" i="1"/>
  <c r="I62" i="1"/>
  <c r="Q46" i="1"/>
  <c r="Q62" i="1"/>
  <c r="Y46" i="1"/>
  <c r="Y62" i="1"/>
  <c r="J47" i="1"/>
  <c r="J63" i="1"/>
  <c r="N47" i="1"/>
  <c r="N63" i="1"/>
  <c r="V47" i="1"/>
  <c r="V63" i="1"/>
  <c r="G48" i="1"/>
  <c r="G64" i="1"/>
  <c r="O48" i="1"/>
  <c r="O64" i="1"/>
  <c r="D49" i="1"/>
  <c r="D65" i="1"/>
  <c r="H49" i="1"/>
  <c r="H65" i="1"/>
  <c r="P49" i="1"/>
  <c r="P65" i="1"/>
  <c r="T49" i="1"/>
  <c r="T65" i="1"/>
  <c r="I41" i="1"/>
  <c r="I57" i="1"/>
  <c r="Q41" i="1"/>
  <c r="Q57" i="1"/>
  <c r="Y41" i="1"/>
  <c r="Y57" i="1"/>
  <c r="J43" i="1"/>
  <c r="J59" i="1"/>
  <c r="R43" i="1"/>
  <c r="R59" i="1"/>
  <c r="C45" i="1"/>
  <c r="C61" i="1"/>
  <c r="K45" i="1"/>
  <c r="K61" i="1"/>
  <c r="S45" i="1"/>
  <c r="S61" i="1"/>
  <c r="C40" i="1"/>
  <c r="C56" i="1"/>
  <c r="G40" i="1"/>
  <c r="G56" i="1"/>
  <c r="K40" i="1"/>
  <c r="K56" i="1"/>
  <c r="O40" i="1"/>
  <c r="O56" i="1"/>
  <c r="S40" i="1"/>
  <c r="S56" i="1"/>
  <c r="W40" i="1"/>
  <c r="W56" i="1"/>
  <c r="D42" i="1"/>
  <c r="D58" i="1"/>
  <c r="H42" i="1"/>
  <c r="H58" i="1"/>
  <c r="L42" i="1"/>
  <c r="L58" i="1"/>
  <c r="P42" i="1"/>
  <c r="P58" i="1"/>
  <c r="T42" i="1"/>
  <c r="X42" i="1"/>
  <c r="X58" i="1"/>
  <c r="E44" i="1"/>
  <c r="E60" i="1"/>
  <c r="I44" i="1"/>
  <c r="I60" i="1"/>
  <c r="M44" i="1"/>
  <c r="M60" i="1"/>
  <c r="Q44" i="1"/>
  <c r="Q60" i="1"/>
  <c r="U44" i="1"/>
  <c r="U60" i="1"/>
  <c r="Y44" i="1"/>
  <c r="Y60" i="1"/>
  <c r="F46" i="1"/>
  <c r="F62" i="1"/>
  <c r="J46" i="1"/>
  <c r="J62" i="1"/>
  <c r="N46" i="1"/>
  <c r="N62" i="1"/>
  <c r="R46" i="1"/>
  <c r="R62" i="1"/>
  <c r="V46" i="1"/>
  <c r="V62" i="1"/>
  <c r="C47" i="1"/>
  <c r="C63" i="1"/>
  <c r="G47" i="1"/>
  <c r="G63" i="1"/>
  <c r="K47" i="1"/>
  <c r="K63" i="1"/>
  <c r="O47" i="1"/>
  <c r="O63" i="1"/>
  <c r="S47" i="1"/>
  <c r="S63" i="1"/>
  <c r="W47" i="1"/>
  <c r="W63" i="1"/>
  <c r="D48" i="1"/>
  <c r="D64" i="1"/>
  <c r="H48" i="1"/>
  <c r="H64" i="1"/>
  <c r="L48" i="1"/>
  <c r="L64" i="1"/>
  <c r="P48" i="1"/>
  <c r="P64" i="1"/>
  <c r="T48" i="1"/>
  <c r="T64" i="1"/>
  <c r="X48" i="1"/>
  <c r="X64" i="1"/>
  <c r="E49" i="1"/>
  <c r="E65" i="1"/>
  <c r="I49" i="1"/>
  <c r="I65" i="1"/>
  <c r="M49" i="1"/>
  <c r="M65" i="1"/>
  <c r="Q49" i="1"/>
  <c r="Q65" i="1"/>
  <c r="U49" i="1"/>
  <c r="U65" i="1"/>
  <c r="Y49" i="1"/>
  <c r="Y65" i="1"/>
  <c r="F41" i="1"/>
  <c r="F57" i="1"/>
  <c r="J41" i="1"/>
  <c r="J57" i="1"/>
  <c r="N41" i="1"/>
  <c r="N57" i="1"/>
  <c r="R41" i="1"/>
  <c r="R57" i="1"/>
  <c r="V41" i="1"/>
  <c r="V57" i="1"/>
  <c r="C43" i="1"/>
  <c r="C59" i="1"/>
  <c r="G43" i="1"/>
  <c r="G59" i="1"/>
  <c r="K43" i="1"/>
  <c r="K59" i="1"/>
  <c r="O43" i="1"/>
  <c r="O59" i="1"/>
  <c r="S43" i="1"/>
  <c r="S59" i="1"/>
  <c r="W43" i="1"/>
  <c r="W59" i="1"/>
  <c r="D45" i="1"/>
  <c r="D61" i="1"/>
  <c r="H45" i="1"/>
  <c r="H61" i="1"/>
  <c r="L45" i="1"/>
  <c r="L61" i="1"/>
  <c r="P45" i="1"/>
  <c r="P61" i="1"/>
  <c r="T45" i="1"/>
  <c r="T61" i="1"/>
  <c r="X45" i="1"/>
  <c r="X61" i="1"/>
  <c r="G13" i="5"/>
  <c r="K13" i="5"/>
  <c r="O13" i="5"/>
  <c r="S13" i="5"/>
  <c r="D50" i="1"/>
  <c r="L50" i="1"/>
  <c r="P50" i="1"/>
  <c r="T50" i="1"/>
  <c r="X50" i="1"/>
  <c r="E50" i="1"/>
  <c r="I50" i="1"/>
  <c r="M50" i="1"/>
  <c r="Q50" i="1"/>
  <c r="U50" i="1"/>
  <c r="Y50" i="1"/>
  <c r="F50" i="1"/>
  <c r="J50" i="1"/>
  <c r="N50" i="1"/>
  <c r="R50" i="1"/>
  <c r="V50" i="1"/>
  <c r="G50" i="1"/>
  <c r="K50" i="1"/>
  <c r="O50" i="1"/>
  <c r="S50" i="1"/>
  <c r="W50" i="1"/>
  <c r="E71" i="5"/>
  <c r="I71" i="5"/>
  <c r="M71" i="5"/>
  <c r="F71" i="5"/>
  <c r="J71" i="5"/>
  <c r="N71" i="5"/>
  <c r="C4" i="7"/>
  <c r="G4" i="7"/>
  <c r="K4" i="7"/>
  <c r="O4" i="7"/>
  <c r="S4" i="7"/>
  <c r="W4" i="7"/>
  <c r="E4" i="7"/>
  <c r="I4" i="7"/>
  <c r="M4" i="7"/>
  <c r="Q4" i="7"/>
  <c r="U4" i="7"/>
  <c r="F4" i="7"/>
  <c r="J4" i="7"/>
  <c r="N4" i="7"/>
  <c r="R4" i="7"/>
  <c r="V4" i="7"/>
  <c r="G71" i="5"/>
  <c r="K71" i="5"/>
  <c r="O71" i="5"/>
  <c r="D4" i="7"/>
  <c r="H4" i="7"/>
  <c r="L4" i="7"/>
  <c r="P4" i="7"/>
  <c r="T4" i="7"/>
  <c r="X4" i="7"/>
  <c r="H13" i="5"/>
  <c r="L13" i="5"/>
  <c r="P13" i="5"/>
  <c r="T13" i="5"/>
  <c r="E13" i="5"/>
  <c r="I13" i="5"/>
  <c r="M13" i="5"/>
  <c r="Q13" i="5"/>
  <c r="AK71" i="5" l="1"/>
  <c r="D79" i="5"/>
  <c r="C79" i="5" l="1"/>
  <c r="C29" i="5" l="1"/>
  <c r="Q35" i="2"/>
  <c r="Q47" i="2"/>
  <c r="K35" i="2"/>
  <c r="K47" i="2"/>
  <c r="P35" i="2"/>
  <c r="P47" i="2"/>
  <c r="U35" i="2"/>
  <c r="U47" i="2"/>
  <c r="D35" i="2"/>
  <c r="D47" i="2"/>
  <c r="I35" i="2"/>
  <c r="I47" i="2"/>
  <c r="V35" i="2"/>
  <c r="V47" i="2"/>
  <c r="S35" i="2"/>
  <c r="S47" i="2"/>
  <c r="X35" i="2"/>
  <c r="X47" i="2"/>
  <c r="M35" i="2"/>
  <c r="M47" i="2"/>
  <c r="J35" i="2"/>
  <c r="J47" i="2"/>
  <c r="G35" i="2"/>
  <c r="G47" i="2"/>
  <c r="W35" i="2"/>
  <c r="W47" i="2"/>
  <c r="L35" i="2"/>
  <c r="L47" i="2"/>
  <c r="N35" i="2"/>
  <c r="N47" i="2"/>
  <c r="C35" i="2"/>
  <c r="E35" i="2"/>
  <c r="E47" i="2"/>
  <c r="R35" i="2"/>
  <c r="R47" i="2"/>
  <c r="O35" i="2"/>
  <c r="O47" i="2"/>
  <c r="T35" i="2"/>
  <c r="T47" i="2"/>
  <c r="F35" i="2"/>
  <c r="F47" i="2"/>
  <c r="H35" i="2"/>
  <c r="H47" i="2"/>
  <c r="E79" i="5"/>
  <c r="AK35" i="2" l="1"/>
  <c r="P9" i="5"/>
  <c r="K9" i="5" l="1"/>
  <c r="G9" i="5"/>
  <c r="O9" i="5"/>
  <c r="D9" i="5"/>
  <c r="H9" i="5"/>
  <c r="L9" i="5"/>
  <c r="E9" i="5"/>
  <c r="I9" i="5"/>
  <c r="M9" i="5"/>
  <c r="F9" i="5"/>
  <c r="J9" i="5"/>
  <c r="N9" i="5"/>
  <c r="K30" i="12"/>
  <c r="G30" i="12"/>
  <c r="I30" i="12" l="1"/>
  <c r="Q30" i="12"/>
  <c r="Y30" i="12"/>
  <c r="E30" i="12"/>
  <c r="M30" i="12"/>
  <c r="U30" i="12"/>
  <c r="O30" i="12"/>
  <c r="S30" i="12"/>
  <c r="W30" i="12"/>
  <c r="F30" i="12"/>
  <c r="J30" i="12"/>
  <c r="N30" i="12"/>
  <c r="R30" i="12"/>
  <c r="V30" i="12"/>
  <c r="Z30" i="12"/>
  <c r="D30" i="12"/>
  <c r="H30" i="12"/>
  <c r="L30" i="12"/>
  <c r="P30" i="12"/>
  <c r="T30" i="12"/>
  <c r="X30" i="12"/>
  <c r="C30" i="12" l="1"/>
  <c r="C95" i="12" l="1"/>
  <c r="C93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O95" i="12" l="1"/>
  <c r="W95" i="12"/>
  <c r="F95" i="12"/>
  <c r="P95" i="12"/>
  <c r="X95" i="12"/>
  <c r="Y95" i="12"/>
  <c r="G95" i="12"/>
  <c r="J95" i="12"/>
  <c r="R95" i="12"/>
  <c r="Z95" i="12"/>
  <c r="N95" i="12"/>
  <c r="I95" i="12"/>
  <c r="K95" i="12"/>
  <c r="S95" i="12"/>
  <c r="V95" i="12"/>
  <c r="Q95" i="12"/>
  <c r="L95" i="12"/>
  <c r="T95" i="12"/>
  <c r="H95" i="12"/>
  <c r="D95" i="12"/>
  <c r="E95" i="12"/>
  <c r="M95" i="12"/>
  <c r="U95" i="12"/>
  <c r="H93" i="12"/>
  <c r="L93" i="12"/>
  <c r="T93" i="12"/>
  <c r="X93" i="12"/>
  <c r="E93" i="12"/>
  <c r="I93" i="12"/>
  <c r="Q93" i="12"/>
  <c r="Y93" i="12"/>
  <c r="J93" i="12"/>
  <c r="R93" i="12"/>
  <c r="Z93" i="12"/>
  <c r="D93" i="12"/>
  <c r="P93" i="12"/>
  <c r="M93" i="12"/>
  <c r="U93" i="12"/>
  <c r="F93" i="12"/>
  <c r="N93" i="12"/>
  <c r="V93" i="12"/>
  <c r="G93" i="12"/>
  <c r="K93" i="12"/>
  <c r="O93" i="12"/>
  <c r="S93" i="12"/>
  <c r="W93" i="12"/>
  <c r="AK95" i="12" l="1"/>
  <c r="AK93" i="12"/>
  <c r="C12" i="3"/>
  <c r="W13" i="7" l="1"/>
  <c r="S13" i="7"/>
  <c r="K13" i="7"/>
  <c r="V13" i="7"/>
  <c r="N13" i="7"/>
  <c r="F13" i="7"/>
  <c r="C13" i="7"/>
  <c r="Y13" i="7"/>
  <c r="U13" i="7"/>
  <c r="Q13" i="7"/>
  <c r="M13" i="7"/>
  <c r="I13" i="7"/>
  <c r="E13" i="7"/>
  <c r="AA13" i="7"/>
  <c r="O13" i="7"/>
  <c r="G13" i="7"/>
  <c r="Z13" i="7"/>
  <c r="R13" i="7"/>
  <c r="J13" i="7"/>
  <c r="X13" i="7"/>
  <c r="T13" i="7"/>
  <c r="P13" i="7"/>
  <c r="L13" i="7"/>
  <c r="H13" i="7"/>
  <c r="D13" i="7"/>
  <c r="T4" i="5" l="1"/>
  <c r="T29" i="5" s="1"/>
  <c r="L4" i="5"/>
  <c r="L29" i="5" s="1"/>
  <c r="D4" i="5"/>
  <c r="D29" i="5" s="1"/>
  <c r="O4" i="5"/>
  <c r="G4" i="5"/>
  <c r="G29" i="5" s="1"/>
  <c r="U4" i="5"/>
  <c r="M4" i="5"/>
  <c r="M29" i="5" s="1"/>
  <c r="E4" i="5"/>
  <c r="E29" i="5" s="1"/>
  <c r="W4" i="5"/>
  <c r="Z4" i="5"/>
  <c r="R4" i="5"/>
  <c r="R29" i="5" s="1"/>
  <c r="J4" i="5"/>
  <c r="J29" i="5" s="1"/>
  <c r="P4" i="5"/>
  <c r="H4" i="5"/>
  <c r="H29" i="5" s="1"/>
  <c r="S4" i="5"/>
  <c r="S29" i="5" s="1"/>
  <c r="K4" i="5"/>
  <c r="K29" i="5" s="1"/>
  <c r="Y4" i="5"/>
  <c r="Q4" i="5"/>
  <c r="Q29" i="5" s="1"/>
  <c r="I4" i="5"/>
  <c r="I29" i="5" s="1"/>
  <c r="X4" i="5"/>
  <c r="V4" i="5"/>
  <c r="N4" i="5"/>
  <c r="N29" i="5" s="1"/>
  <c r="F4" i="5"/>
  <c r="F29" i="5" s="1"/>
  <c r="Y29" i="5" l="1"/>
  <c r="Z29" i="5"/>
  <c r="O29" i="5"/>
  <c r="X29" i="5"/>
  <c r="V29" i="5"/>
  <c r="P29" i="5"/>
  <c r="W29" i="5"/>
  <c r="U29" i="5"/>
  <c r="N72" i="5" l="1"/>
  <c r="J72" i="5"/>
  <c r="F72" i="5"/>
  <c r="M72" i="5"/>
  <c r="I72" i="5"/>
  <c r="E72" i="5"/>
  <c r="L72" i="5"/>
  <c r="H72" i="5"/>
  <c r="D72" i="5"/>
  <c r="K72" i="5"/>
  <c r="G72" i="5"/>
  <c r="C72" i="5"/>
  <c r="AK72" i="5" l="1"/>
  <c r="R43" i="2"/>
  <c r="H31" i="2" l="1"/>
  <c r="H43" i="2"/>
  <c r="L43" i="2"/>
  <c r="L31" i="2"/>
  <c r="T43" i="2"/>
  <c r="T31" i="2"/>
  <c r="P31" i="2"/>
  <c r="P43" i="2"/>
  <c r="S43" i="2"/>
  <c r="S31" i="2"/>
  <c r="M31" i="2"/>
  <c r="M43" i="2"/>
  <c r="K43" i="2"/>
  <c r="K31" i="2"/>
  <c r="V43" i="2"/>
  <c r="V31" i="2"/>
  <c r="U43" i="2"/>
  <c r="U31" i="2"/>
  <c r="N43" i="2"/>
  <c r="N31" i="2"/>
  <c r="O31" i="2"/>
  <c r="O43" i="2"/>
  <c r="E43" i="2"/>
  <c r="E31" i="2"/>
  <c r="G43" i="2"/>
  <c r="G31" i="2"/>
  <c r="X43" i="2"/>
  <c r="X31" i="2"/>
  <c r="I31" i="2"/>
  <c r="I43" i="2"/>
  <c r="R31" i="2"/>
  <c r="C31" i="2"/>
  <c r="C43" i="2"/>
  <c r="D43" i="2"/>
  <c r="D31" i="2"/>
  <c r="F43" i="2"/>
  <c r="F31" i="2"/>
  <c r="Y43" i="2"/>
  <c r="Y31" i="2"/>
  <c r="W43" i="2"/>
  <c r="W31" i="2"/>
  <c r="J31" i="2"/>
  <c r="J43" i="2"/>
  <c r="Q43" i="2"/>
  <c r="Q31" i="2"/>
  <c r="U86" i="5"/>
  <c r="M86" i="5"/>
  <c r="G86" i="5"/>
  <c r="E86" i="5"/>
  <c r="L86" i="5"/>
  <c r="N86" i="5"/>
  <c r="Y86" i="5"/>
  <c r="K86" i="5"/>
  <c r="X86" i="5"/>
  <c r="O86" i="5"/>
  <c r="V86" i="5"/>
  <c r="D86" i="5"/>
  <c r="F86" i="5"/>
  <c r="Z86" i="5"/>
  <c r="T86" i="5"/>
  <c r="R86" i="5"/>
  <c r="S86" i="5"/>
  <c r="P86" i="5"/>
  <c r="I86" i="5"/>
  <c r="Q86" i="5"/>
  <c r="W86" i="5"/>
  <c r="Z31" i="2" l="1"/>
  <c r="Z43" i="2"/>
  <c r="H86" i="5"/>
  <c r="J86" i="5"/>
  <c r="AK86" i="5" l="1"/>
  <c r="G42" i="2"/>
  <c r="G30" i="2"/>
  <c r="F42" i="2"/>
  <c r="F30" i="2"/>
  <c r="H30" i="2"/>
  <c r="H42" i="2"/>
  <c r="D30" i="2" l="1"/>
  <c r="D42" i="2"/>
  <c r="C30" i="2"/>
  <c r="C42" i="2"/>
  <c r="E42" i="2"/>
  <c r="E30" i="2"/>
  <c r="I42" i="2" l="1"/>
  <c r="I30" i="2"/>
  <c r="J30" i="2"/>
  <c r="J42" i="2"/>
  <c r="K30" i="2" l="1"/>
  <c r="K42" i="2"/>
  <c r="L30" i="2" l="1"/>
  <c r="L42" i="2"/>
  <c r="M30" i="2" l="1"/>
  <c r="M42" i="2"/>
  <c r="N30" i="2" l="1"/>
  <c r="N42" i="2"/>
  <c r="O30" i="2" l="1"/>
  <c r="O42" i="2"/>
  <c r="P30" i="2" l="1"/>
  <c r="P42" i="2"/>
  <c r="Q30" i="2" l="1"/>
  <c r="Q42" i="2"/>
  <c r="R30" i="2" l="1"/>
  <c r="R42" i="2"/>
  <c r="S30" i="2" l="1"/>
  <c r="S42" i="2"/>
  <c r="T30" i="2" l="1"/>
  <c r="T42" i="2"/>
  <c r="U30" i="2" l="1"/>
  <c r="U42" i="2"/>
  <c r="V30" i="2" l="1"/>
  <c r="V42" i="2"/>
  <c r="W42" i="2" l="1"/>
  <c r="W30" i="2"/>
  <c r="X30" i="2" l="1"/>
  <c r="X42" i="2"/>
  <c r="Y42" i="2" l="1"/>
  <c r="Y30" i="2"/>
  <c r="AA42" i="2" l="1"/>
  <c r="AA30" i="2"/>
  <c r="Z30" i="2"/>
  <c r="Z42" i="2"/>
  <c r="AK30" i="2" l="1"/>
  <c r="AK42" i="2"/>
  <c r="X41" i="2"/>
  <c r="X29" i="2"/>
  <c r="V29" i="2" l="1"/>
  <c r="V41" i="2"/>
  <c r="N29" i="2"/>
  <c r="N41" i="2"/>
  <c r="T29" i="2"/>
  <c r="T41" i="2"/>
  <c r="Z29" i="2"/>
  <c r="Z41" i="2"/>
  <c r="U29" i="2"/>
  <c r="U41" i="2"/>
  <c r="O29" i="2"/>
  <c r="O41" i="2"/>
  <c r="W41" i="2"/>
  <c r="W29" i="2"/>
  <c r="AA41" i="2"/>
  <c r="AA29" i="2"/>
  <c r="P29" i="2"/>
  <c r="P41" i="2"/>
  <c r="Y29" i="2"/>
  <c r="Y41" i="2"/>
  <c r="R29" i="2"/>
  <c r="R41" i="2"/>
  <c r="Q29" i="2"/>
  <c r="Q41" i="2"/>
  <c r="S29" i="2"/>
  <c r="S41" i="2"/>
  <c r="C41" i="2" l="1"/>
  <c r="M29" i="2"/>
  <c r="M41" i="2"/>
  <c r="E29" i="2" l="1"/>
  <c r="E41" i="2"/>
  <c r="H29" i="2"/>
  <c r="H41" i="2"/>
  <c r="G41" i="2"/>
  <c r="G29" i="2"/>
  <c r="K29" i="2"/>
  <c r="K41" i="2"/>
  <c r="I29" i="2"/>
  <c r="I41" i="2"/>
  <c r="D29" i="2"/>
  <c r="D41" i="2"/>
  <c r="J29" i="2"/>
  <c r="J41" i="2"/>
  <c r="L29" i="2"/>
  <c r="L41" i="2"/>
  <c r="F29" i="2"/>
  <c r="F41" i="2"/>
  <c r="AK41" i="2" l="1"/>
  <c r="AK29" i="2"/>
  <c r="AA45" i="2"/>
  <c r="AA33" i="2"/>
  <c r="H33" i="2" l="1"/>
  <c r="H45" i="2"/>
  <c r="L33" i="2" l="1"/>
  <c r="L45" i="2"/>
  <c r="I33" i="2"/>
  <c r="I45" i="2"/>
  <c r="O33" i="2" l="1"/>
  <c r="O45" i="2"/>
  <c r="K33" i="2"/>
  <c r="K45" i="2"/>
  <c r="T33" i="2"/>
  <c r="T45" i="2"/>
  <c r="R33" i="2"/>
  <c r="R45" i="2"/>
  <c r="G33" i="2"/>
  <c r="G45" i="2"/>
  <c r="S33" i="2"/>
  <c r="S45" i="2"/>
  <c r="M33" i="2"/>
  <c r="M45" i="2"/>
  <c r="N33" i="2"/>
  <c r="N45" i="2"/>
  <c r="Q33" i="2"/>
  <c r="Q45" i="2"/>
  <c r="J33" i="2"/>
  <c r="J45" i="2"/>
  <c r="U33" i="2" l="1"/>
  <c r="U45" i="2"/>
  <c r="P33" i="2"/>
  <c r="P45" i="2"/>
  <c r="F33" i="2" l="1"/>
  <c r="F45" i="2"/>
  <c r="V33" i="2"/>
  <c r="V45" i="2"/>
  <c r="E33" i="2" l="1"/>
  <c r="E45" i="2"/>
  <c r="W45" i="2"/>
  <c r="W33" i="2"/>
  <c r="X45" i="2" l="1"/>
  <c r="X33" i="2"/>
  <c r="D45" i="2"/>
  <c r="D33" i="2"/>
  <c r="Y33" i="2" l="1"/>
  <c r="Y45" i="2"/>
  <c r="C33" i="2" l="1"/>
  <c r="C45" i="2"/>
  <c r="Z33" i="2" l="1"/>
  <c r="AK33" i="2" s="1"/>
  <c r="Z45" i="2"/>
  <c r="AK45" i="2" s="1"/>
  <c r="AA11" i="6"/>
  <c r="AA43" i="2" l="1"/>
  <c r="AK43" i="2" s="1"/>
  <c r="AA31" i="2"/>
  <c r="AK31" i="2" s="1"/>
  <c r="AA47" i="2"/>
  <c r="AF36" i="3" l="1"/>
  <c r="AF37" i="3" l="1"/>
  <c r="AF35" i="3"/>
  <c r="AE36" i="3" l="1"/>
  <c r="AE37" i="3" l="1"/>
  <c r="AE35" i="3"/>
  <c r="C36" i="3" l="1"/>
  <c r="Y37" i="3" l="1"/>
  <c r="U37" i="3"/>
  <c r="Z37" i="3"/>
  <c r="AB37" i="3"/>
  <c r="X37" i="3"/>
  <c r="W37" i="3"/>
  <c r="T37" i="3"/>
  <c r="AA37" i="3"/>
  <c r="J37" i="3"/>
  <c r="S37" i="3"/>
  <c r="V37" i="3"/>
  <c r="K37" i="3"/>
  <c r="R36" i="3"/>
  <c r="Q36" i="3"/>
  <c r="Y36" i="3"/>
  <c r="K36" i="3"/>
  <c r="N36" i="3"/>
  <c r="F36" i="3"/>
  <c r="AB36" i="3"/>
  <c r="E36" i="3"/>
  <c r="Z36" i="3"/>
  <c r="J36" i="3"/>
  <c r="S36" i="3"/>
  <c r="X36" i="3"/>
  <c r="D36" i="3"/>
  <c r="I36" i="3"/>
  <c r="AA36" i="3"/>
  <c r="T36" i="3"/>
  <c r="M36" i="3"/>
  <c r="AD36" i="3"/>
  <c r="U36" i="3"/>
  <c r="H36" i="3"/>
  <c r="P36" i="3"/>
  <c r="W36" i="3"/>
  <c r="L36" i="3"/>
  <c r="O36" i="3"/>
  <c r="AC36" i="3"/>
  <c r="G36" i="3"/>
  <c r="Y35" i="3" l="1"/>
  <c r="J35" i="3"/>
  <c r="K35" i="3"/>
  <c r="AA35" i="3"/>
  <c r="T35" i="3"/>
  <c r="X35" i="3"/>
  <c r="V36" i="3"/>
  <c r="AK36" i="3" s="1"/>
  <c r="W35" i="3"/>
  <c r="S35" i="3"/>
  <c r="U35" i="3"/>
  <c r="Z35" i="3"/>
  <c r="AB35" i="3"/>
  <c r="G37" i="3" l="1"/>
  <c r="Q37" i="3"/>
  <c r="AD37" i="3"/>
  <c r="E37" i="3"/>
  <c r="I37" i="3"/>
  <c r="C37" i="3"/>
  <c r="N37" i="3"/>
  <c r="D37" i="3"/>
  <c r="M37" i="3"/>
  <c r="H37" i="3"/>
  <c r="R37" i="3"/>
  <c r="F37" i="3"/>
  <c r="P37" i="3"/>
  <c r="O37" i="3"/>
  <c r="AC37" i="3"/>
  <c r="L37" i="3"/>
  <c r="C35" i="3"/>
  <c r="V35" i="3"/>
  <c r="N35" i="3"/>
  <c r="H35" i="3"/>
  <c r="R35" i="3"/>
  <c r="F35" i="3"/>
  <c r="P35" i="3"/>
  <c r="O35" i="3"/>
  <c r="AC35" i="3"/>
  <c r="L35" i="3"/>
  <c r="G35" i="3"/>
  <c r="D35" i="3"/>
  <c r="Q35" i="3"/>
  <c r="M35" i="3"/>
  <c r="AD35" i="3"/>
  <c r="E35" i="3"/>
  <c r="I35" i="3"/>
  <c r="AK37" i="3" l="1"/>
  <c r="AK35" i="3"/>
  <c r="D10" i="7"/>
  <c r="L10" i="7"/>
  <c r="T10" i="7"/>
  <c r="AB10" i="7"/>
  <c r="E10" i="7"/>
  <c r="M10" i="7"/>
  <c r="U10" i="7"/>
  <c r="AC10" i="7"/>
  <c r="F10" i="7"/>
  <c r="N10" i="7"/>
  <c r="V10" i="7"/>
  <c r="AD10" i="7"/>
  <c r="S10" i="7"/>
  <c r="G10" i="7"/>
  <c r="O10" i="7"/>
  <c r="W10" i="7"/>
  <c r="AE10" i="7"/>
  <c r="AA10" i="7"/>
  <c r="H10" i="7"/>
  <c r="P10" i="7"/>
  <c r="X10" i="7"/>
  <c r="AF10" i="7"/>
  <c r="C10" i="7"/>
  <c r="I10" i="7"/>
  <c r="Q10" i="7"/>
  <c r="Y10" i="7"/>
  <c r="AG10" i="7"/>
  <c r="K10" i="7"/>
  <c r="J10" i="7"/>
  <c r="R10" i="7"/>
  <c r="Z10" i="7"/>
  <c r="C16" i="7" l="1"/>
  <c r="C44" i="7"/>
  <c r="AC16" i="7"/>
  <c r="AC44" i="7"/>
  <c r="E16" i="7"/>
  <c r="E44" i="7"/>
  <c r="AB16" i="7"/>
  <c r="AB44" i="7"/>
  <c r="AD16" i="7"/>
  <c r="AD44" i="7"/>
  <c r="AF16" i="7"/>
  <c r="AF44" i="7"/>
  <c r="P16" i="7"/>
  <c r="P44" i="7"/>
  <c r="Z16" i="7"/>
  <c r="Z44" i="7"/>
  <c r="M16" i="7"/>
  <c r="M44" i="7"/>
  <c r="W16" i="7"/>
  <c r="W44" i="7"/>
  <c r="T16" i="7"/>
  <c r="T44" i="7"/>
  <c r="I16" i="7"/>
  <c r="I44" i="7"/>
  <c r="N16" i="7"/>
  <c r="N44" i="7"/>
  <c r="F16" i="7"/>
  <c r="F44" i="7"/>
  <c r="H16" i="7"/>
  <c r="H44" i="7"/>
  <c r="R16" i="7"/>
  <c r="R44" i="7"/>
  <c r="J16" i="7"/>
  <c r="J44" i="7"/>
  <c r="K16" i="7"/>
  <c r="K44" i="7"/>
  <c r="O16" i="7"/>
  <c r="O44" i="7"/>
  <c r="Y16" i="7"/>
  <c r="Y44" i="7"/>
  <c r="G16" i="7"/>
  <c r="G44" i="7"/>
  <c r="L16" i="7"/>
  <c r="L44" i="7"/>
  <c r="V16" i="7"/>
  <c r="V44" i="7"/>
  <c r="X16" i="7"/>
  <c r="X44" i="7"/>
  <c r="U16" i="7"/>
  <c r="U44" i="7"/>
  <c r="AA16" i="7"/>
  <c r="AA44" i="7"/>
  <c r="AE16" i="7"/>
  <c r="AE44" i="7"/>
  <c r="AG16" i="7"/>
  <c r="AG44" i="7"/>
  <c r="Q16" i="7"/>
  <c r="Q44" i="7"/>
  <c r="S16" i="7"/>
  <c r="S44" i="7"/>
  <c r="D16" i="7"/>
  <c r="D44" i="7"/>
  <c r="AK44" i="7" l="1"/>
  <c r="E39" i="5"/>
  <c r="E69" i="5" s="1"/>
  <c r="E70" i="5"/>
  <c r="M39" i="5"/>
  <c r="M69" i="5" s="1"/>
  <c r="M70" i="5"/>
  <c r="F70" i="5"/>
  <c r="F39" i="5"/>
  <c r="F69" i="5" s="1"/>
  <c r="N70" i="5"/>
  <c r="N39" i="5"/>
  <c r="N69" i="5" s="1"/>
  <c r="G70" i="5"/>
  <c r="G39" i="5"/>
  <c r="G69" i="5" s="1"/>
  <c r="O70" i="5"/>
  <c r="O39" i="5"/>
  <c r="O69" i="5" s="1"/>
  <c r="H39" i="5"/>
  <c r="H69" i="5" s="1"/>
  <c r="H70" i="5"/>
  <c r="P39" i="5"/>
  <c r="P69" i="5" s="1"/>
  <c r="P70" i="5"/>
  <c r="I70" i="5"/>
  <c r="I39" i="5"/>
  <c r="I69" i="5" s="1"/>
  <c r="J39" i="5"/>
  <c r="J69" i="5" s="1"/>
  <c r="J70" i="5"/>
  <c r="C70" i="5"/>
  <c r="C39" i="5"/>
  <c r="C69" i="5" s="1"/>
  <c r="K39" i="5"/>
  <c r="K69" i="5" s="1"/>
  <c r="K70" i="5"/>
  <c r="D70" i="5"/>
  <c r="D39" i="5"/>
  <c r="D69" i="5" s="1"/>
  <c r="L39" i="5"/>
  <c r="L69" i="5" s="1"/>
  <c r="L70" i="5"/>
  <c r="AK69" i="5" l="1"/>
  <c r="Z70" i="5"/>
  <c r="Q70" i="5"/>
  <c r="R70" i="5"/>
  <c r="U70" i="5"/>
  <c r="AC70" i="5"/>
  <c r="AF70" i="5"/>
  <c r="AE70" i="5"/>
  <c r="AD70" i="5"/>
  <c r="Y70" i="5"/>
  <c r="X70" i="5"/>
  <c r="W70" i="5"/>
  <c r="V70" i="5"/>
  <c r="AB70" i="5"/>
  <c r="AA70" i="5"/>
  <c r="T70" i="5"/>
  <c r="S70" i="5"/>
  <c r="AK70" i="5" l="1"/>
  <c r="E80" i="5"/>
  <c r="H81" i="5"/>
  <c r="T81" i="5"/>
  <c r="AF81" i="5"/>
  <c r="C80" i="5"/>
  <c r="I81" i="5"/>
  <c r="U81" i="5"/>
  <c r="AG81" i="5"/>
  <c r="C85" i="5"/>
  <c r="D80" i="5"/>
  <c r="J81" i="5"/>
  <c r="V81" i="5"/>
  <c r="AH81" i="5"/>
  <c r="K81" i="5"/>
  <c r="W81" i="5"/>
  <c r="L81" i="5"/>
  <c r="X81" i="5"/>
  <c r="M81" i="5"/>
  <c r="Y81" i="5"/>
  <c r="N81" i="5"/>
  <c r="Z81" i="5"/>
  <c r="C81" i="5"/>
  <c r="O81" i="5"/>
  <c r="AA81" i="5"/>
  <c r="D81" i="5"/>
  <c r="P81" i="5"/>
  <c r="AB81" i="5"/>
  <c r="E81" i="5"/>
  <c r="Q81" i="5"/>
  <c r="AC81" i="5"/>
  <c r="F81" i="5"/>
  <c r="R81" i="5"/>
  <c r="AD81" i="5"/>
  <c r="G81" i="5"/>
  <c r="S81" i="5"/>
  <c r="AE81" i="5"/>
  <c r="AK81" i="5" l="1"/>
  <c r="M80" i="5"/>
  <c r="L80" i="5"/>
  <c r="AG85" i="5"/>
  <c r="AG53" i="5"/>
  <c r="AG83" i="5" s="1"/>
  <c r="G80" i="5"/>
  <c r="F53" i="5"/>
  <c r="F83" i="5" s="1"/>
  <c r="F85" i="5"/>
  <c r="E53" i="5"/>
  <c r="E83" i="5" s="1"/>
  <c r="E85" i="5"/>
  <c r="AB53" i="5"/>
  <c r="AB83" i="5" s="1"/>
  <c r="AB85" i="5"/>
  <c r="Y53" i="5"/>
  <c r="Y83" i="5" s="1"/>
  <c r="Y85" i="5"/>
  <c r="J80" i="5"/>
  <c r="AH85" i="5"/>
  <c r="AH53" i="5"/>
  <c r="AH83" i="5" s="1"/>
  <c r="H80" i="5"/>
  <c r="AB80" i="5"/>
  <c r="AA80" i="5"/>
  <c r="AA53" i="5"/>
  <c r="AA83" i="5" s="1"/>
  <c r="AA85" i="5"/>
  <c r="AG80" i="5"/>
  <c r="G53" i="5"/>
  <c r="G83" i="5" s="1"/>
  <c r="G85" i="5"/>
  <c r="AD80" i="5"/>
  <c r="AD85" i="5"/>
  <c r="AD53" i="5"/>
  <c r="AD83" i="5" s="1"/>
  <c r="H53" i="5"/>
  <c r="H83" i="5" s="1"/>
  <c r="H85" i="5"/>
  <c r="P80" i="5"/>
  <c r="AC53" i="5"/>
  <c r="AC83" i="5" s="1"/>
  <c r="AC85" i="5"/>
  <c r="O80" i="5"/>
  <c r="Z80" i="5"/>
  <c r="AH80" i="5"/>
  <c r="Z53" i="5"/>
  <c r="Z83" i="5" s="1"/>
  <c r="Z85" i="5"/>
  <c r="U80" i="5"/>
  <c r="AE80" i="5"/>
  <c r="R80" i="5"/>
  <c r="Q80" i="5"/>
  <c r="D53" i="5"/>
  <c r="D83" i="5" s="1"/>
  <c r="D85" i="5"/>
  <c r="V80" i="5"/>
  <c r="W80" i="5"/>
  <c r="J53" i="5"/>
  <c r="J83" i="5" s="1"/>
  <c r="J85" i="5"/>
  <c r="AF80" i="5"/>
  <c r="N80" i="5"/>
  <c r="X80" i="5"/>
  <c r="K80" i="5"/>
  <c r="AC80" i="5"/>
  <c r="S80" i="5"/>
  <c r="AF53" i="5"/>
  <c r="AF83" i="5" s="1"/>
  <c r="AF85" i="5"/>
  <c r="F80" i="5"/>
  <c r="AE85" i="5"/>
  <c r="AE53" i="5"/>
  <c r="AE83" i="5" s="1"/>
  <c r="Y80" i="5"/>
  <c r="I80" i="5"/>
  <c r="C53" i="5"/>
  <c r="C83" i="5" s="1"/>
  <c r="C84" i="5"/>
  <c r="AK84" i="5" s="1"/>
  <c r="I53" i="5"/>
  <c r="I83" i="5" s="1"/>
  <c r="I85" i="5"/>
  <c r="T80" i="5"/>
  <c r="AK80" i="5" l="1"/>
  <c r="G43" i="7"/>
  <c r="S43" i="7"/>
  <c r="AE43" i="7"/>
  <c r="I43" i="7"/>
  <c r="U43" i="7"/>
  <c r="AG43" i="7"/>
  <c r="J43" i="7"/>
  <c r="V43" i="7"/>
  <c r="AH43" i="7"/>
  <c r="AF43" i="7"/>
  <c r="K43" i="7"/>
  <c r="W43" i="7"/>
  <c r="T43" i="7"/>
  <c r="L43" i="7"/>
  <c r="X43" i="7"/>
  <c r="M43" i="7"/>
  <c r="Y43" i="7"/>
  <c r="H43" i="7"/>
  <c r="N43" i="7"/>
  <c r="Z43" i="7"/>
  <c r="C43" i="7"/>
  <c r="O43" i="7"/>
  <c r="AA43" i="7"/>
  <c r="D43" i="7"/>
  <c r="P43" i="7"/>
  <c r="AB43" i="7"/>
  <c r="E43" i="7"/>
  <c r="Q43" i="7"/>
  <c r="AC43" i="7"/>
  <c r="F43" i="7"/>
  <c r="R43" i="7"/>
  <c r="AD43" i="7"/>
  <c r="AK43" i="7" l="1"/>
  <c r="N24" i="7"/>
  <c r="N41" i="7" s="1"/>
  <c r="N42" i="7"/>
  <c r="AH42" i="7"/>
  <c r="AH24" i="7"/>
  <c r="AH41" i="7" s="1"/>
  <c r="AG24" i="7"/>
  <c r="AG41" i="7" s="1"/>
  <c r="AG42" i="7"/>
  <c r="T24" i="7"/>
  <c r="T41" i="7" s="1"/>
  <c r="T42" i="7"/>
  <c r="S24" i="7"/>
  <c r="S41" i="7" s="1"/>
  <c r="S42" i="7"/>
  <c r="AD24" i="7"/>
  <c r="AD41" i="7" s="1"/>
  <c r="AD42" i="7"/>
  <c r="V24" i="7"/>
  <c r="V41" i="7" s="1"/>
  <c r="V42" i="7"/>
  <c r="U24" i="7"/>
  <c r="U41" i="7" s="1"/>
  <c r="U42" i="7"/>
  <c r="H24" i="7"/>
  <c r="H41" i="7" s="1"/>
  <c r="H42" i="7"/>
  <c r="G24" i="7"/>
  <c r="G41" i="7" s="1"/>
  <c r="G42" i="7"/>
  <c r="R24" i="7"/>
  <c r="R41" i="7" s="1"/>
  <c r="R42" i="7"/>
  <c r="AC24" i="7"/>
  <c r="AC41" i="7" s="1"/>
  <c r="AC42" i="7"/>
  <c r="W24" i="7"/>
  <c r="W41" i="7" s="1"/>
  <c r="W42" i="7"/>
  <c r="J24" i="7"/>
  <c r="J41" i="7" s="1"/>
  <c r="J42" i="7"/>
  <c r="I24" i="7"/>
  <c r="I41" i="7" s="1"/>
  <c r="I42" i="7"/>
  <c r="F24" i="7"/>
  <c r="F41" i="7" s="1"/>
  <c r="F42" i="7"/>
  <c r="Q24" i="7"/>
  <c r="Q41" i="7" s="1"/>
  <c r="Q42" i="7"/>
  <c r="X24" i="7"/>
  <c r="X41" i="7" s="1"/>
  <c r="X42" i="7"/>
  <c r="K24" i="7"/>
  <c r="K41" i="7" s="1"/>
  <c r="K42" i="7"/>
  <c r="P24" i="7"/>
  <c r="P41" i="7" s="1"/>
  <c r="P42" i="7"/>
  <c r="E24" i="7"/>
  <c r="E41" i="7" s="1"/>
  <c r="E42" i="7"/>
  <c r="AA24" i="7"/>
  <c r="AA41" i="7" s="1"/>
  <c r="AA42" i="7"/>
  <c r="Y24" i="7"/>
  <c r="Y41" i="7" s="1"/>
  <c r="Y42" i="7"/>
  <c r="AB24" i="7"/>
  <c r="AB41" i="7" s="1"/>
  <c r="AB42" i="7"/>
  <c r="O24" i="7"/>
  <c r="O41" i="7" s="1"/>
  <c r="O42" i="7"/>
  <c r="Z24" i="7"/>
  <c r="Z41" i="7" s="1"/>
  <c r="Z42" i="7"/>
  <c r="AF24" i="7"/>
  <c r="AF41" i="7" s="1"/>
  <c r="AF42" i="7"/>
  <c r="D24" i="7"/>
  <c r="D41" i="7" s="1"/>
  <c r="D42" i="7"/>
  <c r="C24" i="7"/>
  <c r="C41" i="7" s="1"/>
  <c r="C42" i="7"/>
  <c r="L24" i="7"/>
  <c r="L41" i="7" s="1"/>
  <c r="L42" i="7"/>
  <c r="M24" i="7"/>
  <c r="M41" i="7" s="1"/>
  <c r="M42" i="7"/>
  <c r="AE24" i="7"/>
  <c r="AE41" i="7" s="1"/>
  <c r="AE42" i="7"/>
  <c r="AK42" i="7" l="1"/>
  <c r="AK41" i="7"/>
  <c r="AC39" i="7"/>
  <c r="C21" i="7"/>
  <c r="S21" i="7"/>
  <c r="AE21" i="7"/>
  <c r="D21" i="7"/>
  <c r="AF21" i="7"/>
  <c r="U21" i="7"/>
  <c r="AG21" i="7"/>
  <c r="F21" i="7"/>
  <c r="AH21" i="7"/>
  <c r="R21" i="7"/>
  <c r="W39" i="7"/>
  <c r="H21" i="7"/>
  <c r="AD39" i="7"/>
  <c r="P21" i="7"/>
  <c r="X21" i="7"/>
  <c r="M21" i="7"/>
  <c r="Y21" i="7"/>
  <c r="J40" i="7"/>
  <c r="I21" i="7"/>
  <c r="Z21" i="7"/>
  <c r="K21" i="7"/>
  <c r="Q21" i="7"/>
  <c r="N21" i="7"/>
  <c r="AA21" i="7"/>
  <c r="G21" i="7"/>
  <c r="G40" i="7"/>
  <c r="L21" i="7"/>
  <c r="L39" i="7"/>
  <c r="W21" i="7"/>
  <c r="V21" i="7"/>
  <c r="V39" i="7"/>
  <c r="O21" i="7"/>
  <c r="O39" i="7"/>
  <c r="P39" i="7"/>
  <c r="AB21" i="7"/>
  <c r="AB39" i="7"/>
  <c r="E21" i="7"/>
  <c r="E40" i="7"/>
  <c r="T21" i="7"/>
  <c r="T39" i="7"/>
  <c r="AF39" i="7"/>
  <c r="D40" i="7" l="1"/>
  <c r="AD21" i="7"/>
  <c r="AD38" i="7" s="1"/>
  <c r="AE39" i="7"/>
  <c r="AC21" i="7"/>
  <c r="AC38" i="7" s="1"/>
  <c r="Z39" i="7"/>
  <c r="Q39" i="7"/>
  <c r="AH39" i="7"/>
  <c r="U39" i="7"/>
  <c r="I40" i="7"/>
  <c r="AA39" i="7"/>
  <c r="K40" i="7"/>
  <c r="X39" i="7"/>
  <c r="M39" i="7"/>
  <c r="J21" i="7"/>
  <c r="J38" i="7" s="1"/>
  <c r="C40" i="7"/>
  <c r="AG39" i="7"/>
  <c r="Y39" i="7"/>
  <c r="F40" i="7"/>
  <c r="H40" i="7"/>
  <c r="S39" i="7"/>
  <c r="R39" i="7"/>
  <c r="N39" i="7"/>
  <c r="U38" i="7"/>
  <c r="AA38" i="7"/>
  <c r="Z38" i="7"/>
  <c r="H38" i="7"/>
  <c r="AF38" i="7"/>
  <c r="R38" i="7"/>
  <c r="O38" i="7"/>
  <c r="N38" i="7"/>
  <c r="S38" i="7"/>
  <c r="T38" i="7"/>
  <c r="V38" i="7"/>
  <c r="M38" i="7"/>
  <c r="I38" i="7"/>
  <c r="W38" i="7"/>
  <c r="AH38" i="7"/>
  <c r="X38" i="7"/>
  <c r="E38" i="7"/>
  <c r="D38" i="7"/>
  <c r="L38" i="7"/>
  <c r="AE38" i="7"/>
  <c r="Q38" i="7"/>
  <c r="F38" i="7"/>
  <c r="AB38" i="7"/>
  <c r="AG38" i="7"/>
  <c r="C38" i="7"/>
  <c r="P38" i="7"/>
  <c r="K38" i="7"/>
  <c r="Y38" i="7"/>
  <c r="G38" i="7"/>
  <c r="AK38" i="7" l="1"/>
  <c r="AK39" i="7"/>
  <c r="J30" i="7"/>
  <c r="J48" i="7"/>
  <c r="V30" i="7"/>
  <c r="V48" i="7"/>
  <c r="AH30" i="7"/>
  <c r="AH19" i="7" s="1"/>
  <c r="AH48" i="7"/>
  <c r="K30" i="7"/>
  <c r="K48" i="7"/>
  <c r="W30" i="7"/>
  <c r="W48" i="7"/>
  <c r="L30" i="7"/>
  <c r="L48" i="7"/>
  <c r="X30" i="7"/>
  <c r="X48" i="7"/>
  <c r="M30" i="7"/>
  <c r="M48" i="7"/>
  <c r="Y30" i="7"/>
  <c r="Y48" i="7"/>
  <c r="AG30" i="7"/>
  <c r="AG19" i="7" s="1"/>
  <c r="AG48" i="7"/>
  <c r="N30" i="7"/>
  <c r="N48" i="7"/>
  <c r="Z30" i="7"/>
  <c r="Z48" i="7"/>
  <c r="C30" i="7"/>
  <c r="C48" i="7"/>
  <c r="O30" i="7"/>
  <c r="O48" i="7"/>
  <c r="AA30" i="7"/>
  <c r="AA48" i="7"/>
  <c r="D30" i="7"/>
  <c r="D48" i="7"/>
  <c r="P30" i="7"/>
  <c r="P48" i="7"/>
  <c r="AB30" i="7"/>
  <c r="AB48" i="7"/>
  <c r="E30" i="7"/>
  <c r="E48" i="7"/>
  <c r="Q30" i="7"/>
  <c r="Q48" i="7"/>
  <c r="AC30" i="7"/>
  <c r="AC48" i="7"/>
  <c r="I30" i="7"/>
  <c r="I48" i="7"/>
  <c r="U30" i="7"/>
  <c r="U48" i="7"/>
  <c r="F30" i="7"/>
  <c r="F48" i="7"/>
  <c r="R30" i="7"/>
  <c r="R48" i="7"/>
  <c r="AD30" i="7"/>
  <c r="AD48" i="7"/>
  <c r="G30" i="7"/>
  <c r="G48" i="7"/>
  <c r="S30" i="7"/>
  <c r="S48" i="7"/>
  <c r="AE30" i="7"/>
  <c r="AE19" i="7" s="1"/>
  <c r="AE48" i="7"/>
  <c r="H30" i="7"/>
  <c r="H48" i="7"/>
  <c r="T30" i="7"/>
  <c r="T48" i="7"/>
  <c r="AF30" i="7"/>
  <c r="AF19" i="7" s="1"/>
  <c r="AF48" i="7"/>
  <c r="D66" i="5"/>
  <c r="P66" i="5"/>
  <c r="AB66" i="5"/>
  <c r="M67" i="5"/>
  <c r="Y67" i="5"/>
  <c r="J68" i="5"/>
  <c r="V68" i="5"/>
  <c r="AH68" i="5"/>
  <c r="E66" i="5"/>
  <c r="Q66" i="5"/>
  <c r="AC66" i="5"/>
  <c r="N67" i="5"/>
  <c r="Z67" i="5"/>
  <c r="K68" i="5"/>
  <c r="W68" i="5"/>
  <c r="F66" i="5"/>
  <c r="R66" i="5"/>
  <c r="AD66" i="5"/>
  <c r="C67" i="5"/>
  <c r="O67" i="5"/>
  <c r="AA67" i="5"/>
  <c r="L68" i="5"/>
  <c r="X68" i="5"/>
  <c r="G66" i="5"/>
  <c r="S66" i="5"/>
  <c r="AE66" i="5"/>
  <c r="D67" i="5"/>
  <c r="P67" i="5"/>
  <c r="AB67" i="5"/>
  <c r="M68" i="5"/>
  <c r="Y68" i="5"/>
  <c r="E67" i="5"/>
  <c r="Q67" i="5"/>
  <c r="AC67" i="5"/>
  <c r="N68" i="5"/>
  <c r="Z68" i="5"/>
  <c r="I66" i="5"/>
  <c r="U66" i="5"/>
  <c r="AG66" i="5"/>
  <c r="F67" i="5"/>
  <c r="R67" i="5"/>
  <c r="AD67" i="5"/>
  <c r="C68" i="5"/>
  <c r="O68" i="5"/>
  <c r="AA68" i="5"/>
  <c r="H66" i="5"/>
  <c r="J66" i="5"/>
  <c r="V66" i="5"/>
  <c r="AH66" i="5"/>
  <c r="G67" i="5"/>
  <c r="S67" i="5"/>
  <c r="AE67" i="5"/>
  <c r="D68" i="5"/>
  <c r="P68" i="5"/>
  <c r="AB68" i="5"/>
  <c r="AF66" i="5"/>
  <c r="K66" i="5"/>
  <c r="W66" i="5"/>
  <c r="H67" i="5"/>
  <c r="T67" i="5"/>
  <c r="AF67" i="5"/>
  <c r="E68" i="5"/>
  <c r="Q68" i="5"/>
  <c r="AC68" i="5"/>
  <c r="T66" i="5"/>
  <c r="L66" i="5"/>
  <c r="X66" i="5"/>
  <c r="I67" i="5"/>
  <c r="U67" i="5"/>
  <c r="AG67" i="5"/>
  <c r="F68" i="5"/>
  <c r="R68" i="5"/>
  <c r="AD68" i="5"/>
  <c r="M66" i="5"/>
  <c r="Y66" i="5"/>
  <c r="J67" i="5"/>
  <c r="V67" i="5"/>
  <c r="AH67" i="5"/>
  <c r="G68" i="5"/>
  <c r="S68" i="5"/>
  <c r="AE68" i="5"/>
  <c r="N66" i="5"/>
  <c r="Z66" i="5"/>
  <c r="K67" i="5"/>
  <c r="W67" i="5"/>
  <c r="H68" i="5"/>
  <c r="T68" i="5"/>
  <c r="AF68" i="5"/>
  <c r="C66" i="5"/>
  <c r="O66" i="5"/>
  <c r="AA66" i="5"/>
  <c r="L67" i="5"/>
  <c r="X67" i="5"/>
  <c r="I68" i="5"/>
  <c r="U68" i="5"/>
  <c r="AG68" i="5"/>
  <c r="AK66" i="5" l="1"/>
  <c r="AK68" i="5"/>
  <c r="AK67" i="5"/>
  <c r="AK48" i="7"/>
  <c r="L47" i="7"/>
  <c r="L33" i="7"/>
  <c r="AE47" i="7"/>
  <c r="AE33" i="7"/>
  <c r="U47" i="7"/>
  <c r="U33" i="7"/>
  <c r="P47" i="7"/>
  <c r="P33" i="7"/>
  <c r="N47" i="7"/>
  <c r="N33" i="7"/>
  <c r="W47" i="7"/>
  <c r="W33" i="7"/>
  <c r="S47" i="7"/>
  <c r="S33" i="7"/>
  <c r="I47" i="7"/>
  <c r="I33" i="7"/>
  <c r="D47" i="7"/>
  <c r="D33" i="7"/>
  <c r="AG47" i="7"/>
  <c r="AG33" i="7"/>
  <c r="K47" i="7"/>
  <c r="K33" i="7"/>
  <c r="AB47" i="7"/>
  <c r="AB33" i="7"/>
  <c r="G47" i="7"/>
  <c r="G33" i="7"/>
  <c r="AC47" i="7"/>
  <c r="AC33" i="7"/>
  <c r="AA47" i="7"/>
  <c r="AA33" i="7"/>
  <c r="Y47" i="7"/>
  <c r="Y33" i="7"/>
  <c r="AH47" i="7"/>
  <c r="AH33" i="7"/>
  <c r="F47" i="7"/>
  <c r="F33" i="7"/>
  <c r="AF47" i="7"/>
  <c r="AF33" i="7"/>
  <c r="AD47" i="7"/>
  <c r="AD33" i="7"/>
  <c r="Q47" i="7"/>
  <c r="Q33" i="7"/>
  <c r="O47" i="7"/>
  <c r="O33" i="7"/>
  <c r="M47" i="7"/>
  <c r="M33" i="7"/>
  <c r="V47" i="7"/>
  <c r="V33" i="7"/>
  <c r="H47" i="7"/>
  <c r="H33" i="7"/>
  <c r="Z47" i="7"/>
  <c r="Z33" i="7"/>
  <c r="T47" i="7"/>
  <c r="T33" i="7"/>
  <c r="R47" i="7"/>
  <c r="R33" i="7"/>
  <c r="E47" i="7"/>
  <c r="E33" i="7"/>
  <c r="C47" i="7"/>
  <c r="C33" i="7"/>
  <c r="X47" i="7"/>
  <c r="X33" i="7"/>
  <c r="J47" i="7"/>
  <c r="J33" i="7"/>
  <c r="AD65" i="5"/>
  <c r="AD34" i="5"/>
  <c r="AD64" i="5" s="1"/>
  <c r="E65" i="5"/>
  <c r="E34" i="5"/>
  <c r="E64" i="5" s="1"/>
  <c r="AG34" i="5"/>
  <c r="AG64" i="5" s="1"/>
  <c r="AG65" i="5"/>
  <c r="H65" i="5"/>
  <c r="H34" i="5"/>
  <c r="H64" i="5" s="1"/>
  <c r="K77" i="5"/>
  <c r="W77" i="5"/>
  <c r="J77" i="5"/>
  <c r="R65" i="5"/>
  <c r="R34" i="5"/>
  <c r="R64" i="5" s="1"/>
  <c r="AH34" i="5"/>
  <c r="AH64" i="5" s="1"/>
  <c r="AH65" i="5"/>
  <c r="U65" i="5"/>
  <c r="U34" i="5"/>
  <c r="U64" i="5" s="1"/>
  <c r="L77" i="5"/>
  <c r="X77" i="5"/>
  <c r="M77" i="5"/>
  <c r="Y77" i="5"/>
  <c r="F65" i="5"/>
  <c r="F34" i="5"/>
  <c r="F64" i="5" s="1"/>
  <c r="AA65" i="5"/>
  <c r="AA34" i="5"/>
  <c r="AA64" i="5" s="1"/>
  <c r="Z65" i="5"/>
  <c r="Z34" i="5"/>
  <c r="Z64" i="5" s="1"/>
  <c r="Y65" i="5"/>
  <c r="Y34" i="5"/>
  <c r="Y64" i="5" s="1"/>
  <c r="X34" i="5"/>
  <c r="X64" i="5" s="1"/>
  <c r="X65" i="5"/>
  <c r="V65" i="5"/>
  <c r="V34" i="5"/>
  <c r="V64" i="5" s="1"/>
  <c r="I65" i="5"/>
  <c r="I34" i="5"/>
  <c r="I64" i="5" s="1"/>
  <c r="N77" i="5"/>
  <c r="Z77" i="5"/>
  <c r="AH77" i="5"/>
  <c r="C77" i="5"/>
  <c r="AA77" i="5"/>
  <c r="D77" i="5"/>
  <c r="AB77" i="5"/>
  <c r="AC65" i="5"/>
  <c r="AC34" i="5"/>
  <c r="AC64" i="5" s="1"/>
  <c r="AB65" i="5"/>
  <c r="AB34" i="5"/>
  <c r="AB64" i="5" s="1"/>
  <c r="O65" i="5"/>
  <c r="O34" i="5"/>
  <c r="O64" i="5" s="1"/>
  <c r="N65" i="5"/>
  <c r="N34" i="5"/>
  <c r="N64" i="5" s="1"/>
  <c r="M34" i="5"/>
  <c r="M64" i="5" s="1"/>
  <c r="M65" i="5"/>
  <c r="L65" i="5"/>
  <c r="L34" i="5"/>
  <c r="L64" i="5" s="1"/>
  <c r="W65" i="5"/>
  <c r="W34" i="5"/>
  <c r="W64" i="5" s="1"/>
  <c r="J65" i="5"/>
  <c r="J34" i="5"/>
  <c r="J64" i="5" s="1"/>
  <c r="AE65" i="5"/>
  <c r="AE34" i="5"/>
  <c r="AE64" i="5" s="1"/>
  <c r="O77" i="5"/>
  <c r="P77" i="5"/>
  <c r="E77" i="5"/>
  <c r="Q77" i="5"/>
  <c r="AC77" i="5"/>
  <c r="AD77" i="5"/>
  <c r="P65" i="5"/>
  <c r="P34" i="5"/>
  <c r="P64" i="5" s="1"/>
  <c r="C65" i="5"/>
  <c r="C34" i="5"/>
  <c r="C64" i="5" s="1"/>
  <c r="K65" i="5"/>
  <c r="K34" i="5"/>
  <c r="K64" i="5" s="1"/>
  <c r="AF34" i="5"/>
  <c r="AF64" i="5" s="1"/>
  <c r="AF65" i="5"/>
  <c r="S65" i="5"/>
  <c r="S34" i="5"/>
  <c r="S64" i="5" s="1"/>
  <c r="G77" i="5"/>
  <c r="S77" i="5"/>
  <c r="AE77" i="5"/>
  <c r="V77" i="5"/>
  <c r="F77" i="5"/>
  <c r="H77" i="5"/>
  <c r="T77" i="5"/>
  <c r="AF77" i="5"/>
  <c r="Q65" i="5"/>
  <c r="Q34" i="5"/>
  <c r="Q64" i="5" s="1"/>
  <c r="D65" i="5"/>
  <c r="D34" i="5"/>
  <c r="D64" i="5" s="1"/>
  <c r="T34" i="5"/>
  <c r="T64" i="5" s="1"/>
  <c r="T65" i="5"/>
  <c r="G34" i="5"/>
  <c r="G64" i="5" s="1"/>
  <c r="G65" i="5"/>
  <c r="R77" i="5"/>
  <c r="I77" i="5"/>
  <c r="U77" i="5"/>
  <c r="AG77" i="5"/>
  <c r="AK65" i="5" l="1"/>
  <c r="AK77" i="5"/>
  <c r="AK64" i="5"/>
  <c r="AK47" i="7"/>
  <c r="V53" i="7"/>
  <c r="V50" i="7"/>
  <c r="F53" i="7"/>
  <c r="F50" i="7"/>
  <c r="AB50" i="7"/>
  <c r="AB53" i="7"/>
  <c r="W50" i="7"/>
  <c r="W53" i="7"/>
  <c r="M50" i="7"/>
  <c r="M53" i="7"/>
  <c r="AH50" i="7"/>
  <c r="AH53" i="7"/>
  <c r="K50" i="7"/>
  <c r="K53" i="7"/>
  <c r="N53" i="7"/>
  <c r="N50" i="7"/>
  <c r="R53" i="7"/>
  <c r="R50" i="7"/>
  <c r="E53" i="7"/>
  <c r="E50" i="7"/>
  <c r="O53" i="7"/>
  <c r="O50" i="7"/>
  <c r="Y50" i="7"/>
  <c r="Y53" i="7"/>
  <c r="AG53" i="7"/>
  <c r="AG50" i="7"/>
  <c r="P53" i="7"/>
  <c r="P50" i="7"/>
  <c r="T53" i="7"/>
  <c r="T50" i="7"/>
  <c r="Q50" i="7"/>
  <c r="Q53" i="7"/>
  <c r="AA50" i="7"/>
  <c r="AA53" i="7"/>
  <c r="D50" i="7"/>
  <c r="D53" i="7"/>
  <c r="U50" i="7"/>
  <c r="U53" i="7"/>
  <c r="J50" i="7"/>
  <c r="J53" i="7"/>
  <c r="Z53" i="7"/>
  <c r="Z50" i="7"/>
  <c r="AD53" i="7"/>
  <c r="AD50" i="7"/>
  <c r="AC53" i="7"/>
  <c r="AC50" i="7"/>
  <c r="I50" i="7"/>
  <c r="I53" i="7"/>
  <c r="AE53" i="7"/>
  <c r="AE50" i="7"/>
  <c r="X50" i="7"/>
  <c r="X53" i="7"/>
  <c r="H50" i="7"/>
  <c r="H53" i="7"/>
  <c r="AF50" i="7"/>
  <c r="AF53" i="7"/>
  <c r="G50" i="7"/>
  <c r="G53" i="7"/>
  <c r="S53" i="7"/>
  <c r="S50" i="7"/>
  <c r="L50" i="7"/>
  <c r="L53" i="7"/>
  <c r="C53" i="7"/>
  <c r="C50" i="7"/>
  <c r="AK53" i="7" l="1"/>
  <c r="AK50" i="7"/>
  <c r="AG78" i="5"/>
  <c r="AG75" i="5" l="1"/>
  <c r="AH75" i="5"/>
  <c r="AH74" i="5"/>
  <c r="AG74" i="5"/>
  <c r="AH34" i="6"/>
  <c r="AH33" i="6"/>
  <c r="AG34" i="6" l="1"/>
  <c r="AG33" i="6"/>
  <c r="D74" i="5" l="1"/>
  <c r="E74" i="5"/>
  <c r="AF78" i="5"/>
  <c r="C74" i="5"/>
  <c r="AF75" i="5"/>
  <c r="AE78" i="5"/>
  <c r="AF33" i="6"/>
  <c r="AF74" i="5" l="1"/>
  <c r="AF34" i="6"/>
  <c r="AE75" i="5" l="1"/>
  <c r="AE74" i="5" l="1"/>
  <c r="AE34" i="6" l="1"/>
  <c r="AE33" i="6"/>
  <c r="N74" i="5" l="1"/>
  <c r="Q78" i="5"/>
  <c r="AC78" i="5"/>
  <c r="R74" i="5"/>
  <c r="R78" i="5"/>
  <c r="AD78" i="5"/>
  <c r="V74" i="5"/>
  <c r="S78" i="5"/>
  <c r="AC74" i="5"/>
  <c r="T74" i="5"/>
  <c r="F74" i="5"/>
  <c r="T78" i="5"/>
  <c r="I75" i="5"/>
  <c r="U78" i="5"/>
  <c r="U75" i="5"/>
  <c r="V78" i="5"/>
  <c r="Q74" i="5"/>
  <c r="W78" i="5"/>
  <c r="O75" i="5"/>
  <c r="AD74" i="5"/>
  <c r="C78" i="5"/>
  <c r="X78" i="5"/>
  <c r="AB75" i="5"/>
  <c r="J74" i="5"/>
  <c r="D78" i="5"/>
  <c r="Y78" i="5"/>
  <c r="W75" i="5"/>
  <c r="K74" i="5"/>
  <c r="E78" i="5"/>
  <c r="Z78" i="5"/>
  <c r="D75" i="5"/>
  <c r="F78" i="5"/>
  <c r="AA78" i="5"/>
  <c r="H74" i="5"/>
  <c r="G74" i="5"/>
  <c r="G78" i="5"/>
  <c r="AB78" i="5"/>
  <c r="P34" i="6"/>
  <c r="R34" i="6"/>
  <c r="J33" i="6"/>
  <c r="M34" i="6"/>
  <c r="H34" i="6"/>
  <c r="T34" i="6"/>
  <c r="X34" i="6"/>
  <c r="V33" i="6"/>
  <c r="AC34" i="6"/>
  <c r="V34" i="6"/>
  <c r="D33" i="6"/>
  <c r="I33" i="6"/>
  <c r="N33" i="6"/>
  <c r="Z34" i="6"/>
  <c r="S34" i="6"/>
  <c r="N34" i="6"/>
  <c r="L33" i="6"/>
  <c r="F34" i="6"/>
  <c r="L34" i="6"/>
  <c r="Q34" i="6"/>
  <c r="W33" i="6"/>
  <c r="AB34" i="6"/>
  <c r="Z33" i="6"/>
  <c r="E34" i="6"/>
  <c r="D34" i="6"/>
  <c r="F33" i="6"/>
  <c r="I34" i="6"/>
  <c r="P33" i="6"/>
  <c r="U34" i="6" l="1"/>
  <c r="E33" i="6"/>
  <c r="AD34" i="6"/>
  <c r="AB33" i="6"/>
  <c r="M33" i="6"/>
  <c r="AA34" i="6"/>
  <c r="J34" i="6"/>
  <c r="AD33" i="6"/>
  <c r="X33" i="6"/>
  <c r="H33" i="6"/>
  <c r="T33" i="6"/>
  <c r="Y34" i="6"/>
  <c r="R33" i="6"/>
  <c r="Q33" i="6"/>
  <c r="S33" i="6"/>
  <c r="N75" i="5"/>
  <c r="Y75" i="5"/>
  <c r="H75" i="5"/>
  <c r="P75" i="5"/>
  <c r="M75" i="5"/>
  <c r="F75" i="5"/>
  <c r="AB74" i="5"/>
  <c r="AA74" i="5"/>
  <c r="C75" i="5"/>
  <c r="L74" i="5"/>
  <c r="Y74" i="5"/>
  <c r="M74" i="5"/>
  <c r="AC75" i="5"/>
  <c r="X75" i="5"/>
  <c r="O74" i="5"/>
  <c r="V75" i="5"/>
  <c r="S75" i="5"/>
  <c r="S74" i="5"/>
  <c r="X74" i="5"/>
  <c r="AA75" i="5"/>
  <c r="L75" i="5"/>
  <c r="W74" i="5"/>
  <c r="Z74" i="5"/>
  <c r="K75" i="5"/>
  <c r="U74" i="5"/>
  <c r="R75" i="5"/>
  <c r="I74" i="5"/>
  <c r="E75" i="5"/>
  <c r="AD75" i="5"/>
  <c r="T75" i="5"/>
  <c r="Q75" i="5"/>
  <c r="P74" i="5"/>
  <c r="G75" i="5"/>
  <c r="Z75" i="5"/>
  <c r="J75" i="5"/>
  <c r="Y33" i="6"/>
  <c r="K34" i="6"/>
  <c r="G33" i="6"/>
  <c r="O34" i="6"/>
  <c r="K33" i="6"/>
  <c r="W34" i="6"/>
  <c r="G34" i="6"/>
  <c r="O33" i="6"/>
  <c r="C34" i="6"/>
  <c r="AK74" i="5" l="1"/>
  <c r="AK75" i="5"/>
  <c r="AK34" i="6"/>
  <c r="AC33" i="6"/>
  <c r="U33" i="6"/>
  <c r="AA33" i="6"/>
  <c r="C33" i="6"/>
  <c r="AK33" i="6" l="1"/>
  <c r="I78" i="5"/>
  <c r="L78" i="5"/>
  <c r="J78" i="5"/>
  <c r="K78" i="5"/>
  <c r="H78" i="5"/>
  <c r="M78" i="5" l="1"/>
  <c r="O78" i="5"/>
  <c r="P78" i="5"/>
  <c r="N78" i="5"/>
  <c r="AH78" i="5" l="1"/>
  <c r="AK78" i="5" s="1"/>
  <c r="AG28" i="6" l="1"/>
  <c r="AF28" i="6" l="1"/>
  <c r="AD28" i="6" l="1"/>
  <c r="AE28" i="6"/>
  <c r="AC28" i="6" l="1"/>
  <c r="AB28" i="6" l="1"/>
  <c r="AA28" i="6" l="1"/>
  <c r="Z28" i="6" l="1"/>
  <c r="Y28" i="6" l="1"/>
  <c r="X28" i="6" l="1"/>
  <c r="W28" i="6" l="1"/>
  <c r="V28" i="6" l="1"/>
  <c r="U28" i="6" l="1"/>
  <c r="T28" i="6" l="1"/>
  <c r="S28" i="6" l="1"/>
  <c r="R28" i="6" l="1"/>
  <c r="Q28" i="6" l="1"/>
  <c r="P28" i="6" l="1"/>
  <c r="C28" i="6" l="1"/>
  <c r="D28" i="6" l="1"/>
  <c r="E28" i="6" l="1"/>
  <c r="F28" i="6" l="1"/>
  <c r="G28" i="6" l="1"/>
  <c r="H28" i="6" l="1"/>
  <c r="I28" i="6" l="1"/>
  <c r="J28" i="6" l="1"/>
  <c r="K28" i="6" l="1"/>
  <c r="L28" i="6" l="1"/>
  <c r="M28" i="6" l="1"/>
  <c r="N28" i="6" l="1"/>
  <c r="O28" i="6" l="1"/>
  <c r="AH28" i="6" l="1"/>
  <c r="AK28" i="6" s="1"/>
  <c r="C29" i="6" l="1"/>
  <c r="E29" i="6" l="1"/>
  <c r="D29" i="6" l="1"/>
  <c r="F29" i="6"/>
  <c r="H29" i="6" l="1"/>
  <c r="G29" i="6" l="1"/>
  <c r="I29" i="6"/>
  <c r="J29" i="6" l="1"/>
  <c r="K29" i="6" l="1"/>
  <c r="N29" i="6" l="1"/>
  <c r="L29" i="6"/>
  <c r="O29" i="6" l="1"/>
  <c r="M29" i="6"/>
  <c r="P29" i="6" l="1"/>
  <c r="Q29" i="6" l="1"/>
  <c r="R29" i="6" l="1"/>
  <c r="T29" i="6" l="1"/>
  <c r="S29" i="6" l="1"/>
  <c r="U29" i="6" l="1"/>
  <c r="V29" i="6" l="1"/>
  <c r="W29" i="6" l="1"/>
  <c r="Y29" i="6"/>
  <c r="Z29" i="6" l="1"/>
  <c r="X29" i="6"/>
  <c r="AA29" i="6" l="1"/>
  <c r="AC29" i="6"/>
  <c r="AB29" i="6" l="1"/>
  <c r="AD29" i="6" l="1"/>
  <c r="AE29" i="6"/>
  <c r="AF29" i="6" l="1"/>
  <c r="AG29" i="6" l="1"/>
  <c r="AH29" i="6" l="1"/>
  <c r="AK29" i="6" s="1"/>
  <c r="C32" i="6" l="1"/>
  <c r="C31" i="6" l="1"/>
  <c r="C18" i="6"/>
  <c r="C30" i="6" l="1"/>
  <c r="C23" i="6"/>
  <c r="C35" i="6" l="1"/>
  <c r="C38" i="6"/>
  <c r="E32" i="6" l="1"/>
  <c r="E18" i="6" l="1"/>
  <c r="E31" i="6"/>
  <c r="D32" i="6"/>
  <c r="D18" i="6" l="1"/>
  <c r="D31" i="6"/>
  <c r="E30" i="6"/>
  <c r="E23" i="6"/>
  <c r="G32" i="6"/>
  <c r="F32" i="6"/>
  <c r="G18" i="6" l="1"/>
  <c r="G31" i="6"/>
  <c r="E38" i="6"/>
  <c r="E35" i="6"/>
  <c r="D30" i="6"/>
  <c r="D23" i="6"/>
  <c r="D35" i="6" l="1"/>
  <c r="D38" i="6"/>
  <c r="G30" i="6"/>
  <c r="G23" i="6"/>
  <c r="I32" i="6"/>
  <c r="G38" i="6" l="1"/>
  <c r="G35" i="6"/>
  <c r="F18" i="6"/>
  <c r="F31" i="6"/>
  <c r="I18" i="6"/>
  <c r="I31" i="6"/>
  <c r="J32" i="6"/>
  <c r="H32" i="6"/>
  <c r="J18" i="6" l="1"/>
  <c r="J31" i="6"/>
  <c r="I30" i="6"/>
  <c r="I23" i="6"/>
  <c r="F30" i="6"/>
  <c r="F23" i="6"/>
  <c r="H18" i="6"/>
  <c r="H31" i="6"/>
  <c r="K32" i="6"/>
  <c r="K18" i="6" l="1"/>
  <c r="K31" i="6"/>
  <c r="H30" i="6"/>
  <c r="H23" i="6"/>
  <c r="F35" i="6"/>
  <c r="F38" i="6"/>
  <c r="I38" i="6"/>
  <c r="I35" i="6"/>
  <c r="J30" i="6"/>
  <c r="J23" i="6"/>
  <c r="L32" i="6"/>
  <c r="H35" i="6" l="1"/>
  <c r="H38" i="6"/>
  <c r="J35" i="6"/>
  <c r="J38" i="6"/>
  <c r="L18" i="6"/>
  <c r="L31" i="6"/>
  <c r="K30" i="6"/>
  <c r="K23" i="6"/>
  <c r="L30" i="6" l="1"/>
  <c r="L23" i="6"/>
  <c r="K35" i="6"/>
  <c r="K38" i="6"/>
  <c r="N32" i="6"/>
  <c r="N18" i="6" l="1"/>
  <c r="N31" i="6"/>
  <c r="L35" i="6"/>
  <c r="L38" i="6"/>
  <c r="M32" i="6"/>
  <c r="M18" i="6" l="1"/>
  <c r="M31" i="6"/>
  <c r="N30" i="6"/>
  <c r="N23" i="6"/>
  <c r="P32" i="6"/>
  <c r="P18" i="6" l="1"/>
  <c r="P31" i="6"/>
  <c r="N35" i="6"/>
  <c r="N38" i="6"/>
  <c r="M30" i="6"/>
  <c r="M23" i="6"/>
  <c r="Q32" i="6"/>
  <c r="O32" i="6"/>
  <c r="M38" i="6" l="1"/>
  <c r="M35" i="6"/>
  <c r="Q18" i="6"/>
  <c r="Q31" i="6"/>
  <c r="O18" i="6"/>
  <c r="O31" i="6"/>
  <c r="P30" i="6"/>
  <c r="P23" i="6"/>
  <c r="R32" i="6"/>
  <c r="P38" i="6" l="1"/>
  <c r="P35" i="6"/>
  <c r="R18" i="6"/>
  <c r="R31" i="6"/>
  <c r="O30" i="6"/>
  <c r="O23" i="6"/>
  <c r="Q30" i="6"/>
  <c r="Q23" i="6"/>
  <c r="Q38" i="6" l="1"/>
  <c r="Q35" i="6"/>
  <c r="O35" i="6"/>
  <c r="O38" i="6"/>
  <c r="S31" i="6"/>
  <c r="R30" i="6"/>
  <c r="R23" i="6"/>
  <c r="T32" i="6"/>
  <c r="R38" i="6" l="1"/>
  <c r="R35" i="6"/>
  <c r="T18" i="6"/>
  <c r="T31" i="6"/>
  <c r="S32" i="6" l="1"/>
  <c r="S18" i="6"/>
  <c r="T30" i="6"/>
  <c r="T23" i="6"/>
  <c r="T38" i="6" l="1"/>
  <c r="T35" i="6"/>
  <c r="S30" i="6"/>
  <c r="S23" i="6"/>
  <c r="W32" i="6"/>
  <c r="U32" i="6"/>
  <c r="U18" i="6" l="1"/>
  <c r="U31" i="6"/>
  <c r="W18" i="6"/>
  <c r="W31" i="6"/>
  <c r="S38" i="6"/>
  <c r="S35" i="6"/>
  <c r="X32" i="6"/>
  <c r="V32" i="6"/>
  <c r="X18" i="6" l="1"/>
  <c r="X31" i="6"/>
  <c r="V18" i="6"/>
  <c r="V31" i="6"/>
  <c r="W30" i="6"/>
  <c r="W23" i="6"/>
  <c r="U30" i="6"/>
  <c r="U23" i="6"/>
  <c r="Y32" i="6"/>
  <c r="Y18" i="6" l="1"/>
  <c r="Y31" i="6"/>
  <c r="W38" i="6"/>
  <c r="W35" i="6"/>
  <c r="V30" i="6"/>
  <c r="V23" i="6"/>
  <c r="U38" i="6"/>
  <c r="U35" i="6"/>
  <c r="X30" i="6"/>
  <c r="X23" i="6"/>
  <c r="Z32" i="6"/>
  <c r="V35" i="6" l="1"/>
  <c r="V38" i="6"/>
  <c r="Z18" i="6"/>
  <c r="Z31" i="6"/>
  <c r="X35" i="6"/>
  <c r="X38" i="6"/>
  <c r="Y30" i="6"/>
  <c r="Y23" i="6"/>
  <c r="AA32" i="6"/>
  <c r="AA18" i="6" l="1"/>
  <c r="AA31" i="6"/>
  <c r="Z30" i="6"/>
  <c r="Z23" i="6"/>
  <c r="Y35" i="6"/>
  <c r="Y38" i="6"/>
  <c r="Z38" i="6" l="1"/>
  <c r="Z35" i="6"/>
  <c r="AA30" i="6"/>
  <c r="AA23" i="6"/>
  <c r="AB32" i="6"/>
  <c r="AC32" i="6"/>
  <c r="AA38" i="6" l="1"/>
  <c r="AA35" i="6"/>
  <c r="AC18" i="6"/>
  <c r="AC31" i="6"/>
  <c r="AD32" i="6"/>
  <c r="AC30" i="6" l="1"/>
  <c r="AC23" i="6"/>
  <c r="AD18" i="6"/>
  <c r="AD31" i="6"/>
  <c r="AB18" i="6" l="1"/>
  <c r="AB31" i="6"/>
  <c r="AD30" i="6"/>
  <c r="AD23" i="6"/>
  <c r="AC35" i="6"/>
  <c r="AC38" i="6"/>
  <c r="AD35" i="6" l="1"/>
  <c r="AD38" i="6"/>
  <c r="AF31" i="6"/>
  <c r="AF32" i="6"/>
  <c r="AB30" i="6"/>
  <c r="AB23" i="6"/>
  <c r="AE32" i="6"/>
  <c r="AB35" i="6" l="1"/>
  <c r="AB38" i="6"/>
  <c r="AF18" i="6"/>
  <c r="AE18" i="6"/>
  <c r="AE31" i="6"/>
  <c r="AE30" i="6" l="1"/>
  <c r="AE23" i="6"/>
  <c r="AF30" i="6"/>
  <c r="AF23" i="6"/>
  <c r="AH31" i="6"/>
  <c r="AG32" i="6"/>
  <c r="AF38" i="6" l="1"/>
  <c r="AF35" i="6"/>
  <c r="AE35" i="6"/>
  <c r="AE38" i="6"/>
  <c r="AH32" i="6" l="1"/>
  <c r="AK32" i="6" s="1"/>
  <c r="AH18" i="6"/>
  <c r="AH30" i="6" l="1"/>
  <c r="AH23" i="6"/>
  <c r="AG18" i="6"/>
  <c r="AG31" i="6"/>
  <c r="AK31" i="6" s="1"/>
  <c r="AG30" i="6" l="1"/>
  <c r="AK30" i="6" s="1"/>
  <c r="AG23" i="6"/>
  <c r="AH35" i="6"/>
  <c r="AH38" i="6"/>
  <c r="AG35" i="6" l="1"/>
  <c r="AK35" i="6" s="1"/>
  <c r="AG38" i="6"/>
  <c r="AK38" i="6" s="1"/>
  <c r="F31" i="3" l="1"/>
  <c r="E31" i="3"/>
  <c r="C31" i="3"/>
  <c r="D31" i="3"/>
  <c r="G31" i="3" l="1"/>
  <c r="H31" i="3" l="1"/>
  <c r="I31" i="3" l="1"/>
  <c r="J31" i="3" l="1"/>
  <c r="K31" i="3" l="1"/>
  <c r="L31" i="3" l="1"/>
  <c r="M31" i="3" l="1"/>
  <c r="N31" i="3" l="1"/>
  <c r="O31" i="3" l="1"/>
  <c r="P31" i="3" l="1"/>
  <c r="Q31" i="3" l="1"/>
  <c r="R31" i="3" l="1"/>
  <c r="S31" i="3" l="1"/>
  <c r="T31" i="3" l="1"/>
  <c r="U31" i="3" l="1"/>
  <c r="V31" i="3" l="1"/>
  <c r="W31" i="3" l="1"/>
  <c r="AD31" i="3" l="1"/>
  <c r="AE31" i="3" l="1"/>
  <c r="AC31" i="3" l="1"/>
  <c r="Y31" i="3" l="1"/>
  <c r="AB31" i="3"/>
  <c r="AA31" i="3"/>
  <c r="Z31" i="3" l="1"/>
  <c r="AF31" i="3" l="1"/>
  <c r="AG31" i="3" l="1"/>
  <c r="X31" i="3" l="1"/>
  <c r="AH31" i="3" l="1"/>
  <c r="AK31" i="3" s="1"/>
  <c r="R33" i="3" l="1"/>
  <c r="Y33" i="3"/>
  <c r="T33" i="3" l="1"/>
  <c r="Z33" i="3"/>
  <c r="V33" i="3"/>
  <c r="X33" i="3"/>
  <c r="S33" i="3"/>
  <c r="W33" i="3"/>
  <c r="U33" i="3"/>
  <c r="Q33" i="3" l="1"/>
  <c r="D33" i="3" l="1"/>
  <c r="H33" i="3"/>
  <c r="N33" i="3"/>
  <c r="F33" i="3"/>
  <c r="M33" i="3"/>
  <c r="G33" i="3"/>
  <c r="I33" i="3"/>
  <c r="C33" i="3"/>
  <c r="J33" i="3" l="1"/>
  <c r="L33" i="3"/>
  <c r="E33" i="3"/>
  <c r="O33" i="3"/>
  <c r="P33" i="3"/>
  <c r="K33" i="3"/>
  <c r="AH34" i="3" l="1"/>
  <c r="AG34" i="3"/>
  <c r="AG32" i="3" l="1"/>
  <c r="AH32" i="3"/>
  <c r="AF34" i="3" l="1"/>
  <c r="AF32" i="3" l="1"/>
  <c r="AE34" i="3" l="1"/>
  <c r="AE32" i="3" l="1"/>
  <c r="AD34" i="3" l="1"/>
  <c r="AD32" i="3" l="1"/>
  <c r="AC34" i="3" l="1"/>
  <c r="AC32" i="3" l="1"/>
  <c r="V34" i="3" l="1"/>
  <c r="S34" i="3"/>
  <c r="Q34" i="3"/>
  <c r="X34" i="3"/>
  <c r="AB34" i="3"/>
  <c r="Y34" i="3"/>
  <c r="W34" i="3"/>
  <c r="N34" i="3"/>
  <c r="T34" i="3"/>
  <c r="Z34" i="3"/>
  <c r="O34" i="3"/>
  <c r="P34" i="3"/>
  <c r="R34" i="3"/>
  <c r="U34" i="3"/>
  <c r="N32" i="3" l="1"/>
  <c r="Y32" i="3"/>
  <c r="M34" i="3"/>
  <c r="AA34" i="3"/>
  <c r="T32" i="3" l="1"/>
  <c r="X32" i="3"/>
  <c r="P32" i="3"/>
  <c r="S32" i="3"/>
  <c r="J34" i="3"/>
  <c r="G34" i="3"/>
  <c r="E34" i="3"/>
  <c r="L34" i="3"/>
  <c r="I34" i="3"/>
  <c r="F34" i="3"/>
  <c r="D34" i="3"/>
  <c r="K34" i="3"/>
  <c r="H34" i="3"/>
  <c r="W32" i="3" l="1"/>
  <c r="R32" i="3"/>
  <c r="C32" i="3"/>
  <c r="V32" i="3"/>
  <c r="N25" i="3"/>
  <c r="N30" i="3"/>
  <c r="Z32" i="3"/>
  <c r="S25" i="3"/>
  <c r="S30" i="3"/>
  <c r="C34" i="3"/>
  <c r="AK34" i="3" s="1"/>
  <c r="Q32" i="3"/>
  <c r="U32" i="3"/>
  <c r="AB32" i="3"/>
  <c r="O32" i="3"/>
  <c r="Y25" i="3"/>
  <c r="Y30" i="3"/>
  <c r="M32" i="3"/>
  <c r="E32" i="3" l="1"/>
  <c r="AA32" i="3"/>
  <c r="D32" i="3"/>
  <c r="N38" i="3"/>
  <c r="N41" i="3"/>
  <c r="N42" i="3" s="1"/>
  <c r="F32" i="3"/>
  <c r="X25" i="3"/>
  <c r="X30" i="3"/>
  <c r="P25" i="3"/>
  <c r="P30" i="3"/>
  <c r="J32" i="3"/>
  <c r="T25" i="3"/>
  <c r="T30" i="3"/>
  <c r="Y41" i="3"/>
  <c r="Y42" i="3" s="1"/>
  <c r="Y38" i="3"/>
  <c r="S38" i="3"/>
  <c r="S41" i="3"/>
  <c r="S42" i="3" s="1"/>
  <c r="W25" i="3"/>
  <c r="W30" i="3"/>
  <c r="Q25" i="3" l="1"/>
  <c r="Q30" i="3"/>
  <c r="Z25" i="3"/>
  <c r="Z30" i="3"/>
  <c r="U25" i="3"/>
  <c r="U30" i="3"/>
  <c r="K32" i="3"/>
  <c r="W41" i="3"/>
  <c r="W42" i="3" s="1"/>
  <c r="W38" i="3"/>
  <c r="V25" i="3"/>
  <c r="V30" i="3"/>
  <c r="I32" i="3"/>
  <c r="L32" i="3"/>
  <c r="P38" i="3"/>
  <c r="P41" i="3"/>
  <c r="P42" i="3" s="1"/>
  <c r="G32" i="3"/>
  <c r="R25" i="3"/>
  <c r="R30" i="3"/>
  <c r="O25" i="3"/>
  <c r="O30" i="3"/>
  <c r="H32" i="3"/>
  <c r="T38" i="3"/>
  <c r="T41" i="3"/>
  <c r="T42" i="3" s="1"/>
  <c r="M25" i="3"/>
  <c r="M30" i="3"/>
  <c r="X41" i="3"/>
  <c r="X42" i="3" s="1"/>
  <c r="X38" i="3"/>
  <c r="C30" i="3"/>
  <c r="C25" i="3"/>
  <c r="AK32" i="3" l="1"/>
  <c r="J25" i="3"/>
  <c r="J30" i="3"/>
  <c r="U38" i="3"/>
  <c r="U41" i="3"/>
  <c r="U42" i="3" s="1"/>
  <c r="R38" i="3"/>
  <c r="R41" i="3"/>
  <c r="R42" i="3" s="1"/>
  <c r="D25" i="3"/>
  <c r="D30" i="3"/>
  <c r="V38" i="3"/>
  <c r="V41" i="3"/>
  <c r="V42" i="3" s="1"/>
  <c r="Z41" i="3"/>
  <c r="Z42" i="3" s="1"/>
  <c r="Z38" i="3"/>
  <c r="F25" i="3"/>
  <c r="F30" i="3"/>
  <c r="C41" i="3"/>
  <c r="C38" i="3"/>
  <c r="L25" i="3"/>
  <c r="L30" i="3"/>
  <c r="Q38" i="3"/>
  <c r="Q41" i="3"/>
  <c r="Q42" i="3" s="1"/>
  <c r="M38" i="3"/>
  <c r="M41" i="3"/>
  <c r="M42" i="3" s="1"/>
  <c r="E25" i="3"/>
  <c r="E30" i="3"/>
  <c r="O41" i="3"/>
  <c r="O42" i="3" s="1"/>
  <c r="O38" i="3"/>
  <c r="G25" i="3" l="1"/>
  <c r="G30" i="3"/>
  <c r="H25" i="3"/>
  <c r="H30" i="3"/>
  <c r="D38" i="3"/>
  <c r="D41" i="3"/>
  <c r="D42" i="3" s="1"/>
  <c r="K25" i="3"/>
  <c r="K30" i="3"/>
  <c r="I25" i="3"/>
  <c r="I30" i="3"/>
  <c r="C42" i="3"/>
  <c r="L38" i="3"/>
  <c r="L41" i="3"/>
  <c r="L42" i="3" s="1"/>
  <c r="F41" i="3"/>
  <c r="F42" i="3" s="1"/>
  <c r="F38" i="3"/>
  <c r="E38" i="3"/>
  <c r="E41" i="3"/>
  <c r="E42" i="3" s="1"/>
  <c r="J38" i="3"/>
  <c r="J41" i="3"/>
  <c r="J42" i="3" s="1"/>
  <c r="I41" i="3" l="1"/>
  <c r="I42" i="3" s="1"/>
  <c r="I38" i="3"/>
  <c r="K38" i="3"/>
  <c r="K41" i="3"/>
  <c r="K42" i="3" s="1"/>
  <c r="H41" i="3"/>
  <c r="H42" i="3" s="1"/>
  <c r="H38" i="3"/>
  <c r="G38" i="3"/>
  <c r="G41" i="3"/>
  <c r="G42" i="3" s="1"/>
  <c r="AF33" i="3" l="1"/>
  <c r="AB33" i="3"/>
  <c r="AA33" i="3"/>
  <c r="AD33" i="3"/>
  <c r="AC33" i="3"/>
  <c r="AH33" i="3" l="1"/>
  <c r="AE33" i="3"/>
  <c r="AG33" i="3"/>
  <c r="AK33" i="3" l="1"/>
  <c r="AE30" i="3"/>
  <c r="AD25" i="3"/>
  <c r="AD30" i="3"/>
  <c r="AH30" i="3"/>
  <c r="AH25" i="3"/>
  <c r="AA25" i="3"/>
  <c r="AA30" i="3"/>
  <c r="AC25" i="3"/>
  <c r="AC30" i="3"/>
  <c r="AB25" i="3"/>
  <c r="AB30" i="3"/>
  <c r="AF25" i="3"/>
  <c r="AF30" i="3"/>
  <c r="AE25" i="3" l="1"/>
  <c r="AF38" i="3"/>
  <c r="AF41" i="3"/>
  <c r="AF42" i="3" s="1"/>
  <c r="AA41" i="3"/>
  <c r="AA38" i="3"/>
  <c r="AG25" i="3"/>
  <c r="AG30" i="3"/>
  <c r="AK30" i="3" s="1"/>
  <c r="AB38" i="3"/>
  <c r="AB41" i="3"/>
  <c r="AB42" i="3" s="1"/>
  <c r="AH41" i="3"/>
  <c r="AH42" i="3" s="1"/>
  <c r="AH38" i="3"/>
  <c r="AD41" i="3"/>
  <c r="AD42" i="3" s="1"/>
  <c r="AD38" i="3"/>
  <c r="AC41" i="3"/>
  <c r="AC42" i="3" s="1"/>
  <c r="AC38" i="3"/>
  <c r="AE41" i="3" l="1"/>
  <c r="AE42" i="3" s="1"/>
  <c r="AE38" i="3"/>
  <c r="AG38" i="3"/>
  <c r="AG41" i="3"/>
  <c r="AG42" i="3" s="1"/>
  <c r="AA42" i="3"/>
  <c r="AK42" i="3" l="1"/>
  <c r="AK38" i="3"/>
  <c r="AK41" i="3"/>
  <c r="G82" i="5"/>
  <c r="G49" i="5"/>
  <c r="F82" i="5"/>
  <c r="F49" i="5"/>
  <c r="F79" i="5" l="1"/>
  <c r="H82" i="5"/>
  <c r="H49" i="5"/>
  <c r="W82" i="5"/>
  <c r="W49" i="5"/>
  <c r="Q82" i="5"/>
  <c r="Q49" i="5"/>
  <c r="Z82" i="5"/>
  <c r="Z49" i="5"/>
  <c r="V82" i="5"/>
  <c r="V49" i="5"/>
  <c r="G79" i="5"/>
  <c r="U82" i="5" l="1"/>
  <c r="U49" i="5"/>
  <c r="T82" i="5"/>
  <c r="T49" i="5"/>
  <c r="Y82" i="5"/>
  <c r="Y49" i="5"/>
  <c r="O82" i="5"/>
  <c r="O49" i="5"/>
  <c r="L82" i="5"/>
  <c r="L49" i="5"/>
  <c r="K82" i="5"/>
  <c r="K49" i="5"/>
  <c r="S82" i="5"/>
  <c r="S49" i="5"/>
  <c r="Z79" i="5"/>
  <c r="I82" i="5"/>
  <c r="I49" i="5"/>
  <c r="AA82" i="5"/>
  <c r="AA49" i="5"/>
  <c r="W79" i="5"/>
  <c r="J82" i="5"/>
  <c r="J49" i="5"/>
  <c r="X82" i="5"/>
  <c r="X49" i="5"/>
  <c r="V79" i="5"/>
  <c r="H79" i="5"/>
  <c r="P82" i="5"/>
  <c r="P49" i="5"/>
  <c r="R82" i="5"/>
  <c r="R49" i="5"/>
  <c r="Q79" i="5"/>
  <c r="N82" i="5"/>
  <c r="N49" i="5"/>
  <c r="M82" i="5"/>
  <c r="M49" i="5"/>
  <c r="J79" i="5" l="1"/>
  <c r="Y79" i="5"/>
  <c r="L79" i="5"/>
  <c r="AB82" i="5"/>
  <c r="AB49" i="5"/>
  <c r="S79" i="5"/>
  <c r="T79" i="5"/>
  <c r="O79" i="5"/>
  <c r="N79" i="5"/>
  <c r="M79" i="5"/>
  <c r="R79" i="5"/>
  <c r="AA79" i="5"/>
  <c r="K79" i="5"/>
  <c r="U79" i="5"/>
  <c r="P79" i="5"/>
  <c r="I79" i="5"/>
  <c r="X79" i="5"/>
  <c r="AB79" i="5" l="1"/>
  <c r="AC82" i="5"/>
  <c r="AC49" i="5"/>
  <c r="AG82" i="5" l="1"/>
  <c r="AG49" i="5"/>
  <c r="AE82" i="5"/>
  <c r="AE49" i="5"/>
  <c r="AF82" i="5"/>
  <c r="AF49" i="5"/>
  <c r="AD82" i="5"/>
  <c r="AD49" i="5"/>
  <c r="AC79" i="5"/>
  <c r="AD79" i="5" l="1"/>
  <c r="K53" i="5"/>
  <c r="K85" i="5"/>
  <c r="L53" i="5"/>
  <c r="L85" i="5"/>
  <c r="AF79" i="5"/>
  <c r="AE79" i="5"/>
  <c r="AG79" i="5"/>
  <c r="AH82" i="5" l="1"/>
  <c r="AK82" i="5" s="1"/>
  <c r="AH49" i="5"/>
  <c r="L83" i="5"/>
  <c r="K83" i="5"/>
  <c r="AH79" i="5" l="1"/>
  <c r="AK79" i="5" s="1"/>
  <c r="M53" i="5"/>
  <c r="M85" i="5"/>
  <c r="N53" i="5" l="1"/>
  <c r="N85" i="5"/>
  <c r="M83" i="5"/>
  <c r="N83" i="5" l="1"/>
  <c r="O53" i="5"/>
  <c r="O85" i="5"/>
  <c r="P53" i="5" l="1"/>
  <c r="P85" i="5"/>
  <c r="O83" i="5"/>
  <c r="P83" i="5" l="1"/>
  <c r="Q53" i="5"/>
  <c r="Q85" i="5"/>
  <c r="Q83" i="5" l="1"/>
  <c r="R53" i="5"/>
  <c r="R85" i="5"/>
  <c r="R83" i="5" l="1"/>
  <c r="S53" i="5"/>
  <c r="S85" i="5"/>
  <c r="T53" i="5" l="1"/>
  <c r="T85" i="5"/>
  <c r="S83" i="5"/>
  <c r="T83" i="5" l="1"/>
  <c r="U53" i="5"/>
  <c r="U85" i="5"/>
  <c r="V53" i="5" l="1"/>
  <c r="V85" i="5"/>
  <c r="U83" i="5"/>
  <c r="W53" i="5" l="1"/>
  <c r="W85" i="5"/>
  <c r="V83" i="5"/>
  <c r="X53" i="5" l="1"/>
  <c r="X85" i="5"/>
  <c r="AK85" i="5" s="1"/>
  <c r="W83" i="5"/>
  <c r="X83" i="5" l="1"/>
  <c r="AK83" i="5" s="1"/>
  <c r="Q76" i="5" l="1"/>
  <c r="Q43" i="5"/>
  <c r="Q73" i="5" l="1"/>
  <c r="Q59" i="5"/>
  <c r="Q89" i="5" l="1"/>
  <c r="Q92" i="5"/>
  <c r="Z43" i="5" l="1"/>
  <c r="Z76" i="5"/>
  <c r="T43" i="5"/>
  <c r="T76" i="5"/>
  <c r="W43" i="5"/>
  <c r="W76" i="5"/>
  <c r="AA76" i="5"/>
  <c r="AA43" i="5"/>
  <c r="U76" i="5"/>
  <c r="U43" i="5"/>
  <c r="Y43" i="5"/>
  <c r="Y76" i="5"/>
  <c r="V43" i="5" l="1"/>
  <c r="V76" i="5"/>
  <c r="W73" i="5"/>
  <c r="W59" i="5"/>
  <c r="X76" i="5"/>
  <c r="X43" i="5"/>
  <c r="Y73" i="5"/>
  <c r="Y59" i="5"/>
  <c r="T73" i="5"/>
  <c r="T59" i="5"/>
  <c r="U73" i="5"/>
  <c r="U59" i="5"/>
  <c r="Z73" i="5"/>
  <c r="Z59" i="5"/>
  <c r="AA73" i="5"/>
  <c r="AA59" i="5"/>
  <c r="S43" i="5"/>
  <c r="S76" i="5"/>
  <c r="U92" i="5" l="1"/>
  <c r="U89" i="5"/>
  <c r="T92" i="5"/>
  <c r="T89" i="5"/>
  <c r="Y89" i="5"/>
  <c r="Y92" i="5"/>
  <c r="X73" i="5"/>
  <c r="X59" i="5"/>
  <c r="S73" i="5"/>
  <c r="S59" i="5"/>
  <c r="AA89" i="5"/>
  <c r="AA92" i="5"/>
  <c r="W92" i="5"/>
  <c r="W89" i="5"/>
  <c r="Z92" i="5"/>
  <c r="Z89" i="5"/>
  <c r="V73" i="5"/>
  <c r="V59" i="5"/>
  <c r="X89" i="5" l="1"/>
  <c r="X92" i="5"/>
  <c r="P76" i="5"/>
  <c r="P43" i="5"/>
  <c r="V89" i="5"/>
  <c r="V92" i="5"/>
  <c r="S89" i="5"/>
  <c r="S92" i="5"/>
  <c r="O76" i="5" l="1"/>
  <c r="O43" i="5"/>
  <c r="P73" i="5"/>
  <c r="P59" i="5"/>
  <c r="P89" i="5" l="1"/>
  <c r="P92" i="5"/>
  <c r="N76" i="5"/>
  <c r="N43" i="5"/>
  <c r="O73" i="5"/>
  <c r="O59" i="5"/>
  <c r="M43" i="5" l="1"/>
  <c r="M76" i="5"/>
  <c r="O92" i="5"/>
  <c r="O89" i="5"/>
  <c r="N73" i="5"/>
  <c r="N59" i="5"/>
  <c r="N92" i="5" l="1"/>
  <c r="N89" i="5"/>
  <c r="M73" i="5"/>
  <c r="M59" i="5"/>
  <c r="M89" i="5" l="1"/>
  <c r="M92" i="5"/>
  <c r="AG76" i="5" l="1"/>
  <c r="AG43" i="5"/>
  <c r="AG73" i="5" l="1"/>
  <c r="AG59" i="5"/>
  <c r="AG92" i="5" l="1"/>
  <c r="AG89" i="5"/>
  <c r="AF76" i="5" l="1"/>
  <c r="AF43" i="5"/>
  <c r="AF73" i="5" l="1"/>
  <c r="AF59" i="5"/>
  <c r="AF92" i="5" l="1"/>
  <c r="AF89" i="5"/>
  <c r="AE76" i="5" l="1"/>
  <c r="AE43" i="5"/>
  <c r="AE73" i="5" l="1"/>
  <c r="AE59" i="5"/>
  <c r="AH76" i="5"/>
  <c r="AH43" i="5"/>
  <c r="AD43" i="5"/>
  <c r="AD76" i="5"/>
  <c r="AD73" i="5" l="1"/>
  <c r="AD59" i="5"/>
  <c r="AH73" i="5"/>
  <c r="AH59" i="5"/>
  <c r="AE92" i="5"/>
  <c r="AE89" i="5"/>
  <c r="AH89" i="5" l="1"/>
  <c r="AH92" i="5"/>
  <c r="AD89" i="5"/>
  <c r="AD92" i="5"/>
  <c r="AC76" i="5" l="1"/>
  <c r="AC43" i="5"/>
  <c r="AC73" i="5" l="1"/>
  <c r="AC59" i="5"/>
  <c r="AC89" i="5" l="1"/>
  <c r="AC92" i="5"/>
  <c r="AB76" i="5" l="1"/>
  <c r="AB43" i="5"/>
  <c r="AB73" i="5" l="1"/>
  <c r="AB59" i="5"/>
  <c r="AB92" i="5" l="1"/>
  <c r="AB89" i="5"/>
  <c r="R76" i="5" l="1"/>
  <c r="R43" i="5"/>
  <c r="R73" i="5" l="1"/>
  <c r="R59" i="5"/>
  <c r="R92" i="5" l="1"/>
  <c r="R89" i="5"/>
  <c r="L76" i="5" l="1"/>
  <c r="L43" i="5"/>
  <c r="L73" i="5" l="1"/>
  <c r="L59" i="5"/>
  <c r="L89" i="5" l="1"/>
  <c r="L92" i="5"/>
  <c r="K43" i="5"/>
  <c r="K76" i="5"/>
  <c r="K73" i="5" l="1"/>
  <c r="K59" i="5"/>
  <c r="I76" i="5" l="1"/>
  <c r="I43" i="5"/>
  <c r="J76" i="5"/>
  <c r="J43" i="5"/>
  <c r="K89" i="5"/>
  <c r="K92" i="5"/>
  <c r="G76" i="5" l="1"/>
  <c r="G43" i="5"/>
  <c r="J73" i="5"/>
  <c r="J59" i="5"/>
  <c r="I73" i="5"/>
  <c r="I59" i="5"/>
  <c r="I92" i="5" l="1"/>
  <c r="I89" i="5"/>
  <c r="J92" i="5"/>
  <c r="J89" i="5"/>
  <c r="G73" i="5"/>
  <c r="G59" i="5"/>
  <c r="H76" i="5"/>
  <c r="H43" i="5"/>
  <c r="H73" i="5" l="1"/>
  <c r="H59" i="5"/>
  <c r="G92" i="5"/>
  <c r="G89" i="5"/>
  <c r="E43" i="5" l="1"/>
  <c r="E76" i="5"/>
  <c r="F43" i="5"/>
  <c r="F76" i="5"/>
  <c r="H92" i="5"/>
  <c r="H89" i="5"/>
  <c r="D43" i="5" l="1"/>
  <c r="D76" i="5"/>
  <c r="F73" i="5"/>
  <c r="F59" i="5"/>
  <c r="E73" i="5"/>
  <c r="E59" i="5"/>
  <c r="E92" i="5" l="1"/>
  <c r="E89" i="5"/>
  <c r="C43" i="5"/>
  <c r="C76" i="5"/>
  <c r="AK76" i="5" s="1"/>
  <c r="F92" i="5"/>
  <c r="F89" i="5"/>
  <c r="D59" i="5"/>
  <c r="D73" i="5"/>
  <c r="C73" i="5" l="1"/>
  <c r="AK73" i="5" s="1"/>
  <c r="C59" i="5"/>
  <c r="D92" i="5"/>
  <c r="D89" i="5"/>
  <c r="C89" i="5" l="1"/>
  <c r="AK89" i="5" s="1"/>
  <c r="C92" i="5"/>
  <c r="AK92" i="5" l="1"/>
</calcChain>
</file>

<file path=xl/sharedStrings.xml><?xml version="1.0" encoding="utf-8"?>
<sst xmlns="http://schemas.openxmlformats.org/spreadsheetml/2006/main" count="1232" uniqueCount="151">
  <si>
    <t>GAS</t>
  </si>
  <si>
    <t>HFCs</t>
  </si>
  <si>
    <t>PFCs</t>
  </si>
  <si>
    <t>% change in emissions by gas</t>
  </si>
  <si>
    <t>SOURCE AND SINK CATEGORIES</t>
  </si>
  <si>
    <t xml:space="preserve">1.  Energy </t>
  </si>
  <si>
    <t>5.  LULUCF</t>
  </si>
  <si>
    <t>% change</t>
  </si>
  <si>
    <t xml:space="preserve">3.  Agriculture </t>
  </si>
  <si>
    <t xml:space="preserve">5.  Waste </t>
  </si>
  <si>
    <t>6.  Other</t>
  </si>
  <si>
    <t>Total (without LULUCF, with indirect)</t>
  </si>
  <si>
    <t>2.  Industrial Processes and Product Use</t>
  </si>
  <si>
    <t>Total (with LULUCF, with indirect)</t>
  </si>
  <si>
    <t>1.A.1 Energy Industries</t>
  </si>
  <si>
    <t>1.A.2 Manufacturing Industries and Construction</t>
  </si>
  <si>
    <t>1.A.3 Transport</t>
  </si>
  <si>
    <t>1.A.4 Other Sectors</t>
  </si>
  <si>
    <t>1.B.1 Coal mining and handling</t>
  </si>
  <si>
    <t>1.B.2 Oil and Natural Gas</t>
  </si>
  <si>
    <t>1.A  Fuel combustion:</t>
  </si>
  <si>
    <t>1.B Fugitive from fuels:</t>
  </si>
  <si>
    <t>IPCC 1 ENERGY</t>
  </si>
  <si>
    <t>2.A Mineral Industry:</t>
  </si>
  <si>
    <t>2.A.1 Cement Production</t>
  </si>
  <si>
    <t>2.A.2 Lime Production</t>
  </si>
  <si>
    <t>2.A.3 Glass Production</t>
  </si>
  <si>
    <t>2.A.4 Other Process Uses of Carbonates</t>
  </si>
  <si>
    <t>2.B Chemical Industry</t>
  </si>
  <si>
    <t>2.B.1 Ammonia Production</t>
  </si>
  <si>
    <t>2.B.2 Nitric Acid Production</t>
  </si>
  <si>
    <t>2.E Electronics Industry - Integrated Circuit or Semiconductor</t>
  </si>
  <si>
    <t>2.D Non-Energy Products from Fuels and Solvent Use</t>
  </si>
  <si>
    <t>2.D.1 Lubricant Use</t>
  </si>
  <si>
    <t>2.D.2 Paraffin Wax Use</t>
  </si>
  <si>
    <t>2.D.3 Solvent Use</t>
  </si>
  <si>
    <t>2.F Product Uses as Substitutes for Ozone Depleting Substances</t>
  </si>
  <si>
    <t>2.F.1 Refrigeration and Air Conditioning</t>
  </si>
  <si>
    <t>2.F.3 Fire Protection</t>
  </si>
  <si>
    <t>2.F.4 Aerosols</t>
  </si>
  <si>
    <t>2.B Chemical Industry:</t>
  </si>
  <si>
    <t>2.F Product Uses as Substitutes for Ozone Depleting Substances:</t>
  </si>
  <si>
    <t>average</t>
  </si>
  <si>
    <t>kt CO2eq in the trend</t>
  </si>
  <si>
    <t>IPCC 2 IPPU</t>
  </si>
  <si>
    <t>IPCC 3 AGRICULTURE</t>
  </si>
  <si>
    <t>IPCC 5 WASTE</t>
  </si>
  <si>
    <t>Total (excl. LULUCF, with indirect)</t>
  </si>
  <si>
    <t>4.  LULUCF</t>
  </si>
  <si>
    <t>LULUCF</t>
  </si>
  <si>
    <t>4A Forestland</t>
  </si>
  <si>
    <t>A. Forest Land CO2</t>
  </si>
  <si>
    <t>A. Forest Land CH4</t>
  </si>
  <si>
    <t>A. Forest Land N2O</t>
  </si>
  <si>
    <t>4B Cropland</t>
  </si>
  <si>
    <t>B. Cropland CO2</t>
  </si>
  <si>
    <t>B. Cropland CH4</t>
  </si>
  <si>
    <t>C. Grassland CO2</t>
  </si>
  <si>
    <t>C. Grassland CH4</t>
  </si>
  <si>
    <t>C. Grassland N2O</t>
  </si>
  <si>
    <t>4D Wetlands</t>
  </si>
  <si>
    <t>D. Wetlands CO2</t>
  </si>
  <si>
    <t>D. Wetlands CH4</t>
  </si>
  <si>
    <t>D. Wetlands N2O</t>
  </si>
  <si>
    <t>4E Settlements</t>
  </si>
  <si>
    <t>E. Settlements CO2</t>
  </si>
  <si>
    <t>E. Settlements CH4</t>
  </si>
  <si>
    <t>E. Settlements N2O</t>
  </si>
  <si>
    <t>4F Other Land</t>
  </si>
  <si>
    <t>F. Other Land CO2</t>
  </si>
  <si>
    <t>F. Other Land CH4</t>
  </si>
  <si>
    <t>F. Other Land N2O</t>
  </si>
  <si>
    <t>4G Harvested Wood Products</t>
  </si>
  <si>
    <t>4H Other</t>
  </si>
  <si>
    <t>4G Harvested Wood Prodcuts</t>
  </si>
  <si>
    <t>NO</t>
  </si>
  <si>
    <t>2C Metal Industry</t>
  </si>
  <si>
    <t>4C Grassland</t>
  </si>
  <si>
    <t>2.D.3 Urea Used as a Catalyst</t>
  </si>
  <si>
    <t>2.C Metal Industry</t>
  </si>
  <si>
    <t>2.G.1 Electrical Equipment</t>
  </si>
  <si>
    <t>2.G Other Product Manufacture and Use</t>
  </si>
  <si>
    <t>3.A Enteric Fermentation</t>
  </si>
  <si>
    <t xml:space="preserve">3.B Manure Management </t>
  </si>
  <si>
    <t>3.D Agricultural Soils</t>
  </si>
  <si>
    <t>3.G Liming</t>
  </si>
  <si>
    <t>3.H Urea Application</t>
  </si>
  <si>
    <t>5.A Solid Waste Disposal</t>
  </si>
  <si>
    <t>5.A.1  Managed waste disposal sites</t>
  </si>
  <si>
    <t>5.A.2 Unmanaged waste disposal sites</t>
  </si>
  <si>
    <t>5.B Biological Treatment of Solid Waste - Composting</t>
  </si>
  <si>
    <t>5.C Incineration and Open Burning of Waste</t>
  </si>
  <si>
    <t>5.C.1 Waste incineration</t>
  </si>
  <si>
    <t>5.C.2 Open burning of waste</t>
  </si>
  <si>
    <t>5.D Wastewater Treatment and Discharge</t>
  </si>
  <si>
    <t>5.D.1 Domestic wastewater</t>
  </si>
  <si>
    <t>5.D.2 Industrial wastewater</t>
  </si>
  <si>
    <t>Actual change in emissions by gas</t>
  </si>
  <si>
    <t>Actual change in emissions by sector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</si>
  <si>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without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</si>
  <si>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</si>
  <si>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without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</si>
  <si>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</si>
  <si>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without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</si>
  <si>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</si>
  <si>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SF</t>
    </r>
    <r>
      <rPr>
        <vertAlign val="subscript"/>
        <sz val="11"/>
        <rFont val="Calibri"/>
        <family val="2"/>
        <scheme val="minor"/>
      </rPr>
      <t>6</t>
    </r>
  </si>
  <si>
    <r>
      <t>NF</t>
    </r>
    <r>
      <rPr>
        <vertAlign val="subscript"/>
        <sz val="11"/>
        <rFont val="Calibri"/>
        <family val="2"/>
        <scheme val="minor"/>
      </rPr>
      <t>3</t>
    </r>
  </si>
  <si>
    <r>
      <t xml:space="preserve">  3.D.1 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</si>
  <si>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 xml:space="preserve">  3.D.2 Indirect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</si>
  <si>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>2.G.2 SF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PFCs from Other Product Uses</t>
    </r>
  </si>
  <si>
    <r>
      <t>2.G.3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Product Uses - Anaesthesia</t>
    </r>
  </si>
  <si>
    <t>4.  Land use, land-use change and forestry</t>
  </si>
  <si>
    <r>
      <t>Total IPPU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</si>
  <si>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LULUCF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</si>
  <si>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Agriculture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</si>
  <si>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Energy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</si>
  <si>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B. Cropland N2O</t>
  </si>
  <si>
    <r>
      <t>Total Waste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</si>
  <si>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2.G.4 Other Solvent and product use</t>
  </si>
  <si>
    <t>2.H.2 Food and Beverages industry</t>
  </si>
  <si>
    <t xml:space="preserve">5B2 Anaerobic digestion at biogas facilities </t>
  </si>
  <si>
    <t>5B1 Composting</t>
  </si>
  <si>
    <t>2.D.3 Urea used as a Catalyst</t>
  </si>
  <si>
    <t>IPCC 1 ENERGY (AR5)</t>
  </si>
  <si>
    <t>2024 submission</t>
  </si>
  <si>
    <t>Figure 10.5 Impact of Recalculations in Waste between annual Submissions 1990-2022</t>
  </si>
  <si>
    <t>Figure 10.6 Total  Impact of Recalculations between annual Submissions 1990-2022</t>
  </si>
  <si>
    <t>Figure 10.2 Impact of Recalculations in IPPU between annual Submissions 1990-2022</t>
  </si>
  <si>
    <t>Figure 10.3 Impact of Recalculations in Agriculture between annual Submissions 1990-2022</t>
  </si>
  <si>
    <t>Figure 10.4 Impact of Recalculations in LULUCF between annual Submissions 1990-2022</t>
  </si>
  <si>
    <t>Figure 10.1 Impact of Recalculations in Energy between annual Submissions 1990-2022</t>
  </si>
  <si>
    <t>2025 submission</t>
  </si>
  <si>
    <t>(b) Recalculated Emissions by Gas 1990 –2022 reported in 2025 Submission (kt CO2eq)</t>
  </si>
  <si>
    <t xml:space="preserve">(a) Emissions by Gas 1990 –2022 reported in 2024 Submission (kt CO2eq) </t>
  </si>
  <si>
    <r>
      <t>(a) Emissions by sector 1990 –2022 reported in 2024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</si>
  <si>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by sector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</si>
  <si>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(c) Percentage Change in Emissions by Sector 1990-2022</t>
  </si>
  <si>
    <r>
      <t>(a) Emissions in Energy 1990 –2022 reported in 2024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</si>
  <si>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Energy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</si>
  <si>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in Agriculture 1990 –2022 reported in 2024 Submission (kt CO</t>
    </r>
    <r>
      <rPr>
        <b/>
        <i/>
        <vertAlign val="subscript"/>
        <sz val="11"/>
        <rFont val="Calibri"/>
        <family val="2"/>
        <scheme val="minor"/>
      </rPr>
      <t xml:space="preserve">2 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</si>
  <si>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Agriculture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</si>
  <si>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in IPPU 1990 –2022 reported in 2024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</si>
  <si>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IPPU Gas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</si>
  <si>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 xml:space="preserve">(a) Emissions in LULUCF 1990 –2022 reported in 2024 Submission (kt CO2 eq) </t>
  </si>
  <si>
    <r>
      <t>(b) Recalculated Emissions in LULUCF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</si>
  <si>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in Waste 1990 –2022 reported in 2024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</si>
  <si>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Waste 1990 –2022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</si>
  <si>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NO,IE</t>
  </si>
  <si>
    <t>IE</t>
  </si>
  <si>
    <t>NA,NO</t>
  </si>
  <si>
    <t>IE,NO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</si>
</sst>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_-* #,##0.000_-;\-* #,##0.000_-;_-* &quot;-&quot;??_-;_-@_-"/>
    <numFmt numFmtId="168" formatCode="0.0"/>
    <numFmt numFmtId="169" formatCode="_-* #,##0.000_-;\-* #,##0.000_-;_-* &quot;-&quot;??????_-;_-@_-"/>
    <numFmt numFmtId="170" formatCode="_-* #,##0.0_-;\-* #,##0.0_-;_-* &quot;-&quot;?_-;_-@_-"/>
    <numFmt numFmtId="171" formatCode="_-* #,##0.000_-;\-* #,##0.000_-;_-* &quot;-&quot;???_-;_-@_-"/>
    <numFmt numFmtId="172" formatCode="#,##0.000"/>
    <numFmt numFmtId="173" formatCode="0.000%"/>
    <numFmt numFmtId="174" formatCode="_-* #,##0.0000_-;\-* #,##0.0000_-;_-* &quot;-&quot;????_-;_-@_-"/>
  </numFmts>
  <fonts count="17" x14ac:knownFonts="1">
    <font>
      <sz val="10"/>
      <name val="Arial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vertAlign val="subscript"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9" fontId="1" fillId="0" borderId="2" applyNumberFormat="0" applyFont="0" applyFill="0" applyBorder="0" applyProtection="0">
      <alignment horizontal="left" vertical="center" indent="2"/>
    </xf>
    <xf numFmtId="4" fontId="4" fillId="0" borderId="1" applyFill="0" applyBorder="0" applyProtection="0">
      <alignment horizontal="right" vertical="center"/>
    </xf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86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/>
    <xf numFmtId="43" fontId="6" fillId="0" borderId="0" xfId="7" applyFont="1" applyFill="1" applyBorder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0" fontId="10" fillId="0" borderId="0" xfId="2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0" fontId="8" fillId="0" borderId="0" xfId="2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vertical="center"/>
    </xf>
    <xf numFmtId="2" fontId="7" fillId="0" borderId="0" xfId="3" applyNumberFormat="1" applyFont="1" applyFill="1" applyBorder="1" applyAlignment="1">
      <alignment horizontal="right" vertical="center"/>
    </xf>
    <xf numFmtId="2" fontId="7" fillId="0" borderId="0" xfId="2" applyNumberFormat="1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horizontal="right" vertical="center"/>
    </xf>
    <xf numFmtId="10" fontId="7" fillId="0" borderId="0" xfId="2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0" fontId="8" fillId="0" borderId="0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 indent="1"/>
    </xf>
    <xf numFmtId="170" fontId="6" fillId="0" borderId="0" xfId="3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7" fontId="6" fillId="0" borderId="0" xfId="3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168" fontId="7" fillId="0" borderId="0" xfId="2" applyNumberFormat="1" applyFont="1" applyFill="1" applyBorder="1" applyAlignment="1">
      <alignment horizontal="right" vertical="center" wrapText="1"/>
    </xf>
    <xf numFmtId="2" fontId="8" fillId="0" borderId="0" xfId="2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horizontal="center" vertical="center"/>
    </xf>
    <xf numFmtId="2" fontId="7" fillId="0" borderId="0" xfId="2" applyNumberFormat="1" applyFont="1" applyFill="1" applyBorder="1" applyAlignment="1">
      <alignment vertical="center"/>
    </xf>
    <xf numFmtId="0" fontId="7" fillId="0" borderId="0" xfId="0" applyFont="1" applyAlignment="1">
      <alignment horizontal="left" indent="1"/>
    </xf>
    <xf numFmtId="43" fontId="6" fillId="0" borderId="0" xfId="3" applyFont="1" applyFill="1" applyBorder="1" applyAlignment="1">
      <alignment horizontal="right" vertical="center"/>
    </xf>
    <xf numFmtId="172" fontId="7" fillId="0" borderId="0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9" fontId="7" fillId="0" borderId="0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 wrapText="1"/>
    </xf>
    <xf numFmtId="165" fontId="8" fillId="0" borderId="0" xfId="2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right"/>
    </xf>
    <xf numFmtId="2" fontId="8" fillId="0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168" fontId="12" fillId="0" borderId="0" xfId="0" applyNumberFormat="1" applyFont="1" applyFill="1" applyBorder="1"/>
    <xf numFmtId="4" fontId="7" fillId="0" borderId="0" xfId="0" applyNumberFormat="1" applyFont="1" applyFill="1" applyBorder="1"/>
    <xf numFmtId="165" fontId="8" fillId="0" borderId="0" xfId="0" applyNumberFormat="1" applyFont="1" applyFill="1" applyBorder="1" applyAlignment="1">
      <alignment vertical="center"/>
    </xf>
    <xf numFmtId="43" fontId="6" fillId="0" borderId="0" xfId="9" applyNumberFormat="1" applyFont="1" applyFill="1" applyBorder="1" applyAlignment="1">
      <alignment horizontal="center" vertical="center"/>
    </xf>
    <xf numFmtId="174" fontId="6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vertical="center"/>
    </xf>
  </cellXfs>
  <cellStyles count="10">
    <cellStyle name="2x indented GHG Textfiels" xfId="5" xr:uid="{00000000-0005-0000-0000-000000000000}"/>
    <cellStyle name="Bold GHG Numbers (0.00)" xfId="6" xr:uid="{00000000-0005-0000-0000-000001000000}"/>
    <cellStyle name="Comma" xfId="3" builtinId="3"/>
    <cellStyle name="Comma 2" xfId="7" xr:uid="{00000000-0005-0000-0000-000003000000}"/>
    <cellStyle name="Currency" xfId="9" builtinId="4"/>
    <cellStyle name="Headline" xfId="8" xr:uid="{00000000-0005-0000-0000-000004000000}"/>
    <cellStyle name="Normal" xfId="0" builtinId="0"/>
    <cellStyle name="Normal 2" xfId="4" xr:uid="{00000000-0005-0000-0000-000006000000}"/>
    <cellStyle name="Percent" xfId="2" builtinId="5"/>
    <cellStyle name="Обычный_CRF2002 (1)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29982210187782E-2"/>
          <c:y val="8.1963223301355151E-2"/>
          <c:w val="0.92369703232243994"/>
          <c:h val="0.79536174252352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10.1 Energy'!$B$1</c:f>
              <c:strCache>
                <c:ptCount val="1"/>
                <c:pt idx="0">
                  <c:v>2024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1DA690F9-6816-4EBE-BD05-2E35E9718B6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6A5-4D69-A984-9F15CB246A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D8D79E8-75CA-40EC-A28F-AAAA6919F4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A5-4D69-A984-9F15CB246A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CDC6902-0AB0-4D03-AA8B-F9F79D44BE4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A5-4D69-A984-9F15CB246A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BAA090-8A63-4302-96D4-4DA29844A0A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A5-4D69-A984-9F15CB246A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90B51F-C7B3-4355-A52C-170FFB82D97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A5-4D69-A984-9F15CB246A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2EC3E85-3352-4079-AD31-3F907648A7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A5-4D69-A984-9F15CB246A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9F90491-A4F2-4096-8382-F59BBA4F319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A5-4D69-A984-9F15CB246A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8E6344-D612-43A0-AFB8-569240257BC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A5-4D69-A984-9F15CB246A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E4467B7-65FD-49E2-92B8-E1CA0966BD5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A5-4D69-A984-9F15CB246A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BFD47E9-23D2-4ED0-8F96-76FEB3E43AA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A5-4D69-A984-9F15CB246A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369FF3D-9F90-4260-9523-592BEC502DC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6A5-4D69-A984-9F15CB246A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6F7E32A-03EE-474F-B0A9-CC170DA655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6A5-4D69-A984-9F15CB246A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DB65AAA-D815-47C8-A0C0-3618DCFCEE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6A5-4D69-A984-9F15CB246A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D1DF855-5333-454E-971D-C18D1022557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6A5-4D69-A984-9F15CB246A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AAC3C94-3E7D-4636-A2F1-B83FBF9EFB8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6A5-4D69-A984-9F15CB246A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2A0C048-F4BD-4316-A329-FD12E35F018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6A5-4D69-A984-9F15CB246A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E2F6EDD-FE40-4B05-B9E2-F92C0AE8A24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6A5-4D69-A984-9F15CB246A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FDA35D0-52CC-4629-9449-1FE1B5B4171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6A5-4D69-A984-9F15CB246A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6330CC1-8A4F-4FAC-8ADB-DB27EAED307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6A5-4D69-A984-9F15CB246A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C298E50-0DC7-4EFD-A9D2-2BE0BC286BF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6A5-4D69-A984-9F15CB246A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4C2073C-40B2-48B9-B295-CA5792004ED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6A5-4D69-A984-9F15CB246A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3869D17-A3DE-43DD-A544-B63029E17F0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6A5-4D69-A984-9F15CB246A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3C67A06-0C70-4FF7-BFA0-13F77E182D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6A5-4D69-A984-9F15CB246A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2CA4CA1-173A-45D4-BB77-1BA652BBF83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6A5-4D69-A984-9F15CB246A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EF62552-0C0F-4368-9D27-4EB985FDA83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6A5-4D69-A984-9F15CB246A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5630210-11B6-4155-92A6-8C00CA71ACE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6A5-4D69-A984-9F15CB246A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A0D248D-85F3-4A0C-856E-BEC301118CA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6A5-4D69-A984-9F15CB246A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F1235C3B-A3C3-40F4-A8DF-2C361C71570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6A5-4D69-A984-9F15CB246A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40871B0-DEAC-4759-928B-7ED77090DE3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4FF-4AEE-84EA-37977D36831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DE30BF38-1240-441F-9D2F-CDD97033118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6F-4BFD-9B56-414CE6F305B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89ECF11-2653-49E9-A3BF-C50780014B0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C6F-4FA5-8771-11DCD1B9F52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7665431-7D74-4276-97E5-DAE8D8410D6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0C5-4A67-B9C0-F57200F1636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7715529-112B-4FD5-9A07-9E368E53090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D5F-4227-BB51-47AA1052F64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10.1 Energy'!$C$29:$AI$29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10.1 Energy'!$C$12:$AI$12</c:f>
              <c:numCache>
                <c:formatCode>#,##0.0</c:formatCode>
                <c:ptCount val="33"/>
                <c:pt idx="0">
                  <c:v>31067.508147008699</c:v>
                </c:pt>
                <c:pt idx="1">
                  <c:v>31916.510378243023</c:v>
                </c:pt>
                <c:pt idx="2">
                  <c:v>31797.57116567386</c:v>
                </c:pt>
                <c:pt idx="3">
                  <c:v>31973.424067984073</c:v>
                </c:pt>
                <c:pt idx="4">
                  <c:v>32932.479407757237</c:v>
                </c:pt>
                <c:pt idx="5">
                  <c:v>33835.44464866865</c:v>
                </c:pt>
                <c:pt idx="6">
                  <c:v>35441.312112484753</c:v>
                </c:pt>
                <c:pt idx="7">
                  <c:v>36540.24123820947</c:v>
                </c:pt>
                <c:pt idx="8">
                  <c:v>38744.439711906445</c:v>
                </c:pt>
                <c:pt idx="9">
                  <c:v>40177.973247375208</c:v>
                </c:pt>
                <c:pt idx="10">
                  <c:v>42483.569915270651</c:v>
                </c:pt>
                <c:pt idx="11">
                  <c:v>44590.290088830545</c:v>
                </c:pt>
                <c:pt idx="12">
                  <c:v>43365.918971379935</c:v>
                </c:pt>
                <c:pt idx="13">
                  <c:v>44079.186386526519</c:v>
                </c:pt>
                <c:pt idx="14">
                  <c:v>43799.727079105898</c:v>
                </c:pt>
                <c:pt idx="15">
                  <c:v>45702.345640186417</c:v>
                </c:pt>
                <c:pt idx="16">
                  <c:v>45217.897066351987</c:v>
                </c:pt>
                <c:pt idx="17">
                  <c:v>45151.901322509257</c:v>
                </c:pt>
                <c:pt idx="18">
                  <c:v>45256.33779475031</c:v>
                </c:pt>
                <c:pt idx="19">
                  <c:v>40789.180744479803</c:v>
                </c:pt>
                <c:pt idx="20">
                  <c:v>40460.277545759025</c:v>
                </c:pt>
                <c:pt idx="21">
                  <c:v>36914.364861340968</c:v>
                </c:pt>
                <c:pt idx="22">
                  <c:v>37002.221227166061</c:v>
                </c:pt>
                <c:pt idx="23">
                  <c:v>35853.867152274943</c:v>
                </c:pt>
                <c:pt idx="24">
                  <c:v>35193.675077842665</c:v>
                </c:pt>
                <c:pt idx="25">
                  <c:v>36859.487986943881</c:v>
                </c:pt>
                <c:pt idx="26">
                  <c:v>38369.923165723856</c:v>
                </c:pt>
                <c:pt idx="27">
                  <c:v>37060.036697318654</c:v>
                </c:pt>
                <c:pt idx="28">
                  <c:v>36837.16436735219</c:v>
                </c:pt>
                <c:pt idx="29">
                  <c:v>35260.050842108925</c:v>
                </c:pt>
                <c:pt idx="30">
                  <c:v>33125.636789842167</c:v>
                </c:pt>
                <c:pt idx="31">
                  <c:v>34961.051554082092</c:v>
                </c:pt>
                <c:pt idx="32">
                  <c:v>34260.997503769802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10.1 Energy'!$C$38:$AI$38</c15:f>
                <c15:dlblRangeCache>
                  <c:ptCount val="33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-0.1%</c:v>
                  </c:pt>
                  <c:pt idx="28">
                    <c:v>-0.2%</c:v>
                  </c:pt>
                  <c:pt idx="29">
                    <c:v>-0.4%</c:v>
                  </c:pt>
                  <c:pt idx="30">
                    <c:v>-0.2%</c:v>
                  </c:pt>
                  <c:pt idx="31">
                    <c:v>-0.2%</c:v>
                  </c:pt>
                  <c:pt idx="32">
                    <c:v>-0.2%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86-44F2-B6FB-28B5C8BDAB12}"/>
            </c:ext>
          </c:extLst>
        </c:ser>
        <c:ser>
          <c:idx val="1"/>
          <c:order val="1"/>
          <c:tx>
            <c:strRef>
              <c:f>'Figure 10.1 Energy'!$B$14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10.1 Energy'!$C$29:$AI$29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10.1 Energy'!$C$25:$AI$25</c:f>
              <c:numCache>
                <c:formatCode>#,##0.0</c:formatCode>
                <c:ptCount val="33"/>
                <c:pt idx="0">
                  <c:v>31067.507592430902</c:v>
                </c:pt>
                <c:pt idx="1">
                  <c:v>31916.505768338273</c:v>
                </c:pt>
                <c:pt idx="2">
                  <c:v>31797.562415199744</c:v>
                </c:pt>
                <c:pt idx="3">
                  <c:v>31973.410939409034</c:v>
                </c:pt>
                <c:pt idx="4">
                  <c:v>32932.458125921046</c:v>
                </c:pt>
                <c:pt idx="5">
                  <c:v>33835.41472167553</c:v>
                </c:pt>
                <c:pt idx="6">
                  <c:v>35441.268117729524</c:v>
                </c:pt>
                <c:pt idx="7">
                  <c:v>36540.183032431436</c:v>
                </c:pt>
                <c:pt idx="8">
                  <c:v>38744.371425889876</c:v>
                </c:pt>
                <c:pt idx="9">
                  <c:v>40177.92671312239</c:v>
                </c:pt>
                <c:pt idx="10">
                  <c:v>42483.518120257475</c:v>
                </c:pt>
                <c:pt idx="11">
                  <c:v>44590.238774919118</c:v>
                </c:pt>
                <c:pt idx="12">
                  <c:v>43365.864334576829</c:v>
                </c:pt>
                <c:pt idx="13">
                  <c:v>44079.132695260378</c:v>
                </c:pt>
                <c:pt idx="14">
                  <c:v>43799.674831130935</c:v>
                </c:pt>
                <c:pt idx="15">
                  <c:v>45702.287322714379</c:v>
                </c:pt>
                <c:pt idx="16">
                  <c:v>45217.842483622</c:v>
                </c:pt>
                <c:pt idx="17">
                  <c:v>45151.848832434458</c:v>
                </c:pt>
                <c:pt idx="18">
                  <c:v>45256.279723832267</c:v>
                </c:pt>
                <c:pt idx="19">
                  <c:v>40789.084273674278</c:v>
                </c:pt>
                <c:pt idx="20">
                  <c:v>40460.232610645937</c:v>
                </c:pt>
                <c:pt idx="21">
                  <c:v>36914.429524630345</c:v>
                </c:pt>
                <c:pt idx="22">
                  <c:v>37002.220579472785</c:v>
                </c:pt>
                <c:pt idx="23">
                  <c:v>35854.053015173165</c:v>
                </c:pt>
                <c:pt idx="24">
                  <c:v>35194.089812318678</c:v>
                </c:pt>
                <c:pt idx="25">
                  <c:v>36860.097315310821</c:v>
                </c:pt>
                <c:pt idx="26">
                  <c:v>38370.500253465274</c:v>
                </c:pt>
                <c:pt idx="27">
                  <c:v>37025.722436145596</c:v>
                </c:pt>
                <c:pt idx="28">
                  <c:v>36749.859122489659</c:v>
                </c:pt>
                <c:pt idx="29">
                  <c:v>35133.874200457387</c:v>
                </c:pt>
                <c:pt idx="30">
                  <c:v>33054.407398503317</c:v>
                </c:pt>
                <c:pt idx="31">
                  <c:v>34887.384671442189</c:v>
                </c:pt>
                <c:pt idx="32">
                  <c:v>34201.92711191417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6-44F2-B6FB-28B5C8BDA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8481920"/>
        <c:axId val="298491904"/>
      </c:barChart>
      <c:catAx>
        <c:axId val="298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91904"/>
        <c:crosses val="autoZero"/>
        <c:auto val="1"/>
        <c:lblAlgn val="ctr"/>
        <c:lblOffset val="100"/>
        <c:noMultiLvlLbl val="0"/>
      </c:catAx>
      <c:valAx>
        <c:axId val="29849190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984819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76085094504383"/>
          <c:y val="0.93550383733678855"/>
          <c:w val="0.5689771051740016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004323476951E-2"/>
          <c:y val="8.7310815758386506E-2"/>
          <c:w val="0.92950692145113289"/>
          <c:h val="0.76444285386199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10.2 IPPU'!$B$1</c:f>
              <c:strCache>
                <c:ptCount val="1"/>
                <c:pt idx="0">
                  <c:v>2024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E6C58E-6696-44E7-BE79-639467B66544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DD7-4FD9-9DB2-A6415EA63B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86FC97-4E5C-4933-80A8-418B180C875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D7-4FD9-9DB2-A6415EA63B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934ED1E-7C65-4786-8544-87C13F6C3FF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DD7-4FD9-9DB2-A6415EA63B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DF010D3-2C80-4CA8-BFEF-F459E2B04E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DD7-4FD9-9DB2-A6415EA63B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277262-E255-4AF4-829E-5528842634B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D7-4FD9-9DB2-A6415EA63B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608069D-124E-438D-966B-E58993FB4EA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D7-4FD9-9DB2-A6415EA63B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A04B54-A210-4C6D-86E1-9A3BA5FA7BB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D7-4FD9-9DB2-A6415EA63B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92D003-35CF-48C7-AED2-2BCA46F7D0F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D7-4FD9-9DB2-A6415EA63B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A288FC9-08D4-42E3-9C00-A5D58497196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D7-4FD9-9DB2-A6415EA63B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1BA6F0-36E7-485C-896A-CC99B4A9E2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D7-4FD9-9DB2-A6415EA63B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7AEE861-5549-491F-9E1B-F1A06E40F39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D7-4FD9-9DB2-A6415EA63B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D8D1B44-DA10-4006-AF60-0A13F29CE8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D7-4FD9-9DB2-A6415EA63B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4927FA7-FF40-460A-BDF4-A1E7B3C5E5D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D7-4FD9-9DB2-A6415EA63B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AB5151-D085-4E94-8B72-FFF2A4F8235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D7-4FD9-9DB2-A6415EA63B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32ED92A-DB3C-4E89-9451-DAB37DF37F9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D7-4FD9-9DB2-A6415EA63B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C032519-2B02-497B-A8CA-911E07CEE2E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D7-4FD9-9DB2-A6415EA63B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2294BE1-0DEF-4C64-8A3D-4004FB006F9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D7-4FD9-9DB2-A6415EA63B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707C41F-4066-4B29-9D16-409CF131BC8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D7-4FD9-9DB2-A6415EA63B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B92A853-20EB-47A0-9F28-679AB50B5AD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D7-4FD9-9DB2-A6415EA63B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0B03CC4-7702-4439-817F-A21D178B31E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D7-4FD9-9DB2-A6415EA63B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3D0F5C8-0A12-4A29-A4A8-95A4335557C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D7-4FD9-9DB2-A6415EA63B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827A139-9F8F-49FB-9A74-71263A2F10A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DD7-4FD9-9DB2-A6415EA63B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9F8CDAE-DCC8-4403-98C4-861F04BA654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DD7-4FD9-9DB2-A6415EA63B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CE0AFB2-42D5-4CD2-97C3-ABC29B94164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DD7-4FD9-9DB2-A6415EA63B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A492810-5E5C-4384-971F-FF9456D6182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DD7-4FD9-9DB2-A6415EA63B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C7D26E9-7ED7-4E1D-9F1A-23ECFB65896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DD7-4FD9-9DB2-A6415EA63B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68A4C33-3630-456C-BD84-30A5FC119EE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DD7-4FD9-9DB2-A6415EA63B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8965405-2944-4AA7-B473-96713958301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DD7-4FD9-9DB2-A6415EA63B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6FCC7C3-C9D0-498C-8813-99D9B159BC1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43F-46A9-99E8-06460C1637D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D569A23-59B0-41ED-97E5-F83535A05C8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69C-44A2-B907-9491D52550A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AC32B5DB-B7AF-49B0-987F-E425F356D12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459-45A5-A601-661BF22FA02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466AC74-B9FA-40F2-9492-5604A12D9FA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AE9-4C39-A17C-B4CB9CE80DD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8128DCFF-E3AA-4CC3-9A86-52E314B251E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506-4923-993D-DD07A0902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10.2 IPPU'!$C$63:$AI$63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10.2 IPPU'!$C$29:$AI$29</c:f>
              <c:numCache>
                <c:formatCode>#,##0.0</c:formatCode>
                <c:ptCount val="33"/>
                <c:pt idx="0">
                  <c:v>3198.2821845786652</c:v>
                </c:pt>
                <c:pt idx="1">
                  <c:v>2923.4558328750195</c:v>
                </c:pt>
                <c:pt idx="2">
                  <c:v>2849.1472705651131</c:v>
                </c:pt>
                <c:pt idx="3">
                  <c:v>2847.1793930888161</c:v>
                </c:pt>
                <c:pt idx="4">
                  <c:v>3124.1356369613814</c:v>
                </c:pt>
                <c:pt idx="5">
                  <c:v>3108.1173651539079</c:v>
                </c:pt>
                <c:pt idx="6">
                  <c:v>3283.1078283175261</c:v>
                </c:pt>
                <c:pt idx="7">
                  <c:v>3717.5628809430759</c:v>
                </c:pt>
                <c:pt idx="8">
                  <c:v>3511.645711869789</c:v>
                </c:pt>
                <c:pt idx="9">
                  <c:v>3639.4607436292645</c:v>
                </c:pt>
                <c:pt idx="10">
                  <c:v>4407.2200001433994</c:v>
                </c:pt>
                <c:pt idx="11">
                  <c:v>4484.5894264589006</c:v>
                </c:pt>
                <c:pt idx="12">
                  <c:v>4001.2001793568538</c:v>
                </c:pt>
                <c:pt idx="13">
                  <c:v>3425.6847494453814</c:v>
                </c:pt>
                <c:pt idx="14">
                  <c:v>3622.0573541866256</c:v>
                </c:pt>
                <c:pt idx="15">
                  <c:v>3900.1064003217625</c:v>
                </c:pt>
                <c:pt idx="16">
                  <c:v>3831.5697351881818</c:v>
                </c:pt>
                <c:pt idx="17">
                  <c:v>3892.1784882118441</c:v>
                </c:pt>
                <c:pt idx="18">
                  <c:v>3641.3731127190299</c:v>
                </c:pt>
                <c:pt idx="19">
                  <c:v>2815.9084055847775</c:v>
                </c:pt>
                <c:pt idx="20">
                  <c:v>2582.7602978246182</c:v>
                </c:pt>
                <c:pt idx="21">
                  <c:v>2458.7412136491071</c:v>
                </c:pt>
                <c:pt idx="22">
                  <c:v>2659.4530083841187</c:v>
                </c:pt>
                <c:pt idx="23">
                  <c:v>2608.1494448202425</c:v>
                </c:pt>
                <c:pt idx="24">
                  <c:v>3017.5448788259218</c:v>
                </c:pt>
                <c:pt idx="25">
                  <c:v>3201.9961346658379</c:v>
                </c:pt>
                <c:pt idx="26">
                  <c:v>3420.7279022814837</c:v>
                </c:pt>
                <c:pt idx="27">
                  <c:v>3438.5124434257918</c:v>
                </c:pt>
                <c:pt idx="28">
                  <c:v>3180.0692527056995</c:v>
                </c:pt>
                <c:pt idx="29">
                  <c:v>3136.5042092815279</c:v>
                </c:pt>
                <c:pt idx="30">
                  <c:v>2812.7098717091158</c:v>
                </c:pt>
                <c:pt idx="31">
                  <c:v>3216.5985176521494</c:v>
                </c:pt>
                <c:pt idx="32">
                  <c:v>3029.259583120368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10.2 IPPU'!$C$89:$AI$89</c15:f>
                <c15:dlblRangeCache>
                  <c:ptCount val="33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0.1%</c:v>
                  </c:pt>
                  <c:pt idx="19">
                    <c:v>-0.5%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0.0%</c:v>
                  </c:pt>
                  <c:pt idx="29">
                    <c:v>0.0%</c:v>
                  </c:pt>
                  <c:pt idx="30">
                    <c:v>0.0%</c:v>
                  </c:pt>
                  <c:pt idx="31">
                    <c:v>0.6%</c:v>
                  </c:pt>
                  <c:pt idx="32">
                    <c:v>-0.5%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9B2-4927-B885-711E54CEB8BD}"/>
            </c:ext>
          </c:extLst>
        </c:ser>
        <c:ser>
          <c:idx val="1"/>
          <c:order val="1"/>
          <c:tx>
            <c:strRef>
              <c:f>'Figure 10.2 IPPU'!$B$31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10.2 IPPU'!$C$63:$AI$63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10.2 IPPU'!$C$59:$AI$59</c:f>
              <c:numCache>
                <c:formatCode>#,##0.0</c:formatCode>
                <c:ptCount val="33"/>
                <c:pt idx="0">
                  <c:v>3198.2821845786652</c:v>
                </c:pt>
                <c:pt idx="1">
                  <c:v>2923.4558328750195</c:v>
                </c:pt>
                <c:pt idx="2">
                  <c:v>2849.1472705651131</c:v>
                </c:pt>
                <c:pt idx="3">
                  <c:v>2847.1717856082591</c:v>
                </c:pt>
                <c:pt idx="4">
                  <c:v>3124.1122454892347</c:v>
                </c:pt>
                <c:pt idx="5">
                  <c:v>3108.0775232016817</c:v>
                </c:pt>
                <c:pt idx="6">
                  <c:v>3283.0507041461569</c:v>
                </c:pt>
                <c:pt idx="7">
                  <c:v>3717.4876260724232</c:v>
                </c:pt>
                <c:pt idx="8">
                  <c:v>3511.5513725567416</c:v>
                </c:pt>
                <c:pt idx="9">
                  <c:v>3639.3468990274419</c:v>
                </c:pt>
                <c:pt idx="10">
                  <c:v>4407.0827032440757</c:v>
                </c:pt>
                <c:pt idx="11">
                  <c:v>4483.9071088920518</c:v>
                </c:pt>
                <c:pt idx="12">
                  <c:v>4000.205773649704</c:v>
                </c:pt>
                <c:pt idx="13">
                  <c:v>3424.3392857979311</c:v>
                </c:pt>
                <c:pt idx="14">
                  <c:v>3620.3133807982567</c:v>
                </c:pt>
                <c:pt idx="15">
                  <c:v>3898.2145304842775</c:v>
                </c:pt>
                <c:pt idx="16">
                  <c:v>3830.9733497713391</c:v>
                </c:pt>
                <c:pt idx="17">
                  <c:v>3892.3356376265706</c:v>
                </c:pt>
                <c:pt idx="18">
                  <c:v>3643.4045275886042</c:v>
                </c:pt>
                <c:pt idx="19">
                  <c:v>2801.2998295309985</c:v>
                </c:pt>
                <c:pt idx="20">
                  <c:v>2581.7186180103104</c:v>
                </c:pt>
                <c:pt idx="21">
                  <c:v>2458.6470978641737</c:v>
                </c:pt>
                <c:pt idx="22">
                  <c:v>2658.9327398386149</c:v>
                </c:pt>
                <c:pt idx="23">
                  <c:v>2607.5968629228291</c:v>
                </c:pt>
                <c:pt idx="24">
                  <c:v>3016.7992101140017</c:v>
                </c:pt>
                <c:pt idx="25">
                  <c:v>3200.7862435984925</c:v>
                </c:pt>
                <c:pt idx="26">
                  <c:v>3419.4901506843289</c:v>
                </c:pt>
                <c:pt idx="27">
                  <c:v>3437.7883286357651</c:v>
                </c:pt>
                <c:pt idx="28">
                  <c:v>3179.5792111422611</c:v>
                </c:pt>
                <c:pt idx="29">
                  <c:v>3136.5559378918751</c:v>
                </c:pt>
                <c:pt idx="30">
                  <c:v>2812.9583913539504</c:v>
                </c:pt>
                <c:pt idx="31">
                  <c:v>3234.7365485908695</c:v>
                </c:pt>
                <c:pt idx="32">
                  <c:v>3013.1487432910285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927-B885-711E54CEB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256320"/>
        <c:axId val="303257856"/>
      </c:barChart>
      <c:catAx>
        <c:axId val="3032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7856"/>
        <c:crosses val="autoZero"/>
        <c:auto val="1"/>
        <c:lblAlgn val="ctr"/>
        <c:lblOffset val="100"/>
        <c:noMultiLvlLbl val="0"/>
      </c:catAx>
      <c:valAx>
        <c:axId val="303257856"/>
        <c:scaling>
          <c:orientation val="minMax"/>
          <c:max val="5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032563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3778954567298808"/>
          <c:y val="0.93076502958402219"/>
          <c:w val="0.3893068648109127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10.3 Agriculture'!$B$1</c:f>
              <c:strCache>
                <c:ptCount val="1"/>
                <c:pt idx="0">
                  <c:v>2024 submission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1378D82-219A-4C72-9732-541F63E8F339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2EF-46FC-AA55-83D5AD2B11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A27F23C-2210-40A4-A1E4-FEDA75AD1FD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2EF-46FC-AA55-83D5AD2B11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D107B47-FC04-4EB0-9B62-E87B79ECD41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EF-46FC-AA55-83D5AD2B11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6242D5-D67D-42A0-BEE1-9EA35662050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EF-46FC-AA55-83D5AD2B11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82DA87-14BA-43AA-AC95-8BC617EFA5C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EF-46FC-AA55-83D5AD2B11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2C49D9C-3CF8-4E0C-84F1-5E9B448E0BF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EF-46FC-AA55-83D5AD2B11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80A977-CFA4-40A9-9EDA-4531CFB7242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2EF-46FC-AA55-83D5AD2B11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365627-1A72-4759-A51D-8D6E78C60F4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2EF-46FC-AA55-83D5AD2B11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EF52EBD-9518-41CB-B6D7-77E169D079D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2EF-46FC-AA55-83D5AD2B11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6E12293-11BB-43DA-AAE8-3A05D3AC867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2EF-46FC-AA55-83D5AD2B111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F21B3A-1C63-4262-B91A-4C11966FCC9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2EF-46FC-AA55-83D5AD2B111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218D777-71A7-4142-8F59-3F707C96C5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2EF-46FC-AA55-83D5AD2B111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AE0E7AB-961E-4EF4-9C86-6A662B62C74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2EF-46FC-AA55-83D5AD2B111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79DA253-3876-4AA0-9A46-52D31AE2481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2EF-46FC-AA55-83D5AD2B111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F7660A8-ECDB-441D-8A9C-A8C8D5392F4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7DB-4A3E-B9BF-58237E0B279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1CFFA9D-C77D-4609-82A9-B5D4A6827C7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2EF-46FC-AA55-83D5AD2B111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472B006-92DA-43A0-B84C-55CAD524A0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2EF-46FC-AA55-83D5AD2B111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5C325DC-C687-4ACB-84D5-E4833A68B6C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2EF-46FC-AA55-83D5AD2B111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10C93E4-27DD-4319-9EED-5372034BE01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2EF-46FC-AA55-83D5AD2B111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38947CD-3C75-4478-9B64-5D5D7605B7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2EF-46FC-AA55-83D5AD2B111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287C20F-8952-4371-9A73-B19249369A7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2EF-46FC-AA55-83D5AD2B111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21C7556-7B15-4EB9-B3F3-D2A765F46AD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2EF-46FC-AA55-83D5AD2B111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810D507-384A-4573-B1BE-8E5A631317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2EF-46FC-AA55-83D5AD2B111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7A7B630-6949-4F50-805D-A2E58C0FABE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2EF-46FC-AA55-83D5AD2B111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BBE5B9C-DC20-4AAA-A696-758C62CFB5D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2EF-46FC-AA55-83D5AD2B11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C38E980-EFDE-4CD8-9162-A2D1EBCA044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2EF-46FC-AA55-83D5AD2B111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B0D9A1B8-ADF4-4271-ACEA-D32CBBB7947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2EF-46FC-AA55-83D5AD2B111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9D445A83-AEDE-4CCD-A402-2AF149C65BD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2EF-46FC-AA55-83D5AD2B111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9B5CE5D3-1E8E-47FE-84E9-A912EC6BE8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19C-4B5D-8C50-DA15530BA5F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52D44713-D60E-4054-8F8A-DF1446573C4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66B-4E82-8D07-E549998F48B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AAA848F-F3AB-4BD5-9547-B8949A3DBE3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3A4-4BD1-BD04-93AF9547266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1BCF676-FC85-48BA-95D0-AF1230202A0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CA5-42F9-835B-72D72C55804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2FC5F23-11BB-4FEA-B972-85C97132A38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17-4B8D-8571-0B1050EFD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10.3 Agriculture'!$C$27:$AI$27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10.3 Agriculture'!$C$11:$AI$11</c:f>
              <c:numCache>
                <c:formatCode>#,##0.0</c:formatCode>
                <c:ptCount val="33"/>
                <c:pt idx="0">
                  <c:v>19256.451684898522</c:v>
                </c:pt>
                <c:pt idx="1">
                  <c:v>19514.502315008212</c:v>
                </c:pt>
                <c:pt idx="2">
                  <c:v>19680.078247411424</c:v>
                </c:pt>
                <c:pt idx="3">
                  <c:v>20058.260248599709</c:v>
                </c:pt>
                <c:pt idx="4">
                  <c:v>20181.326320820102</c:v>
                </c:pt>
                <c:pt idx="5">
                  <c:v>20742.654530784563</c:v>
                </c:pt>
                <c:pt idx="6">
                  <c:v>21260.870599774262</c:v>
                </c:pt>
                <c:pt idx="7">
                  <c:v>21471.377866195973</c:v>
                </c:pt>
                <c:pt idx="8">
                  <c:v>22040.782564432295</c:v>
                </c:pt>
                <c:pt idx="9">
                  <c:v>21733.855320469196</c:v>
                </c:pt>
                <c:pt idx="10">
                  <c:v>20840.978616035423</c:v>
                </c:pt>
                <c:pt idx="11">
                  <c:v>20635.040525601951</c:v>
                </c:pt>
                <c:pt idx="12">
                  <c:v>20390.13362461478</c:v>
                </c:pt>
                <c:pt idx="13">
                  <c:v>20695.873014054541</c:v>
                </c:pt>
                <c:pt idx="14">
                  <c:v>20322.15629964869</c:v>
                </c:pt>
                <c:pt idx="15">
                  <c:v>20156.952042415218</c:v>
                </c:pt>
                <c:pt idx="16">
                  <c:v>20165.178717638246</c:v>
                </c:pt>
                <c:pt idx="17">
                  <c:v>19559.524431666334</c:v>
                </c:pt>
                <c:pt idx="18">
                  <c:v>19334.471700395894</c:v>
                </c:pt>
                <c:pt idx="19">
                  <c:v>19047.097463513051</c:v>
                </c:pt>
                <c:pt idx="20">
                  <c:v>19127.767223342409</c:v>
                </c:pt>
                <c:pt idx="21">
                  <c:v>18525.592828552166</c:v>
                </c:pt>
                <c:pt idx="22">
                  <c:v>19417.229472677293</c:v>
                </c:pt>
                <c:pt idx="23">
                  <c:v>20229.079046507904</c:v>
                </c:pt>
                <c:pt idx="24">
                  <c:v>19791.895285811537</c:v>
                </c:pt>
                <c:pt idx="25">
                  <c:v>20365.733043239899</c:v>
                </c:pt>
                <c:pt idx="26">
                  <c:v>20918.552741391446</c:v>
                </c:pt>
                <c:pt idx="27">
                  <c:v>21670.520527341247</c:v>
                </c:pt>
                <c:pt idx="28">
                  <c:v>22501.729782701736</c:v>
                </c:pt>
                <c:pt idx="29">
                  <c:v>21576.371832531797</c:v>
                </c:pt>
                <c:pt idx="30">
                  <c:v>21929.833524112408</c:v>
                </c:pt>
                <c:pt idx="31">
                  <c:v>22754.045494247395</c:v>
                </c:pt>
                <c:pt idx="32">
                  <c:v>22436.755844605941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10.3 Agriculture'!$C$35:$AI$35</c15:f>
                <c15:dlblRangeCache>
                  <c:ptCount val="33"/>
                  <c:pt idx="0">
                    <c:v>2.6%</c:v>
                  </c:pt>
                  <c:pt idx="1">
                    <c:v>1.8%</c:v>
                  </c:pt>
                  <c:pt idx="2">
                    <c:v>1.5%</c:v>
                  </c:pt>
                  <c:pt idx="3">
                    <c:v>0.7%</c:v>
                  </c:pt>
                  <c:pt idx="4">
                    <c:v>0.3%</c:v>
                  </c:pt>
                  <c:pt idx="5">
                    <c:v>-0.1%</c:v>
                  </c:pt>
                  <c:pt idx="6">
                    <c:v>-0.6%</c:v>
                  </c:pt>
                  <c:pt idx="7">
                    <c:v>-1.1%</c:v>
                  </c:pt>
                  <c:pt idx="8">
                    <c:v>-1.7%</c:v>
                  </c:pt>
                  <c:pt idx="9">
                    <c:v>-2.1%</c:v>
                  </c:pt>
                  <c:pt idx="10">
                    <c:v>-2.5%</c:v>
                  </c:pt>
                  <c:pt idx="11">
                    <c:v>-3.0%</c:v>
                  </c:pt>
                  <c:pt idx="12">
                    <c:v>-3.4%</c:v>
                  </c:pt>
                  <c:pt idx="13">
                    <c:v>-3.7%</c:v>
                  </c:pt>
                  <c:pt idx="14">
                    <c:v>-3.5%</c:v>
                  </c:pt>
                  <c:pt idx="15">
                    <c:v>-5.3%</c:v>
                  </c:pt>
                  <c:pt idx="16">
                    <c:v>-7.1%</c:v>
                  </c:pt>
                  <c:pt idx="17">
                    <c:v>-4.7%</c:v>
                  </c:pt>
                  <c:pt idx="18">
                    <c:v>-5.7%</c:v>
                  </c:pt>
                  <c:pt idx="19">
                    <c:v>-5.7%</c:v>
                  </c:pt>
                  <c:pt idx="20">
                    <c:v>-5.0%</c:v>
                  </c:pt>
                  <c:pt idx="21">
                    <c:v>-4.0%</c:v>
                  </c:pt>
                  <c:pt idx="22">
                    <c:v>-6.7%</c:v>
                  </c:pt>
                  <c:pt idx="23">
                    <c:v>-7.1%</c:v>
                  </c:pt>
                  <c:pt idx="24">
                    <c:v>-4.3%</c:v>
                  </c:pt>
                  <c:pt idx="25">
                    <c:v>-5.0%</c:v>
                  </c:pt>
                  <c:pt idx="26">
                    <c:v>-4.8%</c:v>
                  </c:pt>
                  <c:pt idx="27">
                    <c:v>-5.4%</c:v>
                  </c:pt>
                  <c:pt idx="28">
                    <c:v>-7.9%</c:v>
                  </c:pt>
                  <c:pt idx="29">
                    <c:v>-4.5%</c:v>
                  </c:pt>
                  <c:pt idx="30">
                    <c:v>-4.8%</c:v>
                  </c:pt>
                  <c:pt idx="31">
                    <c:v>-6.5%</c:v>
                  </c:pt>
                  <c:pt idx="32">
                    <c:v>-7.0%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B6-4C95-8DED-2A67BE1CCEEE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10.3 Agriculture'!$C$27:$AI$27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10.3 Agriculture'!$C$23:$AI$23</c:f>
              <c:numCache>
                <c:formatCode>#,##0.0</c:formatCode>
                <c:ptCount val="33"/>
                <c:pt idx="0">
                  <c:v>19759.886689205628</c:v>
                </c:pt>
                <c:pt idx="1">
                  <c:v>19861.569707146926</c:v>
                </c:pt>
                <c:pt idx="2">
                  <c:v>19976.955387965278</c:v>
                </c:pt>
                <c:pt idx="3">
                  <c:v>20206.665891707333</c:v>
                </c:pt>
                <c:pt idx="4">
                  <c:v>20239.07352933798</c:v>
                </c:pt>
                <c:pt idx="5">
                  <c:v>20711.896802744435</c:v>
                </c:pt>
                <c:pt idx="6">
                  <c:v>21137.387421055886</c:v>
                </c:pt>
                <c:pt idx="7">
                  <c:v>21233.593575200299</c:v>
                </c:pt>
                <c:pt idx="8">
                  <c:v>21657.275386956353</c:v>
                </c:pt>
                <c:pt idx="9">
                  <c:v>21281.841031905406</c:v>
                </c:pt>
                <c:pt idx="10">
                  <c:v>20321.864012181777</c:v>
                </c:pt>
                <c:pt idx="11">
                  <c:v>20007.714185496952</c:v>
                </c:pt>
                <c:pt idx="12">
                  <c:v>19693.962178561465</c:v>
                </c:pt>
                <c:pt idx="13">
                  <c:v>19936.85172529364</c:v>
                </c:pt>
                <c:pt idx="14">
                  <c:v>19610.898489105377</c:v>
                </c:pt>
                <c:pt idx="15">
                  <c:v>19095.011325377072</c:v>
                </c:pt>
                <c:pt idx="16">
                  <c:v>18731.796382358625</c:v>
                </c:pt>
                <c:pt idx="17">
                  <c:v>18648.38645107839</c:v>
                </c:pt>
                <c:pt idx="18">
                  <c:v>18226.9175174907</c:v>
                </c:pt>
                <c:pt idx="19">
                  <c:v>17958.902433829622</c:v>
                </c:pt>
                <c:pt idx="20">
                  <c:v>18166.209867430203</c:v>
                </c:pt>
                <c:pt idx="21">
                  <c:v>17779.507548735965</c:v>
                </c:pt>
                <c:pt idx="22">
                  <c:v>18108.060926589606</c:v>
                </c:pt>
                <c:pt idx="23">
                  <c:v>18791.009171626487</c:v>
                </c:pt>
                <c:pt idx="24">
                  <c:v>18934.766895322813</c:v>
                </c:pt>
                <c:pt idx="25">
                  <c:v>19345.035406923987</c:v>
                </c:pt>
                <c:pt idx="26">
                  <c:v>19909.308671642371</c:v>
                </c:pt>
                <c:pt idx="27">
                  <c:v>20498.138287685873</c:v>
                </c:pt>
                <c:pt idx="28">
                  <c:v>20731.901615100698</c:v>
                </c:pt>
                <c:pt idx="29">
                  <c:v>20603.579173410664</c:v>
                </c:pt>
                <c:pt idx="30">
                  <c:v>20872.004663937845</c:v>
                </c:pt>
                <c:pt idx="31">
                  <c:v>21280.680694547471</c:v>
                </c:pt>
                <c:pt idx="32">
                  <c:v>20875.10550923043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6-4C95-8DED-2A67BE1CCE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10.4 LULUCF'!$B$1</c:f>
              <c:strCache>
                <c:ptCount val="1"/>
                <c:pt idx="0">
                  <c:v>2024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D18C15-FAA2-4510-AD17-48A6D312E5DE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436-4BD9-A148-46A51AD38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F9C8D1A-B26D-494B-B2DE-82F97FA70A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436-4BD9-A148-46A51AD389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F6EBCA-6BCE-4527-92BE-F609DF8872A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36-4BD9-A148-46A51AD389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F2BC2A-BA8A-4FB5-B2E2-E6068FA5FE0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36-4BD9-A148-46A51AD389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087B75E-DA11-465C-A031-B53A4825324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36-4BD9-A148-46A51AD389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49985FA-8658-4C27-94EC-29B0BC4FC5B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36-4BD9-A148-46A51AD389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22CB09C-24E9-432A-99E7-1D72EC4D25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36-4BD9-A148-46A51AD389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C3E7F25-7D91-471C-A204-D83D08DF2FE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36-4BD9-A148-46A51AD389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2D42481-DF03-4E77-A742-DDBAF3E0BC5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36-4BD9-A148-46A51AD389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CBDBD4A-0C54-454A-8A1F-7B0F6AE39F5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36-4BD9-A148-46A51AD389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0FC9B69-FEF1-4857-B357-84272477B70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36-4BD9-A148-46A51AD389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DD39505-25C6-4AD9-B884-CA207E09D25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36-4BD9-A148-46A51AD389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A370602-E99B-405D-982C-CA50D4D2D44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436-4BD9-A148-46A51AD389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0D2CF98-0986-4E47-814C-8C71C09D78D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36-4BD9-A148-46A51AD389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48D7B53-28F1-4497-A447-2EAAB973AF0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D33-424F-81A3-12C5125EE1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45381A7-2FCC-4981-A8B7-7C45CD4C05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36-4BD9-A148-46A51AD389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D54E123-0E06-4CAE-91F7-4B5C482AB07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36-4BD9-A148-46A51AD389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8E1038E-CFAC-4997-B678-9B5A734D521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36-4BD9-A148-46A51AD389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799C5FC-E7A7-461D-86E4-74F86222C98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36-4BD9-A148-46A51AD389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684CDF3-3308-45E8-A6A1-D44059A360F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36-4BD9-A148-46A51AD389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408216C-41BF-4B73-8417-7ECDE8EFAD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36-4BD9-A148-46A51AD389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A15ED08-FC8A-4C58-935D-AD73EE3C64B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436-4BD9-A148-46A51AD389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3ABA6B1-03D5-4EFB-B23D-BA61E356DF8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436-4BD9-A148-46A51AD389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1FBB3DD-B067-4492-8A0C-7263A6553BC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436-4BD9-A148-46A51AD389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A227373-A5CE-48C6-9D91-ABD75C2A84C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436-4BD9-A148-46A51AD389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6303886-EEE0-48FF-86D9-DE6D3EB57F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436-4BD9-A148-46A51AD389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E3F92AF-3321-4EF6-91D5-200B2FE3AFD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436-4BD9-A148-46A51AD3898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8A62AC4-7172-41C3-98B7-AEE73D4B4A6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436-4BD9-A148-46A51AD3898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BDCEC04B-943F-4EF3-8420-49643AA7BDD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63A-4F4D-8B68-392B1451D522}"/>
                </c:ext>
              </c:extLst>
            </c:dLbl>
            <c:dLbl>
              <c:idx val="29"/>
              <c:layout>
                <c:manualLayout>
                  <c:x val="-3.1887755102040817E-3"/>
                  <c:y val="-2.900652646845540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5A4A6FB0-2506-4A93-BB43-2A09098B07E9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I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993009802346134E-2"/>
                      <c:h val="5.50690046992856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E32-4CDB-A620-B38965D6FAB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3ABFCD6C-CA6E-4F84-9709-D86B64A7B10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012-48EE-B3DD-1B080D0AEAA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9135FE18-C898-4567-99D9-82AA8129755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971-4641-9E02-587BC1FF20D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4E2659E-B942-4668-AF1F-3A2D0EE9C9E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BB4-4322-B307-F82E1749E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10.4 LULUCF'!$C$35:$AI$35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10.4 LULUCF'!$C$30:$AI$30</c:f>
              <c:numCache>
                <c:formatCode>#,##0.00</c:formatCode>
                <c:ptCount val="33"/>
                <c:pt idx="0">
                  <c:v>5010.8239496388378</c:v>
                </c:pt>
                <c:pt idx="1">
                  <c:v>4930.5168647231822</c:v>
                </c:pt>
                <c:pt idx="2">
                  <c:v>4727.6425109168704</c:v>
                </c:pt>
                <c:pt idx="3">
                  <c:v>5001.8183316420327</c:v>
                </c:pt>
                <c:pt idx="4">
                  <c:v>5145.8796137103291</c:v>
                </c:pt>
                <c:pt idx="5">
                  <c:v>6151.4385197006859</c:v>
                </c:pt>
                <c:pt idx="6">
                  <c:v>5897.9801174126551</c:v>
                </c:pt>
                <c:pt idx="7">
                  <c:v>5181.0363851435504</c:v>
                </c:pt>
                <c:pt idx="8">
                  <c:v>5170.162005080625</c:v>
                </c:pt>
                <c:pt idx="9">
                  <c:v>5216.4114470190398</c:v>
                </c:pt>
                <c:pt idx="10">
                  <c:v>5868.1034999320691</c:v>
                </c:pt>
                <c:pt idx="11">
                  <c:v>7187.8900478238065</c:v>
                </c:pt>
                <c:pt idx="12">
                  <c:v>6772.6858533781569</c:v>
                </c:pt>
                <c:pt idx="13">
                  <c:v>7369.2667647714688</c:v>
                </c:pt>
                <c:pt idx="14">
                  <c:v>6057.6957749861904</c:v>
                </c:pt>
                <c:pt idx="15">
                  <c:v>6212.0457965182959</c:v>
                </c:pt>
                <c:pt idx="16">
                  <c:v>6162.7397208848142</c:v>
                </c:pt>
                <c:pt idx="17">
                  <c:v>5180.2780139433298</c:v>
                </c:pt>
                <c:pt idx="18">
                  <c:v>4489.8280173124986</c:v>
                </c:pt>
                <c:pt idx="19">
                  <c:v>4114.0993072065367</c:v>
                </c:pt>
                <c:pt idx="20">
                  <c:v>5248.2114633619058</c:v>
                </c:pt>
                <c:pt idx="21">
                  <c:v>4327.6585629765268</c:v>
                </c:pt>
                <c:pt idx="22">
                  <c:v>3385.4936561567979</c:v>
                </c:pt>
                <c:pt idx="23">
                  <c:v>4162.0696875246394</c:v>
                </c:pt>
                <c:pt idx="24">
                  <c:v>3737.8927890460491</c:v>
                </c:pt>
                <c:pt idx="25">
                  <c:v>4082.4400231468198</c:v>
                </c:pt>
                <c:pt idx="26">
                  <c:v>3198.3149038812599</c:v>
                </c:pt>
                <c:pt idx="27">
                  <c:v>5165.396372923331</c:v>
                </c:pt>
                <c:pt idx="28">
                  <c:v>4186.4899562888177</c:v>
                </c:pt>
                <c:pt idx="29">
                  <c:v>4281.9830864719688</c:v>
                </c:pt>
                <c:pt idx="30">
                  <c:v>5152.4472345281856</c:v>
                </c:pt>
                <c:pt idx="31">
                  <c:v>4627.7867950851614</c:v>
                </c:pt>
                <c:pt idx="32">
                  <c:v>3983.3390111056015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10.4 LULUCF'!$C$93:$AI$93</c15:f>
                <c15:dlblRangeCache>
                  <c:ptCount val="33"/>
                  <c:pt idx="0">
                    <c:v>1.8%</c:v>
                  </c:pt>
                  <c:pt idx="1">
                    <c:v>1.8%</c:v>
                  </c:pt>
                  <c:pt idx="2">
                    <c:v>1.9%</c:v>
                  </c:pt>
                  <c:pt idx="3">
                    <c:v>1.7%</c:v>
                  </c:pt>
                  <c:pt idx="4">
                    <c:v>1.6%</c:v>
                  </c:pt>
                  <c:pt idx="5">
                    <c:v>1.3%</c:v>
                  </c:pt>
                  <c:pt idx="6">
                    <c:v>1.2%</c:v>
                  </c:pt>
                  <c:pt idx="7">
                    <c:v>1.3%</c:v>
                  </c:pt>
                  <c:pt idx="8">
                    <c:v>1.3%</c:v>
                  </c:pt>
                  <c:pt idx="9">
                    <c:v>1.2%</c:v>
                  </c:pt>
                  <c:pt idx="10">
                    <c:v>0.8%</c:v>
                  </c:pt>
                  <c:pt idx="11">
                    <c:v>0.7%</c:v>
                  </c:pt>
                  <c:pt idx="12">
                    <c:v>0.6%</c:v>
                  </c:pt>
                  <c:pt idx="13">
                    <c:v>0.5%</c:v>
                  </c:pt>
                  <c:pt idx="14">
                    <c:v>0.5%</c:v>
                  </c:pt>
                  <c:pt idx="15">
                    <c:v>0.4%</c:v>
                  </c:pt>
                  <c:pt idx="16">
                    <c:v>0.2%</c:v>
                  </c:pt>
                  <c:pt idx="17">
                    <c:v>0.1%</c:v>
                  </c:pt>
                  <c:pt idx="18">
                    <c:v>-0.4%</c:v>
                  </c:pt>
                  <c:pt idx="19">
                    <c:v>-1.6%</c:v>
                  </c:pt>
                  <c:pt idx="20">
                    <c:v>-2.4%</c:v>
                  </c:pt>
                  <c:pt idx="21">
                    <c:v>-2.9%</c:v>
                  </c:pt>
                  <c:pt idx="22">
                    <c:v>-3.7%</c:v>
                  </c:pt>
                  <c:pt idx="23">
                    <c:v>-6.0%</c:v>
                  </c:pt>
                  <c:pt idx="24">
                    <c:v>16.2%</c:v>
                  </c:pt>
                  <c:pt idx="25">
                    <c:v>-3.2%</c:v>
                  </c:pt>
                  <c:pt idx="26">
                    <c:v>-5.8%</c:v>
                  </c:pt>
                  <c:pt idx="27">
                    <c:v>-1.4%</c:v>
                  </c:pt>
                  <c:pt idx="28">
                    <c:v>-4.6%</c:v>
                  </c:pt>
                  <c:pt idx="29">
                    <c:v>-3.6%</c:v>
                  </c:pt>
                  <c:pt idx="30">
                    <c:v>-8.7%</c:v>
                  </c:pt>
                  <c:pt idx="31">
                    <c:v>-7.0%</c:v>
                  </c:pt>
                  <c:pt idx="32">
                    <c:v>-8.2%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436-4BD9-A148-46A51AD3898C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10.4 LULUCF'!$C$35:$AI$35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10.4 LULUCF'!$C$62:$AI$62</c:f>
              <c:numCache>
                <c:formatCode>0.00</c:formatCode>
                <c:ptCount val="33"/>
                <c:pt idx="0">
                  <c:v>5098.9447768687851</c:v>
                </c:pt>
                <c:pt idx="1">
                  <c:v>5018.9445698008876</c:v>
                </c:pt>
                <c:pt idx="2">
                  <c:v>4815.3959498891081</c:v>
                </c:pt>
                <c:pt idx="3">
                  <c:v>5085.6557836362472</c:v>
                </c:pt>
                <c:pt idx="4">
                  <c:v>5228.5770050165547</c:v>
                </c:pt>
                <c:pt idx="5">
                  <c:v>6228.699320863394</c:v>
                </c:pt>
                <c:pt idx="6">
                  <c:v>5968.3758951102927</c:v>
                </c:pt>
                <c:pt idx="7">
                  <c:v>5250.011946289711</c:v>
                </c:pt>
                <c:pt idx="8">
                  <c:v>5236.0878975974583</c:v>
                </c:pt>
                <c:pt idx="9">
                  <c:v>5277.0080792312747</c:v>
                </c:pt>
                <c:pt idx="10">
                  <c:v>5913.2901411912308</c:v>
                </c:pt>
                <c:pt idx="11">
                  <c:v>7235.1045809151801</c:v>
                </c:pt>
                <c:pt idx="12">
                  <c:v>6811.8243748276218</c:v>
                </c:pt>
                <c:pt idx="13">
                  <c:v>7403.9001327187252</c:v>
                </c:pt>
                <c:pt idx="14">
                  <c:v>6087.831392169669</c:v>
                </c:pt>
                <c:pt idx="15">
                  <c:v>6237.677547954605</c:v>
                </c:pt>
                <c:pt idx="16">
                  <c:v>6177.6026588797531</c:v>
                </c:pt>
                <c:pt idx="17">
                  <c:v>5184.1443484838601</c:v>
                </c:pt>
                <c:pt idx="18">
                  <c:v>4470.1896295768802</c:v>
                </c:pt>
                <c:pt idx="19">
                  <c:v>4048.2362246670755</c:v>
                </c:pt>
                <c:pt idx="20">
                  <c:v>5123.3757659312596</c:v>
                </c:pt>
                <c:pt idx="21">
                  <c:v>4200.1520176263266</c:v>
                </c:pt>
                <c:pt idx="22">
                  <c:v>3260.1111005718731</c:v>
                </c:pt>
                <c:pt idx="23">
                  <c:v>3914.2550621627979</c:v>
                </c:pt>
                <c:pt idx="24">
                  <c:v>4342.0584058183613</c:v>
                </c:pt>
                <c:pt idx="25">
                  <c:v>3951.7384670498409</c:v>
                </c:pt>
                <c:pt idx="26">
                  <c:v>3011.8425789894791</c:v>
                </c:pt>
                <c:pt idx="27">
                  <c:v>5090.6433679492429</c:v>
                </c:pt>
                <c:pt idx="28">
                  <c:v>3995.9789126827463</c:v>
                </c:pt>
                <c:pt idx="29">
                  <c:v>4126.4559651070758</c:v>
                </c:pt>
                <c:pt idx="30">
                  <c:v>4706.6360147335545</c:v>
                </c:pt>
                <c:pt idx="31">
                  <c:v>4302.8973401159856</c:v>
                </c:pt>
                <c:pt idx="32">
                  <c:v>3655.2521542236482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436-4BD9-A148-46A51AD38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35416228252605E-2"/>
          <c:y val="3.9464734725715961E-2"/>
          <c:w val="0.92379159713945591"/>
          <c:h val="0.8246979780299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10.5 Waste'!$B$1</c:f>
              <c:strCache>
                <c:ptCount val="1"/>
                <c:pt idx="0">
                  <c:v>2024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2194ABF0-314C-4CFC-8ED4-72ECA80F20F7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9CC-47E7-8277-46230DBC1B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4F1EB1-050D-4F43-9199-1953F7AB22D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9CC-47E7-8277-46230DBC1B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97A796B-88DC-4810-BDFC-9D0DB10E7E1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9CC-47E7-8277-46230DBC1B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085060E-8FD8-45C8-B6FF-1F8DC93B21B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9CC-47E7-8277-46230DBC1B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EF67998-69E4-44F4-9587-E7C3DE9BB1D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9CC-47E7-8277-46230DBC1B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1D3297-8D96-4185-8E87-D30FB775B57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9CC-47E7-8277-46230DBC1B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53CA1BB-9DEC-4094-BAB3-E749B1E5536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9CC-47E7-8277-46230DBC1B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C501A6D-A7E7-4219-9FB9-5795B47DF3B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9CC-47E7-8277-46230DBC1B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A8973C1-BD94-4E48-BDEC-A13F094F086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9CC-47E7-8277-46230DBC1B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8DA5FAC-2893-40BD-BC38-4D1ED55F24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9CC-47E7-8277-46230DBC1B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E58A991-03C0-4DB2-9F27-B8CE72E866C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9CC-47E7-8277-46230DBC1B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E3E0F2F-B670-4146-ACC7-E321628C275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9CC-47E7-8277-46230DBC1B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8666559-4197-4495-8A4F-1635ACBFFA8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9CC-47E7-8277-46230DBC1B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99D52DD-59E8-42A8-BFD8-12C3CE3BCCF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9CC-47E7-8277-46230DBC1B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5B79FB6-94DD-4D36-82ED-D1DBBFCACD5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9CC-47E7-8277-46230DBC1B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B13BCEB-157D-44A9-99F8-8E2F1C369A8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9CC-47E7-8277-46230DBC1B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AD39F78-1E7F-4256-8306-808486C3278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9CC-47E7-8277-46230DBC1B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17776B0-58B7-4800-B988-EFE96C189F8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9CC-47E7-8277-46230DBC1B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7F98F62-48B8-4472-AE6F-6264D841E66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9CC-47E7-8277-46230DBC1B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28E1F8A-BD7D-4256-8ABB-DE89A042DBD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9CC-47E7-8277-46230DBC1B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5C7C228-967C-4F91-95AD-4870FEE8F20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9CC-47E7-8277-46230DBC1B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2F68EAB-453B-4F0D-BE83-DAC16D4BF4E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9CC-47E7-8277-46230DBC1B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87458BC-8F6E-4506-97BD-0A733045FC0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9CC-47E7-8277-46230DBC1B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BF529E0-5208-4C0A-800E-8507333F274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9CC-47E7-8277-46230DBC1B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48DCD9E-15D9-42BB-A6BA-71E4B0EAB9D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9CC-47E7-8277-46230DBC1B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9D05AA3-5FFC-4345-884D-F591F564E12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9CC-47E7-8277-46230DBC1B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47D1075-ABAA-44F4-B0E4-10C4EA626A3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9CC-47E7-8277-46230DBC1B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04AB4BD-7153-4118-8F6B-C4A9C32473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9CC-47E7-8277-46230DBC1BF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013BDB2-75B9-4926-A432-101922200E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F5C-48D3-97E7-3DC2976E5E0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D9CAF15-E69B-45B8-A90D-99867F7814C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D6B-4946-9191-5A1F5398DC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49BC959-0EA1-48D0-A888-5AFE63E86E0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5C5-4BF4-A1A6-F1C7008F56E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1D1413A6-7B29-4A91-BC68-CFB145ED656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0A1-4A4A-A115-8AFE733B24F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A9D13DAD-3E4B-4B16-94B5-07B9E8679D6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BA2-4EB3-B37A-27AD0C965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10.5 Waste'!$C$37:$AI$37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10.5 Waste'!$C$16:$AI$16</c:f>
              <c:numCache>
                <c:formatCode>#,##0.0</c:formatCode>
                <c:ptCount val="33"/>
                <c:pt idx="0">
                  <c:v>1709.237965488064</c:v>
                </c:pt>
                <c:pt idx="1">
                  <c:v>1799.7259717319209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1577.0810241243626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1643.3846087690044</c:v>
                </c:pt>
                <c:pt idx="11">
                  <c:v>1766.9683856870142</c:v>
                </c:pt>
                <c:pt idx="12">
                  <c:v>1880.9796934493602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1454.3859555712827</c:v>
                </c:pt>
                <c:pt idx="16">
                  <c:v>1489.1756863909463</c:v>
                </c:pt>
                <c:pt idx="17">
                  <c:v>962.50444312206935</c:v>
                </c:pt>
                <c:pt idx="18">
                  <c:v>800.35568468212921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949.24604207902985</c:v>
                </c:pt>
                <c:pt idx="25">
                  <c:v>1020.4334171320367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933.27633836206337</c:v>
                </c:pt>
                <c:pt idx="29">
                  <c:v>897.94477080357126</c:v>
                </c:pt>
                <c:pt idx="30">
                  <c:v>877.82917271978442</c:v>
                </c:pt>
                <c:pt idx="31">
                  <c:v>823.42680564531747</c:v>
                </c:pt>
                <c:pt idx="32">
                  <c:v>877.87375879480066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10.5 Waste'!$C$50:$AI$50</c15:f>
                <c15:dlblRangeCache>
                  <c:ptCount val="33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0.1%</c:v>
                  </c:pt>
                  <c:pt idx="29">
                    <c:v>0.1%</c:v>
                  </c:pt>
                  <c:pt idx="30">
                    <c:v>0.2%</c:v>
                  </c:pt>
                  <c:pt idx="31">
                    <c:v>0.2%</c:v>
                  </c:pt>
                  <c:pt idx="32">
                    <c:v>-0.9%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11-4523-9010-F8C9D435F2E2}"/>
            </c:ext>
          </c:extLst>
        </c:ser>
        <c:ser>
          <c:idx val="1"/>
          <c:order val="1"/>
          <c:tx>
            <c:strRef>
              <c:f>'Figure 10.5 Waste'!$B$18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10.5 Waste'!$C$37:$AI$37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'Figure 10.5 Waste'!$C$33:$AI$33</c:f>
              <c:numCache>
                <c:formatCode>#,##0.0</c:formatCode>
                <c:ptCount val="33"/>
                <c:pt idx="0">
                  <c:v>1709.237965488064</c:v>
                </c:pt>
                <c:pt idx="1">
                  <c:v>1799.7259717319209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1577.0810241243626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1643.3846087690044</c:v>
                </c:pt>
                <c:pt idx="11">
                  <c:v>1766.9683856870142</c:v>
                </c:pt>
                <c:pt idx="12">
                  <c:v>1880.9796934493602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1454.3859555712827</c:v>
                </c:pt>
                <c:pt idx="16">
                  <c:v>1489.1756863909463</c:v>
                </c:pt>
                <c:pt idx="17">
                  <c:v>962.50444312206935</c:v>
                </c:pt>
                <c:pt idx="18">
                  <c:v>800.35568468212921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949.24604207902985</c:v>
                </c:pt>
                <c:pt idx="25">
                  <c:v>1020.4334171320367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934.05397466013244</c:v>
                </c:pt>
                <c:pt idx="29">
                  <c:v>898.91836474724698</c:v>
                </c:pt>
                <c:pt idx="30">
                  <c:v>879.29246682905409</c:v>
                </c:pt>
                <c:pt idx="31">
                  <c:v>824.87898219299814</c:v>
                </c:pt>
                <c:pt idx="32">
                  <c:v>870.25655373658219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1-4523-9010-F8C9D435F2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897088"/>
        <c:axId val="327898624"/>
      </c:barChart>
      <c:catAx>
        <c:axId val="3278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8624"/>
        <c:crosses val="autoZero"/>
        <c:auto val="1"/>
        <c:lblAlgn val="ctr"/>
        <c:lblOffset val="100"/>
        <c:noMultiLvlLbl val="0"/>
      </c:catAx>
      <c:valAx>
        <c:axId val="327898624"/>
        <c:scaling>
          <c:orientation val="minMax"/>
          <c:max val="2200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78970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783658564418578"/>
          <c:y val="0.94183302449220951"/>
          <c:w val="0.48233354888609936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16393849520033E-2"/>
          <c:y val="6.8594333056610723E-2"/>
          <c:w val="0.912641335829107"/>
          <c:h val="0.76862382895118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'T.10.3 total by sector &amp; F.10.6'!$B$1</c:f>
              <c:strCache>
                <c:ptCount val="1"/>
                <c:pt idx="0">
                  <c:v>2024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'T.10.3 total by sector &amp; F.10.6'!$C$4:$AI$4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'T.10.3 total by sector &amp; F.10.6'!$C$11:$AI$11</c:f>
              <c:numCache>
                <c:formatCode>#,##0.0</c:formatCode>
                <c:ptCount val="33"/>
                <c:pt idx="0">
                  <c:v>55231.479981974015</c:v>
                </c:pt>
                <c:pt idx="1">
                  <c:v>56154.194497858174</c:v>
                </c:pt>
                <c:pt idx="2">
                  <c:v>56199.407700426324</c:v>
                </c:pt>
                <c:pt idx="3">
                  <c:v>56807.499105756433</c:v>
                </c:pt>
                <c:pt idx="4">
                  <c:v>58216.826944477827</c:v>
                </c:pt>
                <c:pt idx="5">
                  <c:v>59705.977088153006</c:v>
                </c:pt>
                <c:pt idx="6">
                  <c:v>61869.75369665058</c:v>
                </c:pt>
                <c:pt idx="7">
                  <c:v>63306.263009472968</c:v>
                </c:pt>
                <c:pt idx="8">
                  <c:v>65923.563540716044</c:v>
                </c:pt>
                <c:pt idx="9">
                  <c:v>67182.151350114742</c:v>
                </c:pt>
                <c:pt idx="10">
                  <c:v>69375.153140218405</c:v>
                </c:pt>
                <c:pt idx="11">
                  <c:v>71476.888426578575</c:v>
                </c:pt>
                <c:pt idx="12">
                  <c:v>69638.232468800939</c:v>
                </c:pt>
                <c:pt idx="13">
                  <c:v>70136.629677727455</c:v>
                </c:pt>
                <c:pt idx="14">
                  <c:v>69400.748347078508</c:v>
                </c:pt>
                <c:pt idx="15">
                  <c:v>71213.79003849467</c:v>
                </c:pt>
                <c:pt idx="16">
                  <c:v>70703.821205569358</c:v>
                </c:pt>
                <c:pt idx="17">
                  <c:v>69566.108685509287</c:v>
                </c:pt>
                <c:pt idx="18">
                  <c:v>69032.538292547179</c:v>
                </c:pt>
                <c:pt idx="19">
                  <c:v>63256.161924107757</c:v>
                </c:pt>
                <c:pt idx="20">
                  <c:v>62759.679924429132</c:v>
                </c:pt>
                <c:pt idx="21">
                  <c:v>58582.42904582552</c:v>
                </c:pt>
                <c:pt idx="22">
                  <c:v>59668.46102042096</c:v>
                </c:pt>
                <c:pt idx="23">
                  <c:v>59446.154903609735</c:v>
                </c:pt>
                <c:pt idx="24">
                  <c:v>58952.361284559265</c:v>
                </c:pt>
                <c:pt idx="25">
                  <c:v>61447.650581981718</c:v>
                </c:pt>
                <c:pt idx="26">
                  <c:v>63725.094880629258</c:v>
                </c:pt>
                <c:pt idx="27">
                  <c:v>63148.042036382969</c:v>
                </c:pt>
                <c:pt idx="28">
                  <c:v>63452.239741121615</c:v>
                </c:pt>
                <c:pt idx="29">
                  <c:v>60870.871654725852</c:v>
                </c:pt>
                <c:pt idx="30">
                  <c:v>58746.009358383533</c:v>
                </c:pt>
                <c:pt idx="31">
                  <c:v>61755.122371627142</c:v>
                </c:pt>
                <c:pt idx="32">
                  <c:v>60604.88669029114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B-4EAB-B001-594C65C3FC32}"/>
            </c:ext>
          </c:extLst>
        </c:ser>
        <c:ser>
          <c:idx val="1"/>
          <c:order val="1"/>
          <c:tx>
            <c:strRef>
              <c:f>'T.10.3 total by sector &amp; F.10.6'!$B$13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B6A65495-E79C-475A-B8A4-64AE5A0DD29B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BC7-4F34-AA99-00E3CC2CA1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0687D3-F09A-4CB0-B91D-9B77AE899E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BC7-4F34-AA99-00E3CC2CA1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336729-777F-4940-A797-BC24EBE0C6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BC7-4F34-AA99-00E3CC2CA1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156166-ECCE-47ED-BE1B-3E9D4B5E31F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BC7-4F34-AA99-00E3CC2CA1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177122-D3ED-42D5-9019-CC248C8DFF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BC7-4F34-AA99-00E3CC2CA1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E12187-0AF9-42AB-AA91-4A73CB02A59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BC7-4F34-AA99-00E3CC2CA1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D9B306-D105-495A-BB87-AD95F30F9C1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BC7-4F34-AA99-00E3CC2CA1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9AEFBA9-8990-4E42-8D02-A477C99C00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BC7-4F34-AA99-00E3CC2CA1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B48F9D-3DE6-4905-90BD-96D6C5A07F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BC7-4F34-AA99-00E3CC2CA1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026E443-CF5E-4C33-B20B-5596FB22F4E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BC7-4F34-AA99-00E3CC2CA1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C47D11F-9308-4813-AE44-4E5D0A6480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BC7-4F34-AA99-00E3CC2CA1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FA35437-54F7-455A-AF86-7C5AB9E0C4A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BC7-4F34-AA99-00E3CC2CA1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6ADDCFF-6DB6-4ECA-A881-5A47C0E1CD6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BC7-4F34-AA99-00E3CC2CA1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70D1D9F-4DC7-4FC3-81C0-302BF2B0F8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BC7-4F34-AA99-00E3CC2CA1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15EC0D8-296E-4747-8D40-21B8542750D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8D3-4102-A37C-58FE328D30E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303163E-7257-48C7-B196-F0D19986CE3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8D3-4102-A37C-58FE328D30E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BAA4444-509C-47FD-9B3F-359572515E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8D3-4102-A37C-58FE328D30E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1A05692-D834-4536-83D7-AAA7D9940C3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8D3-4102-A37C-58FE328D30E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7C1C61F-2939-4128-BA35-A2311DAD9A2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8D3-4102-A37C-58FE328D30E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740413A-3FA5-4CB3-A878-90C47F422E6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8D3-4102-A37C-58FE328D30E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35D7A47-84F7-417D-BE37-D3DFE1AD2D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8D3-4102-A37C-58FE328D30E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3AB553F-C3EB-4249-BD5E-DB47C0E35B3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8D3-4102-A37C-58FE328D30E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07EA233-C851-4E38-91A0-B8F7223F80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8D3-4102-A37C-58FE328D30E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74EDF77-6870-4A93-BC62-3FEED343ACC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8D3-4102-A37C-58FE328D30E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6E6A500-06DC-4EF0-A0C8-B177797B458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8D3-4102-A37C-58FE328D30E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E946218-8F95-4BB2-8A75-9BBE4360BD9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8D3-4102-A37C-58FE328D30E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01F23C9-A76F-49AA-986D-F0D11480275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8D3-4102-A37C-58FE328D30E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25B3E5E-5204-4A3C-92C2-006951ED27A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8D3-4102-A37C-58FE328D30E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B6DB99C-7A90-4AE3-A00F-3ADEBD24002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8D3-4102-A37C-58FE328D30E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00FD52B6-9AA4-4F58-8E14-0AEAF29A8E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8D3-4102-A37C-58FE328D30E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C2FA682-1FF5-4581-92DF-E4C90CEE3C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F67-4600-9E33-FF33F86D5E4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1CA8637-7E54-441A-8A30-7D432FBB692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F67-4600-9E33-FF33F86D5E4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1F186D8-644B-44FC-9F6D-BD3B652B06D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F67-4600-9E33-FF33F86D5E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'T.10.3 total by sector &amp; F.10.6'!$C$4:$AI$4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'T.10.3 total by sector &amp; F.10.6'!$C$23:$AI$23</c:f>
              <c:numCache>
                <c:formatCode>#,##0.0</c:formatCode>
                <c:ptCount val="33"/>
                <c:pt idx="0">
                  <c:v>55734.914431703262</c:v>
                </c:pt>
                <c:pt idx="1">
                  <c:v>56501.257280092141</c:v>
                </c:pt>
                <c:pt idx="2">
                  <c:v>56496.276090505955</c:v>
                </c:pt>
                <c:pt idx="3">
                  <c:v>56955.884012808441</c:v>
                </c:pt>
                <c:pt idx="4">
                  <c:v>58274.529479687459</c:v>
                </c:pt>
                <c:pt idx="5">
                  <c:v>59675.149591167457</c:v>
                </c:pt>
                <c:pt idx="6">
                  <c:v>61746.169399005623</c:v>
                </c:pt>
                <c:pt idx="7">
                  <c:v>63068.345257828521</c:v>
                </c:pt>
                <c:pt idx="8">
                  <c:v>65539.893737910446</c:v>
                </c:pt>
                <c:pt idx="9">
                  <c:v>66729.976682696346</c:v>
                </c:pt>
                <c:pt idx="10">
                  <c:v>68855.849444452339</c:v>
                </c:pt>
                <c:pt idx="11">
                  <c:v>70848.82845499512</c:v>
                </c:pt>
                <c:pt idx="12">
                  <c:v>68941.011980237352</c:v>
                </c:pt>
                <c:pt idx="13">
                  <c:v>69376.209234052891</c:v>
                </c:pt>
                <c:pt idx="14">
                  <c:v>68687.694315171728</c:v>
                </c:pt>
                <c:pt idx="15">
                  <c:v>70149.89913414701</c:v>
                </c:pt>
                <c:pt idx="16">
                  <c:v>69269.787902142911</c:v>
                </c:pt>
                <c:pt idx="17">
                  <c:v>68655.075364261502</c:v>
                </c:pt>
                <c:pt idx="18">
                  <c:v>67926.957453593684</c:v>
                </c:pt>
                <c:pt idx="19">
                  <c:v>62153.261847565074</c:v>
                </c:pt>
                <c:pt idx="20">
                  <c:v>61797.035953589606</c:v>
                </c:pt>
                <c:pt idx="21">
                  <c:v>57836.314313513794</c:v>
                </c:pt>
                <c:pt idx="22">
                  <c:v>58358.771558094544</c:v>
                </c:pt>
                <c:pt idx="23">
                  <c:v>58007.718309729244</c:v>
                </c:pt>
                <c:pt idx="24">
                  <c:v>58094.901959834533</c:v>
                </c:pt>
                <c:pt idx="25">
                  <c:v>60426.352382965328</c:v>
                </c:pt>
                <c:pt idx="26">
                  <c:v>62715.190147024485</c:v>
                </c:pt>
                <c:pt idx="27">
                  <c:v>61940.621420764706</c:v>
                </c:pt>
                <c:pt idx="28">
                  <c:v>61595.393923392745</c:v>
                </c:pt>
                <c:pt idx="29">
                  <c:v>59772.927676507163</c:v>
                </c:pt>
                <c:pt idx="30">
                  <c:v>57618.662920624178</c:v>
                </c:pt>
                <c:pt idx="31">
                  <c:v>60227.680896773527</c:v>
                </c:pt>
                <c:pt idx="32">
                  <c:v>58960.437918172203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'T.10.3 total by sector &amp; F.10.6'!$C$35:$AI$35</c15:f>
                <c15:dlblRangeCache>
                  <c:ptCount val="33"/>
                  <c:pt idx="0">
                    <c:v>0.91%</c:v>
                  </c:pt>
                  <c:pt idx="1">
                    <c:v>0.62%</c:v>
                  </c:pt>
                  <c:pt idx="2">
                    <c:v>0.53%</c:v>
                  </c:pt>
                  <c:pt idx="3">
                    <c:v>0.26%</c:v>
                  </c:pt>
                  <c:pt idx="4">
                    <c:v>0.10%</c:v>
                  </c:pt>
                  <c:pt idx="5">
                    <c:v>-0.05%</c:v>
                  </c:pt>
                  <c:pt idx="6">
                    <c:v>-0.20%</c:v>
                  </c:pt>
                  <c:pt idx="7">
                    <c:v>-0.38%</c:v>
                  </c:pt>
                  <c:pt idx="8">
                    <c:v>-0.58%</c:v>
                  </c:pt>
                  <c:pt idx="9">
                    <c:v>-0.67%</c:v>
                  </c:pt>
                  <c:pt idx="10">
                    <c:v>-0.75%</c:v>
                  </c:pt>
                  <c:pt idx="11">
                    <c:v>-0.88%</c:v>
                  </c:pt>
                  <c:pt idx="12">
                    <c:v>-1.00%</c:v>
                  </c:pt>
                  <c:pt idx="13">
                    <c:v>-1.08%</c:v>
                  </c:pt>
                  <c:pt idx="14">
                    <c:v>-1.03%</c:v>
                  </c:pt>
                  <c:pt idx="15">
                    <c:v>-1.49%</c:v>
                  </c:pt>
                  <c:pt idx="16">
                    <c:v>-2.03%</c:v>
                  </c:pt>
                  <c:pt idx="17">
                    <c:v>-1.31%</c:v>
                  </c:pt>
                  <c:pt idx="18">
                    <c:v>-1.60%</c:v>
                  </c:pt>
                  <c:pt idx="19">
                    <c:v>-1.74%</c:v>
                  </c:pt>
                  <c:pt idx="20">
                    <c:v>-1.53%</c:v>
                  </c:pt>
                  <c:pt idx="21">
                    <c:v>-1.27%</c:v>
                  </c:pt>
                  <c:pt idx="22">
                    <c:v>-2.19%</c:v>
                  </c:pt>
                  <c:pt idx="23">
                    <c:v>-2.42%</c:v>
                  </c:pt>
                  <c:pt idx="24">
                    <c:v>-1.45%</c:v>
                  </c:pt>
                  <c:pt idx="25">
                    <c:v>-1.66%</c:v>
                  </c:pt>
                  <c:pt idx="26">
                    <c:v>-1.58%</c:v>
                  </c:pt>
                  <c:pt idx="27">
                    <c:v>-1.91%</c:v>
                  </c:pt>
                  <c:pt idx="28">
                    <c:v>-2.93%</c:v>
                  </c:pt>
                  <c:pt idx="29">
                    <c:v>-1.80%</c:v>
                  </c:pt>
                  <c:pt idx="30">
                    <c:v>-1.92%</c:v>
                  </c:pt>
                  <c:pt idx="31">
                    <c:v>-2.47%</c:v>
                  </c:pt>
                  <c:pt idx="32">
                    <c:v>-2.71%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4EB-4EAB-B001-594C65C3FC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7358464"/>
        <c:axId val="297360000"/>
      </c:barChart>
      <c:catAx>
        <c:axId val="297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60000"/>
        <c:crosses val="autoZero"/>
        <c:auto val="1"/>
        <c:lblAlgn val="ctr"/>
        <c:lblOffset val="100"/>
        <c:noMultiLvlLbl val="0"/>
      </c:catAx>
      <c:valAx>
        <c:axId val="29736000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973584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1185813105674193"/>
          <c:y val="0.9311377611108842"/>
          <c:w val="0.4247021419412925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2921908</xdr:colOff>
      <xdr:row>42</xdr:row>
      <xdr:rowOff>152400</xdr:rowOff>
    </xdr:from>
    <xdr:to>
      <xdr:col>29</xdr:col>
      <xdr:colOff>431800</xdr:colOff>
      <xdr:row>65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2797174</xdr:colOff>
      <xdr:row>92</xdr:row>
      <xdr:rowOff>167216</xdr:rowOff>
    </xdr:from>
    <xdr:to>
      <xdr:col>31</xdr:col>
      <xdr:colOff>292100</xdr:colOff>
      <xdr:row>117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2781299</xdr:colOff>
      <xdr:row>40</xdr:row>
      <xdr:rowOff>88900</xdr:rowOff>
    </xdr:from>
    <xdr:to>
      <xdr:col>33</xdr:col>
      <xdr:colOff>12700</xdr:colOff>
      <xdr:row>63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95</xdr:row>
      <xdr:rowOff>152400</xdr:rowOff>
    </xdr:from>
    <xdr:to>
      <xdr:col>31</xdr:col>
      <xdr:colOff>228600</xdr:colOff>
      <xdr:row>118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F2494-63D4-4E85-9CBB-697852794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2680495</xdr:colOff>
      <xdr:row>54</xdr:row>
      <xdr:rowOff>17729</xdr:rowOff>
    </xdr:from>
    <xdr:to>
      <xdr:col>32</xdr:col>
      <xdr:colOff>0</xdr:colOff>
      <xdr:row>78</xdr:row>
      <xdr:rowOff>35721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1893625</xdr:colOff>
      <xdr:row>50</xdr:row>
      <xdr:rowOff>33865</xdr:rowOff>
    </xdr:from>
    <xdr:to>
      <xdr:col>35</xdr:col>
      <xdr:colOff>508001</xdr:colOff>
      <xdr:row>76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K68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9.140625" defaultRowHeight="15" x14ac:dyDescent="0.2"/>
  <cols>
    <col min="1" max="1" width="4.28515625" style="5" customWidth="1"/>
    <col min="2" max="2" width="40.85546875" style="5" customWidth="1"/>
    <col min="3" max="34" width="9.28515625" style="5" bestFit="1" customWidth="1"/>
    <col min="35" max="35" width="9.28515625" style="5" customWidth="1"/>
    <col min="36" max="36" width="9.140625" style="5"/>
    <col min="37" max="37" width="10.42578125" style="5" bestFit="1" customWidth="1"/>
    <col min="38" max="16384" width="9.140625" style="5"/>
  </cols>
  <sheetData>
    <row r="1" spans="2:35" ht="15.75" customHeight="1" x14ac:dyDescent="0.2">
      <c r="B1" s="19" t="s">
        <v>124</v>
      </c>
    </row>
    <row r="2" spans="2:35" ht="15.75" customHeight="1" x14ac:dyDescent="0.2">
      <c r="B2" s="10" t="s">
        <v>133</v>
      </c>
      <c r="AF2" s="20"/>
      <c r="AG2" s="20"/>
    </row>
    <row r="4" spans="2:35" x14ac:dyDescent="0.2">
      <c r="B4" s="24" t="s">
        <v>0</v>
      </c>
      <c r="C4" s="24">
        <v>1990</v>
      </c>
      <c r="D4" s="24">
        <v>1991</v>
      </c>
      <c r="E4" s="24">
        <v>1992</v>
      </c>
      <c r="F4" s="24">
        <v>1993</v>
      </c>
      <c r="G4" s="24">
        <v>1994</v>
      </c>
      <c r="H4" s="24">
        <v>1995</v>
      </c>
      <c r="I4" s="24">
        <v>1996</v>
      </c>
      <c r="J4" s="24">
        <v>1997</v>
      </c>
      <c r="K4" s="24">
        <v>1998</v>
      </c>
      <c r="L4" s="24">
        <v>1999</v>
      </c>
      <c r="M4" s="24">
        <v>2000</v>
      </c>
      <c r="N4" s="24">
        <v>2001</v>
      </c>
      <c r="O4" s="24">
        <v>2002</v>
      </c>
      <c r="P4" s="24">
        <v>2003</v>
      </c>
      <c r="Q4" s="24">
        <v>2004</v>
      </c>
      <c r="R4" s="24">
        <v>2005</v>
      </c>
      <c r="S4" s="24">
        <v>2006</v>
      </c>
      <c r="T4" s="24">
        <v>2007</v>
      </c>
      <c r="U4" s="24">
        <v>2008</v>
      </c>
      <c r="V4" s="24">
        <v>2009</v>
      </c>
      <c r="W4" s="24">
        <v>2010</v>
      </c>
      <c r="X4" s="24">
        <v>2011</v>
      </c>
      <c r="Y4" s="24">
        <v>2012</v>
      </c>
      <c r="Z4" s="24">
        <v>2013</v>
      </c>
      <c r="AA4" s="24">
        <v>2014</v>
      </c>
      <c r="AB4" s="24">
        <v>2015</v>
      </c>
      <c r="AC4" s="24">
        <v>2016</v>
      </c>
      <c r="AD4" s="24">
        <v>2017</v>
      </c>
      <c r="AE4" s="24">
        <v>2018</v>
      </c>
      <c r="AF4" s="24">
        <v>2019</v>
      </c>
      <c r="AG4" s="24">
        <v>2020</v>
      </c>
      <c r="AH4" s="24">
        <v>2021</v>
      </c>
      <c r="AI4" s="24">
        <v>2022</v>
      </c>
    </row>
    <row r="5" spans="2:35" ht="18" x14ac:dyDescent="0.2">
      <c r="B5" s="5" t="s">
        <v>99</v>
      </c>
      <c r="C5" s="25">
        <v>32945.300077938286</v>
      </c>
      <c r="D5" s="25">
        <v>33675.164771184092</v>
      </c>
      <c r="E5" s="25">
        <v>33496.132752328587</v>
      </c>
      <c r="F5" s="25">
        <v>33717.149094462329</v>
      </c>
      <c r="G5" s="25">
        <v>34838.99422689651</v>
      </c>
      <c r="H5" s="25">
        <v>35853.360255556676</v>
      </c>
      <c r="I5" s="25">
        <v>37469.464787342717</v>
      </c>
      <c r="J5" s="25">
        <v>38804.93593101186</v>
      </c>
      <c r="K5" s="25">
        <v>40708.441106099854</v>
      </c>
      <c r="L5" s="25">
        <v>42440.314853975629</v>
      </c>
      <c r="M5" s="25">
        <v>45249.517236856962</v>
      </c>
      <c r="N5" s="25">
        <v>47607.71180509129</v>
      </c>
      <c r="O5" s="25">
        <v>46081.387605597847</v>
      </c>
      <c r="P5" s="25">
        <v>45683.964723466415</v>
      </c>
      <c r="Q5" s="25">
        <v>46166.73692375169</v>
      </c>
      <c r="R5" s="25">
        <v>48152.697261749716</v>
      </c>
      <c r="S5" s="25">
        <v>47596.800884670309</v>
      </c>
      <c r="T5" s="25">
        <v>47656.78530302272</v>
      </c>
      <c r="U5" s="25">
        <v>47358.699213085252</v>
      </c>
      <c r="V5" s="25">
        <v>42191.314010973772</v>
      </c>
      <c r="W5" s="25">
        <v>41791.596977278183</v>
      </c>
      <c r="X5" s="25">
        <v>38054.137085809125</v>
      </c>
      <c r="Y5" s="25">
        <v>38224.185139170811</v>
      </c>
      <c r="Z5" s="25">
        <v>37278.920511488948</v>
      </c>
      <c r="AA5" s="25">
        <v>36850.168246957299</v>
      </c>
      <c r="AB5" s="25">
        <v>38715.99114180648</v>
      </c>
      <c r="AC5" s="25">
        <v>40366.879338184415</v>
      </c>
      <c r="AD5" s="25">
        <v>39075.647120157293</v>
      </c>
      <c r="AE5" s="25">
        <v>39009.367560067381</v>
      </c>
      <c r="AF5" s="25">
        <v>37323.389255393966</v>
      </c>
      <c r="AG5" s="25">
        <v>35124.470416408534</v>
      </c>
      <c r="AH5" s="25">
        <v>37544.272060163981</v>
      </c>
      <c r="AI5" s="25">
        <v>36711.386527374292</v>
      </c>
    </row>
    <row r="6" spans="2:35" ht="18" x14ac:dyDescent="0.2">
      <c r="B6" s="5" t="s">
        <v>100</v>
      </c>
      <c r="C6" s="25">
        <v>33661.262937737709</v>
      </c>
      <c r="D6" s="25">
        <v>34366.304111159865</v>
      </c>
      <c r="E6" s="25">
        <v>34045.575100229806</v>
      </c>
      <c r="F6" s="25">
        <v>34518.419129338945</v>
      </c>
      <c r="G6" s="25">
        <v>35786.219133349878</v>
      </c>
      <c r="H6" s="25">
        <v>37777.106186525147</v>
      </c>
      <c r="I6" s="25">
        <v>39139.002534451167</v>
      </c>
      <c r="J6" s="25">
        <v>39848.804844155362</v>
      </c>
      <c r="K6" s="25">
        <v>41797.989496976748</v>
      </c>
      <c r="L6" s="25">
        <v>43597.182291893769</v>
      </c>
      <c r="M6" s="25">
        <v>47009.983096958204</v>
      </c>
      <c r="N6" s="25">
        <v>50425.013973094814</v>
      </c>
      <c r="O6" s="25">
        <v>48828.355881319862</v>
      </c>
      <c r="P6" s="25">
        <v>48750.24045619597</v>
      </c>
      <c r="Q6" s="25">
        <v>48051.581074481117</v>
      </c>
      <c r="R6" s="25">
        <v>50172.808434296974</v>
      </c>
      <c r="S6" s="25">
        <v>49591.45477690603</v>
      </c>
      <c r="T6" s="25">
        <v>48708.341280632216</v>
      </c>
      <c r="U6" s="25">
        <v>47729.828000336696</v>
      </c>
      <c r="V6" s="25">
        <v>42170.637058984459</v>
      </c>
      <c r="W6" s="25">
        <v>42501.432414747826</v>
      </c>
      <c r="X6" s="25">
        <v>38099.15485240236</v>
      </c>
      <c r="Y6" s="25">
        <v>37503.68184500777</v>
      </c>
      <c r="Z6" s="25">
        <v>37261.106862244415</v>
      </c>
      <c r="AA6" s="25">
        <v>36385.129666580528</v>
      </c>
      <c r="AB6" s="25">
        <v>38714.665106714536</v>
      </c>
      <c r="AC6" s="25">
        <v>39545.923394135942</v>
      </c>
      <c r="AD6" s="25">
        <v>39865.293992488521</v>
      </c>
      <c r="AE6" s="25">
        <v>39024.198012382178</v>
      </c>
      <c r="AF6" s="25">
        <v>37434.869751626684</v>
      </c>
      <c r="AG6" s="25">
        <v>36123.155573895674</v>
      </c>
      <c r="AH6" s="25">
        <v>37936.108113025977</v>
      </c>
      <c r="AI6" s="25">
        <v>36355.054291053821</v>
      </c>
    </row>
    <row r="7" spans="2:35" ht="18" x14ac:dyDescent="0.2">
      <c r="B7" s="5" t="s">
        <v>101</v>
      </c>
      <c r="C7" s="25">
        <v>16225.175558163692</v>
      </c>
      <c r="D7" s="25">
        <v>16607.650868257133</v>
      </c>
      <c r="E7" s="25">
        <v>16874.559219268522</v>
      </c>
      <c r="F7" s="25">
        <v>17058.03179508364</v>
      </c>
      <c r="G7" s="25">
        <v>17067.707796267143</v>
      </c>
      <c r="H7" s="25">
        <v>17192.185764851121</v>
      </c>
      <c r="I7" s="25">
        <v>17549.013605209529</v>
      </c>
      <c r="J7" s="25">
        <v>17631.442272280496</v>
      </c>
      <c r="K7" s="25">
        <v>18030.704571355302</v>
      </c>
      <c r="L7" s="25">
        <v>17567.112999192446</v>
      </c>
      <c r="M7" s="25">
        <v>16973.001187689311</v>
      </c>
      <c r="N7" s="25">
        <v>17092.92944052778</v>
      </c>
      <c r="O7" s="25">
        <v>17050.158454327902</v>
      </c>
      <c r="P7" s="25">
        <v>17800.349429517504</v>
      </c>
      <c r="Q7" s="25">
        <v>16696.08413793888</v>
      </c>
      <c r="R7" s="25">
        <v>16413.806525666132</v>
      </c>
      <c r="S7" s="25">
        <v>16534.034949253393</v>
      </c>
      <c r="T7" s="25">
        <v>15548.666884654796</v>
      </c>
      <c r="U7" s="25">
        <v>15367.758246758145</v>
      </c>
      <c r="V7" s="25">
        <v>14927.042303909633</v>
      </c>
      <c r="W7" s="25">
        <v>14603.948651265677</v>
      </c>
      <c r="X7" s="25">
        <v>14558.855543777645</v>
      </c>
      <c r="Y7" s="25">
        <v>15296.299988937326</v>
      </c>
      <c r="Z7" s="25">
        <v>15604.384264882272</v>
      </c>
      <c r="AA7" s="25">
        <v>15690.138033878957</v>
      </c>
      <c r="AB7" s="25">
        <v>16261.428510739977</v>
      </c>
      <c r="AC7" s="25">
        <v>16698.799094502123</v>
      </c>
      <c r="AD7" s="25">
        <v>17182.949515181848</v>
      </c>
      <c r="AE7" s="25">
        <v>17533.91845605884</v>
      </c>
      <c r="AF7" s="25">
        <v>17016.61067435977</v>
      </c>
      <c r="AG7" s="25">
        <v>17246.017108726184</v>
      </c>
      <c r="AH7" s="25">
        <v>17572.624642406932</v>
      </c>
      <c r="AI7" s="25">
        <v>17658.215712906305</v>
      </c>
    </row>
    <row r="8" spans="2:35" ht="18" x14ac:dyDescent="0.2">
      <c r="B8" s="5" t="s">
        <v>102</v>
      </c>
      <c r="C8" s="25">
        <v>20325.267330554052</v>
      </c>
      <c r="D8" s="25">
        <v>20644.852387432093</v>
      </c>
      <c r="E8" s="25">
        <v>20864.867571081537</v>
      </c>
      <c r="F8" s="25">
        <v>21057.602778386608</v>
      </c>
      <c r="G8" s="25">
        <v>21057.246696337468</v>
      </c>
      <c r="H8" s="25">
        <v>21184.448100410089</v>
      </c>
      <c r="I8" s="25">
        <v>21538.610946094777</v>
      </c>
      <c r="J8" s="25">
        <v>21528.889933557271</v>
      </c>
      <c r="K8" s="25">
        <v>21876.86575042531</v>
      </c>
      <c r="L8" s="25">
        <v>21392.756830259408</v>
      </c>
      <c r="M8" s="25">
        <v>20826.401778451524</v>
      </c>
      <c r="N8" s="25">
        <v>21147.200798375052</v>
      </c>
      <c r="O8" s="25">
        <v>20793.542982313284</v>
      </c>
      <c r="P8" s="25">
        <v>21766.952358474155</v>
      </c>
      <c r="Q8" s="25">
        <v>20558.494943998292</v>
      </c>
      <c r="R8" s="25">
        <v>20281.789074758763</v>
      </c>
      <c r="S8" s="25">
        <v>20370.399367726972</v>
      </c>
      <c r="T8" s="25">
        <v>19341.221110196399</v>
      </c>
      <c r="U8" s="25">
        <v>19125.926475724755</v>
      </c>
      <c r="V8" s="25">
        <v>18680.221282416354</v>
      </c>
      <c r="W8" s="25">
        <v>18659.614052631714</v>
      </c>
      <c r="X8" s="25">
        <v>18405.382026336145</v>
      </c>
      <c r="Y8" s="25">
        <v>18984.522351674634</v>
      </c>
      <c r="Z8" s="25">
        <v>19348.621918646353</v>
      </c>
      <c r="AA8" s="25">
        <v>19454.17214337728</v>
      </c>
      <c r="AB8" s="25">
        <v>19921.965192313037</v>
      </c>
      <c r="AC8" s="25">
        <v>20302.983095391955</v>
      </c>
      <c r="AD8" s="25">
        <v>21088.948684401843</v>
      </c>
      <c r="AE8" s="25">
        <v>21259.079507590886</v>
      </c>
      <c r="AF8" s="25">
        <v>20750.746079419434</v>
      </c>
      <c r="AG8" s="25">
        <v>20976.60606637986</v>
      </c>
      <c r="AH8" s="25">
        <v>21403.006905627819</v>
      </c>
      <c r="AI8" s="25">
        <v>21601.947166394984</v>
      </c>
    </row>
    <row r="9" spans="2:35" ht="18" x14ac:dyDescent="0.2">
      <c r="B9" s="5" t="s">
        <v>103</v>
      </c>
      <c r="C9" s="25">
        <v>6025.4801587680131</v>
      </c>
      <c r="D9" s="25">
        <v>5821.7168639507054</v>
      </c>
      <c r="E9" s="25">
        <v>5764.9161182841863</v>
      </c>
      <c r="F9" s="25">
        <v>5935.7575061037778</v>
      </c>
      <c r="G9" s="25">
        <v>6174.8158542919628</v>
      </c>
      <c r="H9" s="25">
        <v>6454.7342663865511</v>
      </c>
      <c r="I9" s="25">
        <v>6552.558192544333</v>
      </c>
      <c r="J9" s="25">
        <v>6465.8165566680609</v>
      </c>
      <c r="K9" s="25">
        <v>6875.8098947838362</v>
      </c>
      <c r="L9" s="25">
        <v>6688.4868344159213</v>
      </c>
      <c r="M9" s="25">
        <v>6446.1794329919894</v>
      </c>
      <c r="N9" s="25">
        <v>6048.7941844484885</v>
      </c>
      <c r="O9" s="25">
        <v>5775.2324490755982</v>
      </c>
      <c r="P9" s="25">
        <v>5720.7018151394414</v>
      </c>
      <c r="Q9" s="25">
        <v>5581.5902148730274</v>
      </c>
      <c r="R9" s="25">
        <v>5505.9840623583668</v>
      </c>
      <c r="S9" s="25">
        <v>5442.6585522006035</v>
      </c>
      <c r="T9" s="25">
        <v>5226.4751799316082</v>
      </c>
      <c r="U9" s="25">
        <v>5131.537460763986</v>
      </c>
      <c r="V9" s="25">
        <v>4990.7116851112023</v>
      </c>
      <c r="W9" s="25">
        <v>5243.176544925117</v>
      </c>
      <c r="X9" s="25">
        <v>4841.2650045549954</v>
      </c>
      <c r="Y9" s="25">
        <v>5046.2678427525216</v>
      </c>
      <c r="Z9" s="25">
        <v>5428.6895733972697</v>
      </c>
      <c r="AA9" s="25">
        <v>5212.8263314407859</v>
      </c>
      <c r="AB9" s="25">
        <v>5273.9609425652279</v>
      </c>
      <c r="AC9" s="25">
        <v>5386.3797502054604</v>
      </c>
      <c r="AD9" s="25">
        <v>5687.0645899679739</v>
      </c>
      <c r="AE9" s="25">
        <v>6021.0529474322411</v>
      </c>
      <c r="AF9" s="25">
        <v>5658.2458622316917</v>
      </c>
      <c r="AG9" s="25">
        <v>5669.8029310151724</v>
      </c>
      <c r="AH9" s="25">
        <v>5893.460764676398</v>
      </c>
      <c r="AI9" s="25">
        <v>5494.0100954419177</v>
      </c>
    </row>
    <row r="10" spans="2:35" ht="18" x14ac:dyDescent="0.2">
      <c r="B10" s="5" t="s">
        <v>104</v>
      </c>
      <c r="C10" s="25">
        <v>6220.2494762170609</v>
      </c>
      <c r="D10" s="25">
        <v>6023.8928695231534</v>
      </c>
      <c r="E10" s="25">
        <v>5952.8079294868257</v>
      </c>
      <c r="F10" s="25">
        <v>6136.7348195662316</v>
      </c>
      <c r="G10" s="25">
        <v>6383.931661478603</v>
      </c>
      <c r="H10" s="25">
        <v>6690.1645195597939</v>
      </c>
      <c r="I10" s="25">
        <v>6791.4032219632945</v>
      </c>
      <c r="J10" s="25">
        <v>6705.536367391338</v>
      </c>
      <c r="K10" s="25">
        <v>7110.2623299175621</v>
      </c>
      <c r="L10" s="25">
        <v>6922.3870124498608</v>
      </c>
      <c r="M10" s="25">
        <v>6700.4164820606011</v>
      </c>
      <c r="N10" s="25">
        <v>6365.1107064214993</v>
      </c>
      <c r="O10" s="25">
        <v>6057.5654987463631</v>
      </c>
      <c r="P10" s="25">
        <v>6057.0899182247085</v>
      </c>
      <c r="Q10" s="25">
        <v>5892.031033070376</v>
      </c>
      <c r="R10" s="25">
        <v>5829.9361372367694</v>
      </c>
      <c r="S10" s="25">
        <v>5774.3799623761215</v>
      </c>
      <c r="T10" s="25">
        <v>5562.6429907238371</v>
      </c>
      <c r="U10" s="25">
        <v>5492.0684618584364</v>
      </c>
      <c r="V10" s="25">
        <v>5372.308965800331</v>
      </c>
      <c r="W10" s="25">
        <v>5725.8871694513455</v>
      </c>
      <c r="X10" s="25">
        <v>5277.3793183797879</v>
      </c>
      <c r="Y10" s="25">
        <v>5464.0424303350528</v>
      </c>
      <c r="Z10" s="25">
        <v>5864.3352564023671</v>
      </c>
      <c r="AA10" s="25">
        <v>5651.7235913652858</v>
      </c>
      <c r="AB10" s="25">
        <v>5697.1903192309319</v>
      </c>
      <c r="AC10" s="25">
        <v>5801.4665972453622</v>
      </c>
      <c r="AD10" s="25">
        <v>6156.8149213400857</v>
      </c>
      <c r="AE10" s="25">
        <v>6467.5513998742144</v>
      </c>
      <c r="AF10" s="25">
        <v>6094.6130474112751</v>
      </c>
      <c r="AG10" s="25">
        <v>6092.9760504025435</v>
      </c>
      <c r="AH10" s="25">
        <v>6299.0292436786722</v>
      </c>
      <c r="AI10" s="25">
        <v>5889.9498893793143</v>
      </c>
    </row>
    <row r="11" spans="2:35" x14ac:dyDescent="0.2">
      <c r="B11" s="5" t="s">
        <v>1</v>
      </c>
      <c r="C11" s="25">
        <v>0.496</v>
      </c>
      <c r="D11" s="25">
        <v>0.63983999999999996</v>
      </c>
      <c r="E11" s="25">
        <v>0.78368000000000004</v>
      </c>
      <c r="F11" s="25">
        <v>6.51635385385209</v>
      </c>
      <c r="G11" s="25">
        <v>18.236472538706352</v>
      </c>
      <c r="H11" s="25">
        <v>31.43189678911671</v>
      </c>
      <c r="I11" s="25">
        <v>72.833352071330623</v>
      </c>
      <c r="J11" s="25">
        <v>114.92802842073421</v>
      </c>
      <c r="K11" s="25">
        <v>141.32008124756916</v>
      </c>
      <c r="L11" s="25">
        <v>185.00729264964895</v>
      </c>
      <c r="M11" s="25">
        <v>245.6786695268583</v>
      </c>
      <c r="N11" s="25">
        <v>295.72761885680274</v>
      </c>
      <c r="O11" s="25">
        <v>378.12096730086955</v>
      </c>
      <c r="P11" s="25">
        <v>515.1016572886615</v>
      </c>
      <c r="Q11" s="25">
        <v>658.71394479528897</v>
      </c>
      <c r="R11" s="25">
        <v>818.20961201732121</v>
      </c>
      <c r="S11" s="25">
        <v>868.27491238692176</v>
      </c>
      <c r="T11" s="25">
        <v>881.18814634324463</v>
      </c>
      <c r="U11" s="25">
        <v>961.59187033182911</v>
      </c>
      <c r="V11" s="25">
        <v>1000.4087896997586</v>
      </c>
      <c r="W11" s="25">
        <v>1016.6848708688932</v>
      </c>
      <c r="X11" s="25">
        <v>1041.4802370063353</v>
      </c>
      <c r="Y11" s="25">
        <v>1031.23937746254</v>
      </c>
      <c r="Z11" s="25">
        <v>1060.8514082797867</v>
      </c>
      <c r="AA11" s="25">
        <v>1139.0164683905368</v>
      </c>
      <c r="AB11" s="25">
        <v>1115.9931832863797</v>
      </c>
      <c r="AC11" s="25">
        <v>1183.6060377838714</v>
      </c>
      <c r="AD11" s="25">
        <v>1093.4571148936541</v>
      </c>
      <c r="AE11" s="25">
        <v>782.94264943873463</v>
      </c>
      <c r="AF11" s="25">
        <v>770.63360740990959</v>
      </c>
      <c r="AG11" s="25">
        <v>621.4038594833338</v>
      </c>
      <c r="AH11" s="25">
        <v>661.10650736954744</v>
      </c>
      <c r="AI11" s="25">
        <v>666.41835454103341</v>
      </c>
    </row>
    <row r="12" spans="2:35" x14ac:dyDescent="0.2">
      <c r="B12" s="5" t="s">
        <v>2</v>
      </c>
      <c r="C12" s="25">
        <v>0.10868999999999999</v>
      </c>
      <c r="D12" s="25">
        <v>8.9605289999999993</v>
      </c>
      <c r="E12" s="25">
        <v>17.812367999999999</v>
      </c>
      <c r="F12" s="25">
        <v>35.516046000000003</v>
      </c>
      <c r="G12" s="25">
        <v>53.219723999999999</v>
      </c>
      <c r="H12" s="25">
        <v>88.627080000000007</v>
      </c>
      <c r="I12" s="25">
        <v>121.01112000000001</v>
      </c>
      <c r="J12" s="25">
        <v>153.43278000000001</v>
      </c>
      <c r="K12" s="25">
        <v>71.858999999999995</v>
      </c>
      <c r="L12" s="25">
        <v>231.46547699999999</v>
      </c>
      <c r="M12" s="25">
        <v>361.34151000000003</v>
      </c>
      <c r="N12" s="25">
        <v>344.67333000000002</v>
      </c>
      <c r="O12" s="25">
        <v>243.18656999999999</v>
      </c>
      <c r="P12" s="25">
        <v>259.43124239999997</v>
      </c>
      <c r="Q12" s="25">
        <v>213.15852000000001</v>
      </c>
      <c r="R12" s="25">
        <v>196.47140999999999</v>
      </c>
      <c r="S12" s="25">
        <v>173.43168</v>
      </c>
      <c r="T12" s="25">
        <v>152.7501</v>
      </c>
      <c r="U12" s="25">
        <v>123.70938</v>
      </c>
      <c r="V12" s="25">
        <v>75.933869999999999</v>
      </c>
      <c r="W12" s="25">
        <v>42.292200000000001</v>
      </c>
      <c r="X12" s="25">
        <v>14.4414</v>
      </c>
      <c r="Y12" s="25">
        <v>8.6994399999999601</v>
      </c>
      <c r="Z12" s="25">
        <v>7.5740000000000096</v>
      </c>
      <c r="AA12" s="25">
        <v>3.22858181818181</v>
      </c>
      <c r="AB12" s="25">
        <v>18.468663636363679</v>
      </c>
      <c r="AC12" s="25">
        <v>33.5465181818182</v>
      </c>
      <c r="AD12" s="25">
        <v>42.376823636363632</v>
      </c>
      <c r="AE12" s="25">
        <v>44.80739181818177</v>
      </c>
      <c r="AF12" s="25">
        <v>56.645953636363572</v>
      </c>
      <c r="AG12" s="25">
        <v>57.72938000000002</v>
      </c>
      <c r="AH12" s="25">
        <v>59.67422000000002</v>
      </c>
      <c r="AI12" s="25">
        <v>50.371820000000021</v>
      </c>
    </row>
    <row r="13" spans="2:35" ht="18" x14ac:dyDescent="0.2">
      <c r="B13" s="5" t="s">
        <v>105</v>
      </c>
      <c r="C13" s="25">
        <v>34.91949710403</v>
      </c>
      <c r="D13" s="25">
        <v>40.061625466240002</v>
      </c>
      <c r="E13" s="25">
        <v>45.203562545030003</v>
      </c>
      <c r="F13" s="25">
        <v>54.528310252830003</v>
      </c>
      <c r="G13" s="25">
        <v>63.852870483505001</v>
      </c>
      <c r="H13" s="25">
        <v>81.543245112120005</v>
      </c>
      <c r="I13" s="25">
        <v>100.455435994235</v>
      </c>
      <c r="J13" s="25">
        <v>129.989444967785</v>
      </c>
      <c r="K13" s="25">
        <v>91.505916299215002</v>
      </c>
      <c r="L13" s="25">
        <v>66.218460710624996</v>
      </c>
      <c r="M13" s="25">
        <v>53.405203153285001</v>
      </c>
      <c r="N13" s="25">
        <v>66.669447654219994</v>
      </c>
      <c r="O13" s="25">
        <v>66.547622498725005</v>
      </c>
      <c r="P13" s="25">
        <v>113.43370991543</v>
      </c>
      <c r="Q13" s="25">
        <v>67.543505719625003</v>
      </c>
      <c r="R13" s="25">
        <v>100.05616670313501</v>
      </c>
      <c r="S13" s="25">
        <v>62.216227058125</v>
      </c>
      <c r="T13" s="25">
        <v>64.98407155692</v>
      </c>
      <c r="U13" s="25">
        <v>56.458496607960001</v>
      </c>
      <c r="V13" s="25">
        <v>40.443014413390003</v>
      </c>
      <c r="W13" s="25">
        <v>34.147805091264999</v>
      </c>
      <c r="X13" s="25">
        <v>46.892274677419998</v>
      </c>
      <c r="Y13" s="25">
        <v>38.156218208825003</v>
      </c>
      <c r="Z13" s="25">
        <v>44.485062228135</v>
      </c>
      <c r="AA13" s="25">
        <v>38.152691517999997</v>
      </c>
      <c r="AB13" s="25">
        <v>45.452584391785003</v>
      </c>
      <c r="AC13" s="25">
        <v>40.092086216059997</v>
      </c>
      <c r="AD13" s="25">
        <v>40.008705879220003</v>
      </c>
      <c r="AE13" s="25">
        <v>41.767347417274998</v>
      </c>
      <c r="AF13" s="25">
        <v>34.183890583005002</v>
      </c>
      <c r="AG13" s="25">
        <v>17.041462750245</v>
      </c>
      <c r="AH13" s="25">
        <v>15.261077010225</v>
      </c>
      <c r="AI13" s="25">
        <v>16.24408002753</v>
      </c>
    </row>
    <row r="14" spans="2:35" ht="18" x14ac:dyDescent="0.2">
      <c r="B14" s="5" t="s">
        <v>106</v>
      </c>
      <c r="C14" s="25" t="s">
        <v>75</v>
      </c>
      <c r="D14" s="25" t="s">
        <v>75</v>
      </c>
      <c r="E14" s="25" t="s">
        <v>75</v>
      </c>
      <c r="F14" s="25" t="s">
        <v>75</v>
      </c>
      <c r="G14" s="25" t="s">
        <v>75</v>
      </c>
      <c r="H14" s="25">
        <v>4.0945794574230003</v>
      </c>
      <c r="I14" s="25">
        <v>4.4172034884320004</v>
      </c>
      <c r="J14" s="25">
        <v>5.7179961240360004</v>
      </c>
      <c r="K14" s="25">
        <v>3.92297093027</v>
      </c>
      <c r="L14" s="25">
        <v>3.5454321704690002</v>
      </c>
      <c r="M14" s="25">
        <v>46.029899999999998</v>
      </c>
      <c r="N14" s="25">
        <v>20.3826</v>
      </c>
      <c r="O14" s="25">
        <v>43.598799999999997</v>
      </c>
      <c r="P14" s="25">
        <v>43.647100000000002</v>
      </c>
      <c r="Q14" s="25">
        <v>16.921099999999999</v>
      </c>
      <c r="R14" s="25">
        <v>26.565000000000001</v>
      </c>
      <c r="S14" s="25">
        <v>26.404</v>
      </c>
      <c r="T14" s="25">
        <v>35.259</v>
      </c>
      <c r="U14" s="25">
        <v>32.783625000000001</v>
      </c>
      <c r="V14" s="25">
        <v>30.308250000000001</v>
      </c>
      <c r="W14" s="25">
        <v>27.832875000000001</v>
      </c>
      <c r="X14" s="25">
        <v>25.357500000000002</v>
      </c>
      <c r="Y14" s="25">
        <v>23.613013888939999</v>
      </c>
      <c r="Z14" s="25">
        <v>21.250083333317999</v>
      </c>
      <c r="AA14" s="25">
        <v>18.830930555506999</v>
      </c>
      <c r="AB14" s="25">
        <v>16.355555555506999</v>
      </c>
      <c r="AC14" s="25">
        <v>15.792055555507</v>
      </c>
      <c r="AD14" s="25">
        <v>26.538166666613002</v>
      </c>
      <c r="AE14" s="25">
        <v>18.383388888963001</v>
      </c>
      <c r="AF14" s="25">
        <v>11.162411111152</v>
      </c>
      <c r="AG14" s="25">
        <v>9.5442000000620002</v>
      </c>
      <c r="AH14" s="25">
        <v>8.7231000000620007</v>
      </c>
      <c r="AI14" s="25">
        <v>8.2401000000620002</v>
      </c>
    </row>
    <row r="15" spans="2:35" x14ac:dyDescent="0.2">
      <c r="B15" s="19" t="s">
        <v>11</v>
      </c>
      <c r="C15" s="26">
        <f>SUM(C5,C7,C9,C11,C12,C13,C14)</f>
        <v>55231.479981974015</v>
      </c>
      <c r="D15" s="26">
        <f t="shared" ref="D15:AG15" si="0">SUM(D5,D7,D9,D11,D12,D13,D14)</f>
        <v>56154.194497858174</v>
      </c>
      <c r="E15" s="26">
        <f t="shared" si="0"/>
        <v>56199.407700426324</v>
      </c>
      <c r="F15" s="26">
        <f t="shared" si="0"/>
        <v>56807.499105756426</v>
      </c>
      <c r="G15" s="26">
        <f t="shared" si="0"/>
        <v>58216.826944477834</v>
      </c>
      <c r="H15" s="26">
        <f t="shared" si="0"/>
        <v>59705.977088153006</v>
      </c>
      <c r="I15" s="26">
        <f t="shared" si="0"/>
        <v>61869.75369665058</v>
      </c>
      <c r="J15" s="26">
        <f t="shared" si="0"/>
        <v>63306.263009472976</v>
      </c>
      <c r="K15" s="26">
        <f t="shared" si="0"/>
        <v>65923.563540716044</v>
      </c>
      <c r="L15" s="26">
        <f t="shared" si="0"/>
        <v>67182.151350114756</v>
      </c>
      <c r="M15" s="26">
        <f t="shared" si="0"/>
        <v>69375.153140218405</v>
      </c>
      <c r="N15" s="26">
        <f t="shared" si="0"/>
        <v>71476.888426578589</v>
      </c>
      <c r="O15" s="26">
        <f t="shared" si="0"/>
        <v>69638.232468800954</v>
      </c>
      <c r="P15" s="26">
        <f t="shared" si="0"/>
        <v>70136.629677727455</v>
      </c>
      <c r="Q15" s="26">
        <f t="shared" si="0"/>
        <v>69400.748347078523</v>
      </c>
      <c r="R15" s="26">
        <f t="shared" si="0"/>
        <v>71213.79003849467</v>
      </c>
      <c r="S15" s="26">
        <f t="shared" si="0"/>
        <v>70703.821205569358</v>
      </c>
      <c r="T15" s="26">
        <f t="shared" si="0"/>
        <v>69566.108685509302</v>
      </c>
      <c r="U15" s="26">
        <f t="shared" si="0"/>
        <v>69032.538292547164</v>
      </c>
      <c r="V15" s="26">
        <f t="shared" si="0"/>
        <v>63256.161924107757</v>
      </c>
      <c r="W15" s="26">
        <f t="shared" si="0"/>
        <v>62759.679924429132</v>
      </c>
      <c r="X15" s="26">
        <f t="shared" si="0"/>
        <v>58582.42904582552</v>
      </c>
      <c r="Y15" s="26">
        <f t="shared" si="0"/>
        <v>59668.46102042096</v>
      </c>
      <c r="Z15" s="26">
        <f t="shared" si="0"/>
        <v>59446.154903609735</v>
      </c>
      <c r="AA15" s="26">
        <f t="shared" si="0"/>
        <v>58952.36128455928</v>
      </c>
      <c r="AB15" s="26">
        <f t="shared" si="0"/>
        <v>61447.650581981725</v>
      </c>
      <c r="AC15" s="26">
        <f t="shared" si="0"/>
        <v>63725.094880629258</v>
      </c>
      <c r="AD15" s="26">
        <f t="shared" si="0"/>
        <v>63148.042036382962</v>
      </c>
      <c r="AE15" s="26">
        <f t="shared" si="0"/>
        <v>63452.239741121623</v>
      </c>
      <c r="AF15" s="26">
        <f t="shared" si="0"/>
        <v>60870.871654725859</v>
      </c>
      <c r="AG15" s="26">
        <f t="shared" si="0"/>
        <v>58746.009358383526</v>
      </c>
      <c r="AH15" s="26">
        <f t="shared" ref="AH15:AI15" si="1">SUM(AH5,AH7,AH9,AH11,AH12,AH13,AH14)</f>
        <v>61755.122371627149</v>
      </c>
      <c r="AI15" s="26">
        <f t="shared" si="1"/>
        <v>60604.88669029114</v>
      </c>
    </row>
    <row r="16" spans="2:35" x14ac:dyDescent="0.2">
      <c r="B16" s="5" t="s">
        <v>13</v>
      </c>
      <c r="C16" s="25">
        <f>SUM(C6,C8,C10,C11,C12,C13,C14)</f>
        <v>60242.303931612849</v>
      </c>
      <c r="D16" s="25">
        <f t="shared" ref="D16:AG16" si="2">SUM(D6,D8,D10,D11,D12,D13,D14)</f>
        <v>61084.711362581351</v>
      </c>
      <c r="E16" s="25">
        <f t="shared" si="2"/>
        <v>60927.050211343201</v>
      </c>
      <c r="F16" s="25">
        <f t="shared" si="2"/>
        <v>61809.317437398466</v>
      </c>
      <c r="G16" s="25">
        <f t="shared" si="2"/>
        <v>63362.706558188162</v>
      </c>
      <c r="H16" s="25">
        <f t="shared" si="2"/>
        <v>65857.415607853691</v>
      </c>
      <c r="I16" s="25">
        <f t="shared" si="2"/>
        <v>67767.733814063235</v>
      </c>
      <c r="J16" s="25">
        <f t="shared" si="2"/>
        <v>68487.299394616522</v>
      </c>
      <c r="K16" s="25">
        <f t="shared" si="2"/>
        <v>71093.725545796668</v>
      </c>
      <c r="L16" s="25">
        <f t="shared" si="2"/>
        <v>72398.562797133796</v>
      </c>
      <c r="M16" s="25">
        <f t="shared" si="2"/>
        <v>75243.256640150459</v>
      </c>
      <c r="N16" s="25">
        <f t="shared" si="2"/>
        <v>78664.778474402396</v>
      </c>
      <c r="O16" s="25">
        <f t="shared" si="2"/>
        <v>76410.918322179117</v>
      </c>
      <c r="P16" s="25">
        <f t="shared" si="2"/>
        <v>77505.896442498924</v>
      </c>
      <c r="Q16" s="25">
        <f t="shared" si="2"/>
        <v>75458.444122064713</v>
      </c>
      <c r="R16" s="25">
        <f t="shared" si="2"/>
        <v>77425.835835012957</v>
      </c>
      <c r="S16" s="25">
        <f t="shared" si="2"/>
        <v>76866.560926454171</v>
      </c>
      <c r="T16" s="25">
        <f t="shared" si="2"/>
        <v>74746.386699452632</v>
      </c>
      <c r="U16" s="25">
        <f t="shared" si="2"/>
        <v>73522.366309859673</v>
      </c>
      <c r="V16" s="25">
        <f t="shared" si="2"/>
        <v>67370.261231314289</v>
      </c>
      <c r="W16" s="25">
        <f t="shared" si="2"/>
        <v>68007.891387791038</v>
      </c>
      <c r="X16" s="25">
        <f t="shared" si="2"/>
        <v>62910.087608802052</v>
      </c>
      <c r="Y16" s="25">
        <f t="shared" si="2"/>
        <v>63053.954676577756</v>
      </c>
      <c r="Z16" s="25">
        <f t="shared" si="2"/>
        <v>63608.224591134378</v>
      </c>
      <c r="AA16" s="25">
        <f t="shared" si="2"/>
        <v>62690.25407360532</v>
      </c>
      <c r="AB16" s="25">
        <f t="shared" si="2"/>
        <v>65530.090605128542</v>
      </c>
      <c r="AC16" s="25">
        <f t="shared" si="2"/>
        <v>66923.409784510513</v>
      </c>
      <c r="AD16" s="25">
        <f t="shared" si="2"/>
        <v>68313.438409306313</v>
      </c>
      <c r="AE16" s="25">
        <f t="shared" si="2"/>
        <v>67638.729697410425</v>
      </c>
      <c r="AF16" s="25">
        <f t="shared" si="2"/>
        <v>65152.854741197822</v>
      </c>
      <c r="AG16" s="25">
        <f t="shared" si="2"/>
        <v>63898.456592911723</v>
      </c>
      <c r="AH16" s="25">
        <f t="shared" ref="AH16:AI16" si="3">SUM(AH6,AH8,AH10,AH11,AH12,AH13,AH14)</f>
        <v>66382.909166712299</v>
      </c>
      <c r="AI16" s="25">
        <f t="shared" si="3"/>
        <v>64588.225701396739</v>
      </c>
    </row>
    <row r="17" spans="2:35" x14ac:dyDescent="0.2">
      <c r="B17" s="2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2:35" x14ac:dyDescent="0.2">
      <c r="B18" s="2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2:35" x14ac:dyDescent="0.2">
      <c r="B19" s="19" t="s">
        <v>131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2:35" x14ac:dyDescent="0.2">
      <c r="B20" s="10" t="s">
        <v>132</v>
      </c>
      <c r="E20" s="22"/>
    </row>
    <row r="22" spans="2:35" x14ac:dyDescent="0.2">
      <c r="B22" s="24" t="s">
        <v>0</v>
      </c>
      <c r="C22" s="24">
        <v>1990</v>
      </c>
      <c r="D22" s="24">
        <v>1991</v>
      </c>
      <c r="E22" s="24">
        <v>1992</v>
      </c>
      <c r="F22" s="24">
        <v>1993</v>
      </c>
      <c r="G22" s="24">
        <v>1994</v>
      </c>
      <c r="H22" s="24">
        <v>1995</v>
      </c>
      <c r="I22" s="24">
        <v>1996</v>
      </c>
      <c r="J22" s="24">
        <v>1997</v>
      </c>
      <c r="K22" s="24">
        <v>1998</v>
      </c>
      <c r="L22" s="24">
        <v>1999</v>
      </c>
      <c r="M22" s="24">
        <v>2000</v>
      </c>
      <c r="N22" s="24">
        <v>2001</v>
      </c>
      <c r="O22" s="24">
        <v>2002</v>
      </c>
      <c r="P22" s="24">
        <v>2003</v>
      </c>
      <c r="Q22" s="24">
        <v>2004</v>
      </c>
      <c r="R22" s="24">
        <v>2005</v>
      </c>
      <c r="S22" s="24">
        <v>2006</v>
      </c>
      <c r="T22" s="24">
        <v>2007</v>
      </c>
      <c r="U22" s="24">
        <v>2008</v>
      </c>
      <c r="V22" s="24">
        <v>2009</v>
      </c>
      <c r="W22" s="24">
        <v>2010</v>
      </c>
      <c r="X22" s="24">
        <v>2011</v>
      </c>
      <c r="Y22" s="24">
        <v>2012</v>
      </c>
      <c r="Z22" s="24">
        <v>2013</v>
      </c>
      <c r="AA22" s="24">
        <v>2014</v>
      </c>
      <c r="AB22" s="24">
        <v>2015</v>
      </c>
      <c r="AC22" s="24">
        <v>2016</v>
      </c>
      <c r="AD22" s="24">
        <v>2017</v>
      </c>
      <c r="AE22" s="24">
        <v>2018</v>
      </c>
      <c r="AF22" s="24">
        <v>2019</v>
      </c>
      <c r="AG22" s="24">
        <v>2020</v>
      </c>
      <c r="AH22" s="24">
        <v>2021</v>
      </c>
      <c r="AI22" s="24">
        <v>2022</v>
      </c>
    </row>
    <row r="23" spans="2:35" ht="18" x14ac:dyDescent="0.2">
      <c r="B23" s="5" t="s">
        <v>99</v>
      </c>
      <c r="C23" s="25">
        <v>32945.300077938286</v>
      </c>
      <c r="D23" s="25">
        <v>33675.164771184092</v>
      </c>
      <c r="E23" s="25">
        <v>33496.13275232858</v>
      </c>
      <c r="F23" s="25">
        <v>33717.149094462329</v>
      </c>
      <c r="G23" s="25">
        <v>34838.994226896517</v>
      </c>
      <c r="H23" s="25">
        <v>35853.360255556669</v>
      </c>
      <c r="I23" s="25">
        <v>37469.464787342724</v>
      </c>
      <c r="J23" s="25">
        <v>38804.93593101186</v>
      </c>
      <c r="K23" s="25">
        <v>40708.441106099854</v>
      </c>
      <c r="L23" s="25">
        <v>42440.314853975637</v>
      </c>
      <c r="M23" s="25">
        <v>45249.517236856969</v>
      </c>
      <c r="N23" s="25">
        <v>47607.711805091283</v>
      </c>
      <c r="O23" s="25">
        <v>46081.387605597847</v>
      </c>
      <c r="P23" s="25">
        <v>45683.964723466415</v>
      </c>
      <c r="Q23" s="25">
        <v>46166.736923751698</v>
      </c>
      <c r="R23" s="25">
        <v>48152.991345869712</v>
      </c>
      <c r="S23" s="25">
        <v>47597.386550850315</v>
      </c>
      <c r="T23" s="25">
        <v>47658.193292462718</v>
      </c>
      <c r="U23" s="25">
        <v>47361.07514847858</v>
      </c>
      <c r="V23" s="25">
        <v>42177.069186787972</v>
      </c>
      <c r="W23" s="25">
        <v>41790.902947173323</v>
      </c>
      <c r="X23" s="25">
        <v>38054.388622230363</v>
      </c>
      <c r="Y23" s="25">
        <v>38223.917991781578</v>
      </c>
      <c r="Z23" s="25">
        <v>37278.705564093048</v>
      </c>
      <c r="AA23" s="25">
        <v>36849.875545757306</v>
      </c>
      <c r="AB23" s="25">
        <v>38715.39630899964</v>
      </c>
      <c r="AC23" s="25">
        <v>40369.021707324224</v>
      </c>
      <c r="AD23" s="25">
        <v>39040.446882021279</v>
      </c>
      <c r="AE23" s="25">
        <v>38922.364918786094</v>
      </c>
      <c r="AF23" s="25">
        <v>37199.835984666293</v>
      </c>
      <c r="AG23" s="25">
        <v>35052.566753460385</v>
      </c>
      <c r="AH23" s="25">
        <v>37473.682883673617</v>
      </c>
      <c r="AI23" s="25">
        <v>36675.670176732056</v>
      </c>
    </row>
    <row r="24" spans="2:35" ht="18" x14ac:dyDescent="0.2">
      <c r="B24" s="5" t="s">
        <v>100</v>
      </c>
      <c r="C24" s="25">
        <v>33756.727151490988</v>
      </c>
      <c r="D24" s="25">
        <v>34463.634195555962</v>
      </c>
      <c r="E24" s="25">
        <v>34144.016277172275</v>
      </c>
      <c r="F24" s="25">
        <v>34616.711626164062</v>
      </c>
      <c r="G24" s="25">
        <v>35886.096234620542</v>
      </c>
      <c r="H24" s="25">
        <v>37877.248616730889</v>
      </c>
      <c r="I24" s="25">
        <v>39238.527500556374</v>
      </c>
      <c r="J24" s="25">
        <v>39951.629283595867</v>
      </c>
      <c r="K24" s="25">
        <v>41902.471361310039</v>
      </c>
      <c r="L24" s="25">
        <v>43701.56546557523</v>
      </c>
      <c r="M24" s="25">
        <v>47110.802456217942</v>
      </c>
      <c r="N24" s="25">
        <v>50533.449353716373</v>
      </c>
      <c r="O24" s="25">
        <v>48939.377861086832</v>
      </c>
      <c r="P24" s="25">
        <v>48863.853572463631</v>
      </c>
      <c r="Q24" s="25">
        <v>48167.792729987908</v>
      </c>
      <c r="R24" s="25">
        <v>50291.90659817947</v>
      </c>
      <c r="S24" s="25">
        <v>49711.904923489528</v>
      </c>
      <c r="T24" s="25">
        <v>48830.670702221003</v>
      </c>
      <c r="U24" s="25">
        <v>47853.12148430894</v>
      </c>
      <c r="V24" s="25">
        <v>42267.711793190298</v>
      </c>
      <c r="W24" s="25">
        <v>42605.946718613792</v>
      </c>
      <c r="X24" s="25">
        <v>38206.970499932075</v>
      </c>
      <c r="Y24" s="25">
        <v>37616.425971483128</v>
      </c>
      <c r="Z24" s="25">
        <v>37284.674499902358</v>
      </c>
      <c r="AA24" s="25">
        <v>37080.336650691548</v>
      </c>
      <c r="AB24" s="25">
        <v>38839.273627401089</v>
      </c>
      <c r="AC24" s="25">
        <v>39627.042958374113</v>
      </c>
      <c r="AD24" s="25">
        <v>40004.987204398436</v>
      </c>
      <c r="AE24" s="25">
        <v>39048.105628996098</v>
      </c>
      <c r="AF24" s="25">
        <v>37488.87409070084</v>
      </c>
      <c r="AG24" s="25">
        <v>35953.045923087426</v>
      </c>
      <c r="AH24" s="25">
        <v>37928.358110190798</v>
      </c>
      <c r="AI24" s="25">
        <v>36444.885427550267</v>
      </c>
    </row>
    <row r="25" spans="2:35" ht="18" x14ac:dyDescent="0.2">
      <c r="B25" s="5" t="s">
        <v>101</v>
      </c>
      <c r="C25" s="25">
        <v>16534.26019820512</v>
      </c>
      <c r="D25" s="25">
        <v>16781.37366330059</v>
      </c>
      <c r="E25" s="25">
        <v>17002.612004394035</v>
      </c>
      <c r="F25" s="25">
        <v>17055.501587562114</v>
      </c>
      <c r="G25" s="25">
        <v>16996.615898475175</v>
      </c>
      <c r="H25" s="25">
        <v>17049.169144819192</v>
      </c>
      <c r="I25" s="25">
        <v>17326.612145600902</v>
      </c>
      <c r="J25" s="25">
        <v>17316.531802420901</v>
      </c>
      <c r="K25" s="25">
        <v>17585.967339152539</v>
      </c>
      <c r="L25" s="25">
        <v>17067.156663735379</v>
      </c>
      <c r="M25" s="25">
        <v>16423.612455148006</v>
      </c>
      <c r="N25" s="25">
        <v>16458.684271287075</v>
      </c>
      <c r="O25" s="25">
        <v>16369.926954391074</v>
      </c>
      <c r="P25" s="25">
        <v>17071.07894631516</v>
      </c>
      <c r="Q25" s="25">
        <v>15994.736324625084</v>
      </c>
      <c r="R25" s="25">
        <v>15401.996130561034</v>
      </c>
      <c r="S25" s="25">
        <v>15217.341265476671</v>
      </c>
      <c r="T25" s="25">
        <v>14678.409368175589</v>
      </c>
      <c r="U25" s="25">
        <v>14350.308354379498</v>
      </c>
      <c r="V25" s="25">
        <v>13937.337357808035</v>
      </c>
      <c r="W25" s="25">
        <v>13722.419362799961</v>
      </c>
      <c r="X25" s="25">
        <v>13875.585380356168</v>
      </c>
      <c r="Y25" s="25">
        <v>14135.33018464232</v>
      </c>
      <c r="Z25" s="25">
        <v>14349.705252423952</v>
      </c>
      <c r="AA25" s="25">
        <v>14919.120285833913</v>
      </c>
      <c r="AB25" s="25">
        <v>15361.465063841379</v>
      </c>
      <c r="AC25" s="25">
        <v>15811.133387335196</v>
      </c>
      <c r="AD25" s="25">
        <v>16167.459819704849</v>
      </c>
      <c r="AE25" s="25">
        <v>16025.631751306573</v>
      </c>
      <c r="AF25" s="25">
        <v>16155.422403621351</v>
      </c>
      <c r="AG25" s="25">
        <v>16313.661505801625</v>
      </c>
      <c r="AH25" s="25">
        <v>16282.684669813732</v>
      </c>
      <c r="AI25" s="25">
        <v>16275.352613592295</v>
      </c>
    </row>
    <row r="26" spans="2:35" ht="18" x14ac:dyDescent="0.2">
      <c r="B26" s="5" t="s">
        <v>102</v>
      </c>
      <c r="C26" s="25">
        <v>20626.354894806183</v>
      </c>
      <c r="D26" s="25">
        <v>20809.251367090641</v>
      </c>
      <c r="E26" s="25">
        <v>20982.087619593574</v>
      </c>
      <c r="F26" s="25">
        <v>21040.928848456617</v>
      </c>
      <c r="G26" s="25">
        <v>20969.642659673089</v>
      </c>
      <c r="H26" s="25">
        <v>21021.728233797512</v>
      </c>
      <c r="I26" s="25">
        <v>21292.735711298668</v>
      </c>
      <c r="J26" s="25">
        <v>21187.99000908147</v>
      </c>
      <c r="K26" s="25">
        <v>21403.731826985044</v>
      </c>
      <c r="L26" s="25">
        <v>20861.574152847646</v>
      </c>
      <c r="M26" s="25">
        <v>20241.432971655275</v>
      </c>
      <c r="N26" s="25">
        <v>20478.790167468942</v>
      </c>
      <c r="O26" s="25">
        <v>20075.777304466614</v>
      </c>
      <c r="P26" s="25">
        <v>21000.345301901969</v>
      </c>
      <c r="Q26" s="25">
        <v>19820.008161854657</v>
      </c>
      <c r="R26" s="25">
        <v>19233.037315363825</v>
      </c>
      <c r="S26" s="25">
        <v>19016.736691292332</v>
      </c>
      <c r="T26" s="25">
        <v>18433.742631573863</v>
      </c>
      <c r="U26" s="25">
        <v>18071.391268210777</v>
      </c>
      <c r="V26" s="25">
        <v>17633.173189864658</v>
      </c>
      <c r="W26" s="25">
        <v>17700.227462650932</v>
      </c>
      <c r="X26" s="25">
        <v>17638.780628313565</v>
      </c>
      <c r="Y26" s="25">
        <v>17736.74282178338</v>
      </c>
      <c r="Z26" s="25">
        <v>17978.279582982519</v>
      </c>
      <c r="AA26" s="25">
        <v>18711.405057149623</v>
      </c>
      <c r="AB26" s="25">
        <v>18913.499799641646</v>
      </c>
      <c r="AC26" s="25">
        <v>19301.713358746267</v>
      </c>
      <c r="AD26" s="25">
        <v>19967.605284537949</v>
      </c>
      <c r="AE26" s="25">
        <v>19616.309589096149</v>
      </c>
      <c r="AF26" s="25">
        <v>19717.252516610948</v>
      </c>
      <c r="AG26" s="25">
        <v>19847.637736702265</v>
      </c>
      <c r="AH26" s="25">
        <v>19866.314924992839</v>
      </c>
      <c r="AI26" s="25">
        <v>19898.686163817067</v>
      </c>
    </row>
    <row r="27" spans="2:35" ht="18" x14ac:dyDescent="0.2">
      <c r="B27" s="5" t="s">
        <v>103</v>
      </c>
      <c r="C27" s="25">
        <v>6219.8299684558997</v>
      </c>
      <c r="D27" s="25">
        <v>5995.0568511412075</v>
      </c>
      <c r="E27" s="25">
        <v>5933.731723238413</v>
      </c>
      <c r="F27" s="25">
        <v>6086.6802281578912</v>
      </c>
      <c r="G27" s="25">
        <v>6303.6336787656064</v>
      </c>
      <c r="H27" s="25">
        <v>6566.963231385238</v>
      </c>
      <c r="I27" s="25">
        <v>6651.4324786793422</v>
      </c>
      <c r="J27" s="25">
        <v>6542.8845297539356</v>
      </c>
      <c r="K27" s="25">
        <v>6936.9716634940887</v>
      </c>
      <c r="L27" s="25">
        <v>6736.3823470563884</v>
      </c>
      <c r="M27" s="25">
        <v>6476.4017666664704</v>
      </c>
      <c r="N27" s="25">
        <v>6055.6616996727735</v>
      </c>
      <c r="O27" s="25">
        <v>5759.2378661559969</v>
      </c>
      <c r="P27" s="25">
        <v>5690.8973183147355</v>
      </c>
      <c r="Q27" s="25">
        <v>5571.6279696685478</v>
      </c>
      <c r="R27" s="25">
        <v>5455.7954229532788</v>
      </c>
      <c r="S27" s="25">
        <v>5325.9153179677023</v>
      </c>
      <c r="T27" s="25">
        <v>5185.5422257480577</v>
      </c>
      <c r="U27" s="25">
        <v>5041.3750993193917</v>
      </c>
      <c r="V27" s="25">
        <v>4892.1252164896459</v>
      </c>
      <c r="W27" s="25">
        <v>5163.1035399831535</v>
      </c>
      <c r="X27" s="25">
        <v>4778.5143971902962</v>
      </c>
      <c r="Y27" s="25">
        <v>4898.0684044277159</v>
      </c>
      <c r="Z27" s="25">
        <v>5245.4968957368674</v>
      </c>
      <c r="AA27" s="25">
        <v>5127.1304234731197</v>
      </c>
      <c r="AB27" s="25">
        <v>5153.8360815148544</v>
      </c>
      <c r="AC27" s="25">
        <v>5262.6959420314006</v>
      </c>
      <c r="AD27" s="25">
        <v>5530.8270384816442</v>
      </c>
      <c r="AE27" s="25">
        <v>5759.8780064105486</v>
      </c>
      <c r="AF27" s="25">
        <v>5545.4055306785558</v>
      </c>
      <c r="AG27" s="25">
        <v>5547.0573756146186</v>
      </c>
      <c r="AH27" s="25">
        <v>5708.9597768163621</v>
      </c>
      <c r="AI27" s="25">
        <v>5290.6884257351567</v>
      </c>
    </row>
    <row r="28" spans="2:35" ht="18" x14ac:dyDescent="0.2">
      <c r="B28" s="5" t="s">
        <v>104</v>
      </c>
      <c r="C28" s="25">
        <v>6415.2529751709217</v>
      </c>
      <c r="D28" s="25">
        <v>6197.6542927801756</v>
      </c>
      <c r="E28" s="25">
        <v>6121.7685330842878</v>
      </c>
      <c r="F28" s="25">
        <v>6287.3462191979061</v>
      </c>
      <c r="G28" s="25">
        <v>6512.0819148602259</v>
      </c>
      <c r="H28" s="25">
        <v>6799.2151020960946</v>
      </c>
      <c r="I28" s="25">
        <v>6884.6220948782211</v>
      </c>
      <c r="J28" s="25">
        <v>6774.7449167990717</v>
      </c>
      <c r="K28" s="25">
        <v>7161.2648180488522</v>
      </c>
      <c r="L28" s="25">
        <v>6957.7223255758017</v>
      </c>
      <c r="M28" s="25">
        <v>6710.5861719894574</v>
      </c>
      <c r="N28" s="25">
        <v>6344.922835780997</v>
      </c>
      <c r="O28" s="25">
        <v>6007.2216354190887</v>
      </c>
      <c r="P28" s="25">
        <v>5985.6422464494344</v>
      </c>
      <c r="Q28" s="25">
        <v>5833.1317183724341</v>
      </c>
      <c r="R28" s="25">
        <v>5723.5165337953304</v>
      </c>
      <c r="S28" s="25">
        <v>5589.6041783925821</v>
      </c>
      <c r="T28" s="25">
        <v>5441.8759010753611</v>
      </c>
      <c r="U28" s="25">
        <v>5298.4354792346294</v>
      </c>
      <c r="V28" s="25">
        <v>5153.8830026977748</v>
      </c>
      <c r="W28" s="25">
        <v>5493.6274346229711</v>
      </c>
      <c r="X28" s="25">
        <v>5062.8892891575124</v>
      </c>
      <c r="Y28" s="25">
        <v>5164.2588881569764</v>
      </c>
      <c r="Z28" s="25">
        <v>5525.2086915317923</v>
      </c>
      <c r="AA28" s="25">
        <v>5446.4429530415273</v>
      </c>
      <c r="AB28" s="25">
        <v>5429.6624943629758</v>
      </c>
      <c r="AC28" s="25">
        <v>5525.9372985599157</v>
      </c>
      <c r="AD28" s="25">
        <v>5856.7846192206325</v>
      </c>
      <c r="AE28" s="25">
        <v>6039.4383710937136</v>
      </c>
      <c r="AF28" s="25">
        <v>5820.9932767614901</v>
      </c>
      <c r="AG28" s="25">
        <v>5819.237989820489</v>
      </c>
      <c r="AH28" s="25">
        <v>5973.5516352360573</v>
      </c>
      <c r="AI28" s="25">
        <v>5553.3917789158204</v>
      </c>
    </row>
    <row r="29" spans="2:35" x14ac:dyDescent="0.2">
      <c r="B29" s="5" t="s">
        <v>1</v>
      </c>
      <c r="C29" s="25">
        <v>0.496</v>
      </c>
      <c r="D29" s="25">
        <v>0.63984000000000008</v>
      </c>
      <c r="E29" s="25">
        <v>0.78368000000000004</v>
      </c>
      <c r="F29" s="25">
        <v>6.5087463732948407</v>
      </c>
      <c r="G29" s="25">
        <v>18.213081066559564</v>
      </c>
      <c r="H29" s="25">
        <v>31.392054836890331</v>
      </c>
      <c r="I29" s="25">
        <v>72.776227899961185</v>
      </c>
      <c r="J29" s="25">
        <v>114.85277355008134</v>
      </c>
      <c r="K29" s="25">
        <v>141.22574193452201</v>
      </c>
      <c r="L29" s="25">
        <v>184.89344804782641</v>
      </c>
      <c r="M29" s="25">
        <v>245.54137262753397</v>
      </c>
      <c r="N29" s="25">
        <v>295.04530128995412</v>
      </c>
      <c r="O29" s="25">
        <v>377.12656159371966</v>
      </c>
      <c r="P29" s="25">
        <v>513.7561936412111</v>
      </c>
      <c r="Q29" s="25">
        <v>656.96997140692019</v>
      </c>
      <c r="R29" s="25">
        <v>816.02365805983607</v>
      </c>
      <c r="S29" s="25">
        <v>867.09286079007927</v>
      </c>
      <c r="T29" s="25">
        <v>879.93730631797109</v>
      </c>
      <c r="U29" s="25">
        <v>961.24734980806977</v>
      </c>
      <c r="V29" s="25">
        <v>1000.0449520659794</v>
      </c>
      <c r="W29" s="25">
        <v>1016.337223541824</v>
      </c>
      <c r="X29" s="25">
        <v>1041.134739059497</v>
      </c>
      <c r="Y29" s="25">
        <v>1030.9863051451312</v>
      </c>
      <c r="Z29" s="25">
        <v>1060.5014519138017</v>
      </c>
      <c r="AA29" s="25">
        <v>1138.5635008786171</v>
      </c>
      <c r="AB29" s="25">
        <v>1115.3781250258735</v>
      </c>
      <c r="AC29" s="25">
        <v>1182.9084503802367</v>
      </c>
      <c r="AD29" s="25">
        <v>1092.9639843745338</v>
      </c>
      <c r="AE29" s="25">
        <v>782.5611187650162</v>
      </c>
      <c r="AF29" s="25">
        <v>770.27150221048998</v>
      </c>
      <c r="AG29" s="25">
        <v>621.06224299729251</v>
      </c>
      <c r="AH29" s="25">
        <v>668.98569635366721</v>
      </c>
      <c r="AI29" s="25">
        <v>625.66415803454208</v>
      </c>
    </row>
    <row r="30" spans="2:35" x14ac:dyDescent="0.2">
      <c r="B30" s="5" t="s">
        <v>2</v>
      </c>
      <c r="C30" s="25">
        <v>0.10868999999999999</v>
      </c>
      <c r="D30" s="25">
        <v>8.9605290000000011</v>
      </c>
      <c r="E30" s="25">
        <v>17.812367999999999</v>
      </c>
      <c r="F30" s="25">
        <v>35.516046000000003</v>
      </c>
      <c r="G30" s="25">
        <v>53.219724000000006</v>
      </c>
      <c r="H30" s="25">
        <v>88.627080000000007</v>
      </c>
      <c r="I30" s="25">
        <v>121.01111999999998</v>
      </c>
      <c r="J30" s="25">
        <v>153.43278000000001</v>
      </c>
      <c r="K30" s="25">
        <v>71.85899999999998</v>
      </c>
      <c r="L30" s="25">
        <v>231.46547699999999</v>
      </c>
      <c r="M30" s="25">
        <v>361.34151000000003</v>
      </c>
      <c r="N30" s="25">
        <v>344.67333000000002</v>
      </c>
      <c r="O30" s="25">
        <v>243.18657000000002</v>
      </c>
      <c r="P30" s="25">
        <v>259.43124239999997</v>
      </c>
      <c r="Q30" s="25">
        <v>213.15852000000001</v>
      </c>
      <c r="R30" s="25">
        <v>196.47140999999999</v>
      </c>
      <c r="S30" s="25">
        <v>173.43168000000003</v>
      </c>
      <c r="T30" s="25">
        <v>152.7501</v>
      </c>
      <c r="U30" s="25">
        <v>123.70938</v>
      </c>
      <c r="V30" s="25">
        <v>75.933869999999999</v>
      </c>
      <c r="W30" s="25">
        <v>42.292200000000001</v>
      </c>
      <c r="X30" s="25">
        <v>14.441400000000002</v>
      </c>
      <c r="Y30" s="25">
        <v>8.6994399999999992</v>
      </c>
      <c r="Z30" s="25">
        <v>7.5739999999999998</v>
      </c>
      <c r="AA30" s="25">
        <v>3.228581818181818</v>
      </c>
      <c r="AB30" s="25">
        <v>18.46866363636364</v>
      </c>
      <c r="AC30" s="25">
        <v>33.546518181818179</v>
      </c>
      <c r="AD30" s="25">
        <v>42.376823636363639</v>
      </c>
      <c r="AE30" s="25">
        <v>44.807391818181813</v>
      </c>
      <c r="AF30" s="25">
        <v>56.645953636363629</v>
      </c>
      <c r="AG30" s="25">
        <v>57.729380000000006</v>
      </c>
      <c r="AH30" s="25">
        <v>59.257499166666669</v>
      </c>
      <c r="AI30" s="25">
        <v>54.010832499999999</v>
      </c>
    </row>
    <row r="31" spans="2:35" ht="18" x14ac:dyDescent="0.2">
      <c r="B31" s="5" t="s">
        <v>105</v>
      </c>
      <c r="C31" s="25">
        <v>34.919497103957539</v>
      </c>
      <c r="D31" s="25">
        <v>40.0616254662513</v>
      </c>
      <c r="E31" s="25">
        <v>45.203562544922107</v>
      </c>
      <c r="F31" s="25">
        <v>54.528310252806236</v>
      </c>
      <c r="G31" s="25">
        <v>63.852870483611504</v>
      </c>
      <c r="H31" s="25">
        <v>81.543245112108707</v>
      </c>
      <c r="I31" s="25">
        <v>100.45543599432096</v>
      </c>
      <c r="J31" s="25">
        <v>129.98944496771111</v>
      </c>
      <c r="K31" s="25">
        <v>91.505916299207129</v>
      </c>
      <c r="L31" s="25">
        <v>66.218460710588246</v>
      </c>
      <c r="M31" s="25">
        <v>53.405203153365427</v>
      </c>
      <c r="N31" s="25">
        <v>66.669447654043111</v>
      </c>
      <c r="O31" s="25">
        <v>66.547622498720557</v>
      </c>
      <c r="P31" s="25">
        <v>113.43370991535909</v>
      </c>
      <c r="Q31" s="25">
        <v>67.543505719481018</v>
      </c>
      <c r="R31" s="25">
        <v>100.05616670314851</v>
      </c>
      <c r="S31" s="25">
        <v>62.21622705814687</v>
      </c>
      <c r="T31" s="25">
        <v>64.984071557151083</v>
      </c>
      <c r="U31" s="25">
        <v>56.458496608148842</v>
      </c>
      <c r="V31" s="25">
        <v>40.443014413462201</v>
      </c>
      <c r="W31" s="25">
        <v>34.147805091354918</v>
      </c>
      <c r="X31" s="25">
        <v>46.892274677474269</v>
      </c>
      <c r="Y31" s="25">
        <v>38.156218208899944</v>
      </c>
      <c r="Z31" s="25">
        <v>44.485062228240643</v>
      </c>
      <c r="AA31" s="25">
        <v>38.152691517842293</v>
      </c>
      <c r="AB31" s="25">
        <v>45.45258439166895</v>
      </c>
      <c r="AC31" s="25">
        <v>40.092086216061688</v>
      </c>
      <c r="AD31" s="25">
        <v>40.008705879353357</v>
      </c>
      <c r="AE31" s="25">
        <v>41.767347417440682</v>
      </c>
      <c r="AF31" s="25">
        <v>34.183890583004271</v>
      </c>
      <c r="AG31" s="25">
        <v>17.041462750245568</v>
      </c>
      <c r="AH31" s="25">
        <v>25.289804282827433</v>
      </c>
      <c r="AI31" s="25">
        <v>29.934411578158343</v>
      </c>
    </row>
    <row r="32" spans="2:35" ht="18" x14ac:dyDescent="0.2">
      <c r="B32" s="5" t="s">
        <v>106</v>
      </c>
      <c r="C32" s="25" t="s">
        <v>149</v>
      </c>
      <c r="D32" s="25" t="s">
        <v>149</v>
      </c>
      <c r="E32" s="25" t="s">
        <v>149</v>
      </c>
      <c r="F32" s="25" t="s">
        <v>149</v>
      </c>
      <c r="G32" s="25" t="s">
        <v>149</v>
      </c>
      <c r="H32" s="25">
        <v>4.0945794573643406</v>
      </c>
      <c r="I32" s="25">
        <v>4.4172034883720936</v>
      </c>
      <c r="J32" s="25">
        <v>5.7179961240310089</v>
      </c>
      <c r="K32" s="25">
        <v>3.9229709302325584</v>
      </c>
      <c r="L32" s="25">
        <v>3.5454321705426355</v>
      </c>
      <c r="M32" s="25">
        <v>46.029899999999998</v>
      </c>
      <c r="N32" s="25">
        <v>20.3826</v>
      </c>
      <c r="O32" s="25">
        <v>43.598800000000004</v>
      </c>
      <c r="P32" s="25">
        <v>43.647100000000002</v>
      </c>
      <c r="Q32" s="25">
        <v>16.921099999999999</v>
      </c>
      <c r="R32" s="25">
        <v>26.565000000000001</v>
      </c>
      <c r="S32" s="25">
        <v>26.404</v>
      </c>
      <c r="T32" s="25">
        <v>35.259</v>
      </c>
      <c r="U32" s="25">
        <v>32.783625000000001</v>
      </c>
      <c r="V32" s="25">
        <v>30.308249999999997</v>
      </c>
      <c r="W32" s="25">
        <v>27.832874999999998</v>
      </c>
      <c r="X32" s="25">
        <v>25.357499999999998</v>
      </c>
      <c r="Y32" s="25">
        <v>23.613013888888883</v>
      </c>
      <c r="Z32" s="25">
        <v>21.250083333333329</v>
      </c>
      <c r="AA32" s="25">
        <v>18.830930555555547</v>
      </c>
      <c r="AB32" s="25">
        <v>16.355555555555554</v>
      </c>
      <c r="AC32" s="25">
        <v>15.792055555555557</v>
      </c>
      <c r="AD32" s="25">
        <v>26.538166666666665</v>
      </c>
      <c r="AE32" s="25">
        <v>18.383388888888891</v>
      </c>
      <c r="AF32" s="25">
        <v>11.16241111111111</v>
      </c>
      <c r="AG32" s="25">
        <v>9.5442</v>
      </c>
      <c r="AH32" s="25">
        <v>8.8205666666666662</v>
      </c>
      <c r="AI32" s="25">
        <v>9.1173000000000002</v>
      </c>
    </row>
    <row r="33" spans="2:35" x14ac:dyDescent="0.2">
      <c r="B33" s="19" t="s">
        <v>11</v>
      </c>
      <c r="C33" s="25">
        <v>55734.914431703262</v>
      </c>
      <c r="D33" s="25">
        <v>56501.257280092141</v>
      </c>
      <c r="E33" s="25">
        <v>56496.276090505955</v>
      </c>
      <c r="F33" s="25">
        <v>56955.884012808441</v>
      </c>
      <c r="G33" s="25">
        <v>58274.529479687459</v>
      </c>
      <c r="H33" s="25">
        <v>59675.149591167457</v>
      </c>
      <c r="I33" s="25">
        <v>61746.169399005623</v>
      </c>
      <c r="J33" s="25">
        <v>63068.345257828521</v>
      </c>
      <c r="K33" s="25">
        <v>65539.893737910446</v>
      </c>
      <c r="L33" s="25">
        <v>66729.976682696346</v>
      </c>
      <c r="M33" s="25">
        <v>68855.849444452339</v>
      </c>
      <c r="N33" s="25">
        <v>70848.82845499512</v>
      </c>
      <c r="O33" s="25">
        <v>68941.011980237352</v>
      </c>
      <c r="P33" s="25">
        <v>69376.209234052891</v>
      </c>
      <c r="Q33" s="25">
        <v>68687.694315171728</v>
      </c>
      <c r="R33" s="25">
        <v>70149.89913414701</v>
      </c>
      <c r="S33" s="25">
        <v>69269.787902142911</v>
      </c>
      <c r="T33" s="25">
        <v>68655.075364261502</v>
      </c>
      <c r="U33" s="25">
        <v>67926.957453593684</v>
      </c>
      <c r="V33" s="25">
        <v>62153.261847565074</v>
      </c>
      <c r="W33" s="25">
        <v>61797.035953589606</v>
      </c>
      <c r="X33" s="25">
        <v>57836.314313513794</v>
      </c>
      <c r="Y33" s="25">
        <v>58358.771558094544</v>
      </c>
      <c r="Z33" s="25">
        <v>58007.718309729244</v>
      </c>
      <c r="AA33" s="25">
        <v>58094.901959834533</v>
      </c>
      <c r="AB33" s="25">
        <v>60426.352382965328</v>
      </c>
      <c r="AC33" s="25">
        <v>62715.190147024485</v>
      </c>
      <c r="AD33" s="25">
        <v>61940.621420764706</v>
      </c>
      <c r="AE33" s="25">
        <v>61595.393923392745</v>
      </c>
      <c r="AF33" s="25">
        <v>59772.927676507163</v>
      </c>
      <c r="AG33" s="25">
        <v>57618.662920624178</v>
      </c>
      <c r="AH33" s="25">
        <v>60227.680896773527</v>
      </c>
      <c r="AI33" s="25">
        <v>58960.437918172203</v>
      </c>
    </row>
    <row r="34" spans="2:35" x14ac:dyDescent="0.2">
      <c r="B34" s="5" t="s">
        <v>13</v>
      </c>
      <c r="C34" s="25">
        <v>60833.859208572045</v>
      </c>
      <c r="D34" s="25">
        <v>61520.201849893027</v>
      </c>
      <c r="E34" s="25">
        <v>61311.672040395068</v>
      </c>
      <c r="F34" s="25">
        <v>62041.539796444689</v>
      </c>
      <c r="G34" s="25">
        <v>63503.106484704011</v>
      </c>
      <c r="H34" s="25">
        <v>65903.848912030851</v>
      </c>
      <c r="I34" s="25">
        <v>67714.545294115916</v>
      </c>
      <c r="J34" s="25">
        <v>68318.357204118234</v>
      </c>
      <c r="K34" s="25">
        <v>70775.981635507909</v>
      </c>
      <c r="L34" s="25">
        <v>72006.984761927626</v>
      </c>
      <c r="M34" s="25">
        <v>74769.13958564357</v>
      </c>
      <c r="N34" s="25">
        <v>78083.933035910304</v>
      </c>
      <c r="O34" s="25">
        <v>75752.836355064966</v>
      </c>
      <c r="P34" s="25">
        <v>76780.10936677162</v>
      </c>
      <c r="Q34" s="25">
        <v>74775.525707341396</v>
      </c>
      <c r="R34" s="25">
        <v>76387.576682101615</v>
      </c>
      <c r="S34" s="25">
        <v>75447.390561022665</v>
      </c>
      <c r="T34" s="25">
        <v>73839.219712745369</v>
      </c>
      <c r="U34" s="25">
        <v>72397.147083170566</v>
      </c>
      <c r="V34" s="25">
        <v>66201.498072232149</v>
      </c>
      <c r="W34" s="25">
        <v>66920.411719520867</v>
      </c>
      <c r="X34" s="25">
        <v>62036.466331140124</v>
      </c>
      <c r="Y34" s="25">
        <v>61618.882658666414</v>
      </c>
      <c r="Z34" s="25">
        <v>61921.97337189204</v>
      </c>
      <c r="AA34" s="25">
        <v>62436.960365652893</v>
      </c>
      <c r="AB34" s="25">
        <v>64378.090850015171</v>
      </c>
      <c r="AC34" s="25">
        <v>65727.03272601396</v>
      </c>
      <c r="AD34" s="25">
        <v>67031.264788713946</v>
      </c>
      <c r="AE34" s="25">
        <v>65591.37283607549</v>
      </c>
      <c r="AF34" s="25">
        <v>63899.383641614237</v>
      </c>
      <c r="AG34" s="25">
        <v>62325.298935357729</v>
      </c>
      <c r="AH34" s="25">
        <v>64530.578236889516</v>
      </c>
      <c r="AI34" s="25">
        <v>62615.690072395853</v>
      </c>
    </row>
    <row r="35" spans="2:35" x14ac:dyDescent="0.2">
      <c r="B35" s="22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</row>
    <row r="36" spans="2:35" x14ac:dyDescent="0.2">
      <c r="B36" s="22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</row>
    <row r="37" spans="2:35" x14ac:dyDescent="0.2">
      <c r="B37" s="19" t="s">
        <v>3</v>
      </c>
    </row>
    <row r="39" spans="2:35" x14ac:dyDescent="0.2">
      <c r="B39" s="24" t="s">
        <v>0</v>
      </c>
      <c r="C39" s="24">
        <v>1990</v>
      </c>
      <c r="D39" s="24">
        <v>1991</v>
      </c>
      <c r="E39" s="24">
        <v>1992</v>
      </c>
      <c r="F39" s="24">
        <v>1993</v>
      </c>
      <c r="G39" s="24">
        <v>1994</v>
      </c>
      <c r="H39" s="24">
        <v>1995</v>
      </c>
      <c r="I39" s="24">
        <v>1996</v>
      </c>
      <c r="J39" s="24">
        <v>1997</v>
      </c>
      <c r="K39" s="24">
        <v>1998</v>
      </c>
      <c r="L39" s="24">
        <v>1999</v>
      </c>
      <c r="M39" s="24">
        <v>2000</v>
      </c>
      <c r="N39" s="24">
        <v>2001</v>
      </c>
      <c r="O39" s="24">
        <v>2002</v>
      </c>
      <c r="P39" s="24">
        <v>2003</v>
      </c>
      <c r="Q39" s="24">
        <v>2004</v>
      </c>
      <c r="R39" s="24">
        <v>2005</v>
      </c>
      <c r="S39" s="24">
        <v>2006</v>
      </c>
      <c r="T39" s="24">
        <v>2007</v>
      </c>
      <c r="U39" s="24">
        <v>2008</v>
      </c>
      <c r="V39" s="24">
        <v>2009</v>
      </c>
      <c r="W39" s="24">
        <v>2010</v>
      </c>
      <c r="X39" s="24">
        <v>2011</v>
      </c>
      <c r="Y39" s="24">
        <v>2012</v>
      </c>
      <c r="Z39" s="24">
        <v>2013</v>
      </c>
      <c r="AA39" s="24">
        <v>2014</v>
      </c>
      <c r="AB39" s="24">
        <v>2015</v>
      </c>
      <c r="AC39" s="24">
        <v>2016</v>
      </c>
      <c r="AD39" s="24">
        <v>2017</v>
      </c>
      <c r="AE39" s="24">
        <v>2018</v>
      </c>
      <c r="AF39" s="24">
        <v>2019</v>
      </c>
      <c r="AG39" s="24">
        <v>2020</v>
      </c>
      <c r="AH39" s="24">
        <v>2021</v>
      </c>
      <c r="AI39" s="24">
        <v>2022</v>
      </c>
    </row>
    <row r="40" spans="2:35" ht="18" x14ac:dyDescent="0.2">
      <c r="B40" s="5" t="s">
        <v>99</v>
      </c>
      <c r="C40" s="23">
        <f t="shared" ref="C40:AA40" si="4">IFERROR((C23-C5)/C5,"NO")</f>
        <v>0</v>
      </c>
      <c r="D40" s="23">
        <f t="shared" si="4"/>
        <v>0</v>
      </c>
      <c r="E40" s="23">
        <f t="shared" si="4"/>
        <v>-2.1721784027971452E-16</v>
      </c>
      <c r="F40" s="23">
        <f t="shared" si="4"/>
        <v>0</v>
      </c>
      <c r="G40" s="23">
        <f t="shared" si="4"/>
        <v>2.0884522574897465E-16</v>
      </c>
      <c r="H40" s="23">
        <f t="shared" si="4"/>
        <v>-2.0293656054332517E-16</v>
      </c>
      <c r="I40" s="23">
        <f t="shared" si="4"/>
        <v>1.9418365475669308E-16</v>
      </c>
      <c r="J40" s="23">
        <f t="shared" si="4"/>
        <v>0</v>
      </c>
      <c r="K40" s="23">
        <f t="shared" si="4"/>
        <v>0</v>
      </c>
      <c r="L40" s="23">
        <f t="shared" si="4"/>
        <v>1.7143976521422637E-16</v>
      </c>
      <c r="M40" s="23">
        <f t="shared" si="4"/>
        <v>1.6079635891136008E-16</v>
      </c>
      <c r="N40" s="23">
        <f t="shared" si="4"/>
        <v>-1.5283149175435306E-16</v>
      </c>
      <c r="O40" s="23">
        <f t="shared" si="4"/>
        <v>0</v>
      </c>
      <c r="P40" s="23">
        <f t="shared" si="4"/>
        <v>0</v>
      </c>
      <c r="Q40" s="23">
        <f t="shared" si="4"/>
        <v>1.5760173014177484E-16</v>
      </c>
      <c r="R40" s="23">
        <f t="shared" si="4"/>
        <v>6.107323924089317E-6</v>
      </c>
      <c r="S40" s="23">
        <f t="shared" si="4"/>
        <v>1.2304738325277995E-5</v>
      </c>
      <c r="T40" s="23">
        <f t="shared" si="4"/>
        <v>2.9544364586191288E-5</v>
      </c>
      <c r="U40" s="23">
        <f t="shared" si="4"/>
        <v>5.0168932694648597E-5</v>
      </c>
      <c r="V40" s="23">
        <f t="shared" si="4"/>
        <v>-3.3762456846200817E-4</v>
      </c>
      <c r="W40" s="23">
        <f t="shared" si="4"/>
        <v>-1.6606929503966746E-5</v>
      </c>
      <c r="X40" s="23">
        <f t="shared" si="4"/>
        <v>6.6099625559894565E-6</v>
      </c>
      <c r="Y40" s="23">
        <f t="shared" si="4"/>
        <v>-6.9889623090885368E-6</v>
      </c>
      <c r="Z40" s="23">
        <f t="shared" si="4"/>
        <v>-5.7659232872248631E-6</v>
      </c>
      <c r="AA40" s="23">
        <f t="shared" si="4"/>
        <v>-7.9430085103316369E-6</v>
      </c>
      <c r="AB40" s="23">
        <f t="shared" ref="AB40:AB50" si="5">IFERROR((AB23-AB5)/AB5,"NO")</f>
        <v>-1.5364008237888E-5</v>
      </c>
      <c r="AC40" s="23">
        <f t="shared" ref="AC40:AE40" si="6">IFERROR((AC23-AC5)/AC5,"NO")</f>
        <v>5.3072448872262435E-5</v>
      </c>
      <c r="AD40" s="23">
        <f t="shared" si="6"/>
        <v>-9.0082290966990095E-4</v>
      </c>
      <c r="AE40" s="23">
        <f t="shared" si="6"/>
        <v>-2.2303012512909699E-3</v>
      </c>
      <c r="AF40" s="23">
        <f t="shared" ref="AF40:AG40" si="7">IFERROR((AF23-AF5)/AF5,"NO")</f>
        <v>-3.3103443495506404E-3</v>
      </c>
      <c r="AG40" s="23">
        <f t="shared" si="7"/>
        <v>-2.0471102367014982E-3</v>
      </c>
      <c r="AH40" s="23">
        <f t="shared" ref="AH40:AI40" si="8">IFERROR((AH23-AH5)/AH5,"NO")</f>
        <v>-1.8801583468510633E-3</v>
      </c>
      <c r="AI40" s="23">
        <f t="shared" si="8"/>
        <v>-9.7289571494675955E-4</v>
      </c>
    </row>
    <row r="41" spans="2:35" ht="18" x14ac:dyDescent="0.2">
      <c r="B41" s="5" t="s">
        <v>100</v>
      </c>
      <c r="C41" s="23">
        <f t="shared" ref="C41:AA41" si="9">IFERROR((C24-C6)/C6,"NO")</f>
        <v>2.8360259069856249E-3</v>
      </c>
      <c r="D41" s="23">
        <f t="shared" si="9"/>
        <v>2.832137086411066E-3</v>
      </c>
      <c r="E41" s="23">
        <f t="shared" si="9"/>
        <v>2.8914529025478304E-3</v>
      </c>
      <c r="F41" s="23">
        <f t="shared" si="9"/>
        <v>2.8475376133773613E-3</v>
      </c>
      <c r="G41" s="23">
        <f t="shared" si="9"/>
        <v>2.7909375086116995E-3</v>
      </c>
      <c r="H41" s="23">
        <f t="shared" si="9"/>
        <v>2.6508761605848544E-3</v>
      </c>
      <c r="I41" s="23">
        <f t="shared" si="9"/>
        <v>2.5428590321790422E-3</v>
      </c>
      <c r="J41" s="23">
        <f t="shared" si="9"/>
        <v>2.5803644511457899E-3</v>
      </c>
      <c r="K41" s="23">
        <f t="shared" si="9"/>
        <v>2.4996863626861334E-3</v>
      </c>
      <c r="L41" s="23">
        <f t="shared" si="9"/>
        <v>2.394264220623023E-3</v>
      </c>
      <c r="M41" s="23">
        <f t="shared" si="9"/>
        <v>2.144637215712202E-3</v>
      </c>
      <c r="N41" s="23">
        <f t="shared" si="9"/>
        <v>2.1504283703206559E-3</v>
      </c>
      <c r="O41" s="23">
        <f t="shared" si="9"/>
        <v>2.2737193944603819E-3</v>
      </c>
      <c r="P41" s="23">
        <f t="shared" si="9"/>
        <v>2.3305139667925742E-3</v>
      </c>
      <c r="Q41" s="23">
        <f t="shared" si="9"/>
        <v>2.4184772469122407E-3</v>
      </c>
      <c r="R41" s="23">
        <f t="shared" si="9"/>
        <v>2.3737591655539707E-3</v>
      </c>
      <c r="S41" s="23">
        <f t="shared" si="9"/>
        <v>2.4288488233579716E-3</v>
      </c>
      <c r="T41" s="23">
        <f t="shared" si="9"/>
        <v>2.5114676125797121E-3</v>
      </c>
      <c r="U41" s="23">
        <f t="shared" si="9"/>
        <v>2.5831537455231163E-3</v>
      </c>
      <c r="V41" s="23">
        <f t="shared" si="9"/>
        <v>2.3019508590790111E-3</v>
      </c>
      <c r="W41" s="23">
        <f t="shared" si="9"/>
        <v>2.4590772105295014E-3</v>
      </c>
      <c r="X41" s="23">
        <f t="shared" si="9"/>
        <v>2.8298697949441852E-3</v>
      </c>
      <c r="Y41" s="23">
        <f t="shared" si="9"/>
        <v>3.0062148815494399E-3</v>
      </c>
      <c r="Z41" s="23">
        <f t="shared" si="9"/>
        <v>6.3249966634307145E-4</v>
      </c>
      <c r="AA41" s="23">
        <f t="shared" si="9"/>
        <v>1.9106898628138271E-2</v>
      </c>
      <c r="AB41" s="23">
        <f t="shared" si="5"/>
        <v>3.218638734006303E-3</v>
      </c>
      <c r="AC41" s="23">
        <f t="shared" ref="AC41:AE41" si="10">IFERROR((AC24-AC6)/AC6,"NO")</f>
        <v>2.0512750057620484E-3</v>
      </c>
      <c r="AD41" s="23">
        <f t="shared" si="10"/>
        <v>3.5041309851179293E-3</v>
      </c>
      <c r="AE41" s="23">
        <f t="shared" si="10"/>
        <v>6.1263569353390657E-4</v>
      </c>
      <c r="AF41" s="23">
        <f t="shared" ref="AF41:AG41" si="11">IFERROR((AF24-AF6)/AF6,"NO")</f>
        <v>1.4426212628082947E-3</v>
      </c>
      <c r="AG41" s="23">
        <f t="shared" si="11"/>
        <v>-4.7091581038722335E-3</v>
      </c>
      <c r="AH41" s="23">
        <f t="shared" ref="AH41:AI41" si="12">IFERROR((AH24-AH6)/AH6,"NO")</f>
        <v>-2.0429093074304211E-4</v>
      </c>
      <c r="AI41" s="23">
        <f t="shared" si="12"/>
        <v>2.470939412640405E-3</v>
      </c>
    </row>
    <row r="42" spans="2:35" ht="18" x14ac:dyDescent="0.2">
      <c r="B42" s="5" t="s">
        <v>101</v>
      </c>
      <c r="C42" s="23">
        <f t="shared" ref="C42:AA42" si="13">IFERROR((C25-C7)/C7,"NO")</f>
        <v>1.9049694650971748E-2</v>
      </c>
      <c r="D42" s="23">
        <f t="shared" si="13"/>
        <v>1.0460407460485606E-2</v>
      </c>
      <c r="E42" s="23">
        <f t="shared" si="13"/>
        <v>7.5885114071183781E-3</v>
      </c>
      <c r="F42" s="23">
        <f t="shared" si="13"/>
        <v>-1.4832939414822301E-4</v>
      </c>
      <c r="G42" s="23">
        <f t="shared" si="13"/>
        <v>-4.1652867883944346E-3</v>
      </c>
      <c r="H42" s="23">
        <f t="shared" si="13"/>
        <v>-8.3186990873680526E-3</v>
      </c>
      <c r="I42" s="23">
        <f t="shared" si="13"/>
        <v>-1.267316013377561E-2</v>
      </c>
      <c r="J42" s="23">
        <f t="shared" si="13"/>
        <v>-1.7860732264352835E-2</v>
      </c>
      <c r="K42" s="23">
        <f t="shared" si="13"/>
        <v>-2.4665549282488909E-2</v>
      </c>
      <c r="L42" s="23">
        <f t="shared" si="13"/>
        <v>-2.8459789350706068E-2</v>
      </c>
      <c r="M42" s="23">
        <f t="shared" si="13"/>
        <v>-3.2368390626154105E-2</v>
      </c>
      <c r="N42" s="23">
        <f t="shared" si="13"/>
        <v>-3.7105703352223116E-2</v>
      </c>
      <c r="O42" s="23">
        <f t="shared" si="13"/>
        <v>-3.9895904883169145E-2</v>
      </c>
      <c r="P42" s="23">
        <f t="shared" si="13"/>
        <v>-4.0969447599327954E-2</v>
      </c>
      <c r="Q42" s="23">
        <f t="shared" si="13"/>
        <v>-4.2006724901446073E-2</v>
      </c>
      <c r="R42" s="23">
        <f t="shared" si="13"/>
        <v>-6.1643860217490597E-2</v>
      </c>
      <c r="S42" s="23">
        <f t="shared" si="13"/>
        <v>-7.9635351432239404E-2</v>
      </c>
      <c r="T42" s="23">
        <f t="shared" si="13"/>
        <v>-5.5969911950334253E-2</v>
      </c>
      <c r="U42" s="23">
        <f t="shared" si="13"/>
        <v>-6.6206786705099274E-2</v>
      </c>
      <c r="V42" s="23">
        <f t="shared" si="13"/>
        <v>-6.6302816455633545E-2</v>
      </c>
      <c r="W42" s="23">
        <f t="shared" si="13"/>
        <v>-6.0362393042878597E-2</v>
      </c>
      <c r="X42" s="23">
        <f t="shared" si="13"/>
        <v>-4.6931584791601443E-2</v>
      </c>
      <c r="Y42" s="23">
        <f t="shared" si="13"/>
        <v>-7.5898734016373162E-2</v>
      </c>
      <c r="Z42" s="23">
        <f t="shared" si="13"/>
        <v>-8.0405544439326612E-2</v>
      </c>
      <c r="AA42" s="23">
        <f t="shared" si="13"/>
        <v>-4.9140278204068216E-2</v>
      </c>
      <c r="AB42" s="23">
        <f t="shared" si="5"/>
        <v>-5.5343443308452971E-2</v>
      </c>
      <c r="AC42" s="23">
        <f t="shared" ref="AC42:AE42" si="14">IFERROR((AC25-AC7)/AC7,"NO")</f>
        <v>-5.3157457739531705E-2</v>
      </c>
      <c r="AD42" s="23">
        <f t="shared" si="14"/>
        <v>-5.9098683528096968E-2</v>
      </c>
      <c r="AE42" s="23">
        <f t="shared" si="14"/>
        <v>-8.6021085847532208E-2</v>
      </c>
      <c r="AF42" s="23">
        <f t="shared" ref="AF42:AG42" si="15">IFERROR((AF25-AF7)/AF7,"NO")</f>
        <v>-5.0608683904135948E-2</v>
      </c>
      <c r="AG42" s="23">
        <f t="shared" si="15"/>
        <v>-5.4062082685329325E-2</v>
      </c>
      <c r="AH42" s="23">
        <f t="shared" ref="AH42:AI42" si="16">IFERROR((AH25-AH7)/AH7,"NO")</f>
        <v>-7.3406221258506099E-2</v>
      </c>
      <c r="AI42" s="23">
        <f t="shared" si="16"/>
        <v>-7.8312731127374469E-2</v>
      </c>
    </row>
    <row r="43" spans="2:35" ht="18" x14ac:dyDescent="0.2">
      <c r="B43" s="5" t="s">
        <v>102</v>
      </c>
      <c r="C43" s="23">
        <f t="shared" ref="C43:AA43" si="17">IFERROR((C26-C8)/C8,"NO")</f>
        <v>1.4813461459349178E-2</v>
      </c>
      <c r="D43" s="23">
        <f t="shared" si="17"/>
        <v>7.9631947263826899E-3</v>
      </c>
      <c r="E43" s="23">
        <f t="shared" si="17"/>
        <v>5.6180585912034772E-3</v>
      </c>
      <c r="F43" s="23">
        <f t="shared" si="17"/>
        <v>-7.9182469654644596E-4</v>
      </c>
      <c r="G43" s="23">
        <f t="shared" si="17"/>
        <v>-4.1602797330391912E-3</v>
      </c>
      <c r="H43" s="23">
        <f t="shared" si="17"/>
        <v>-7.6811001089722485E-3</v>
      </c>
      <c r="I43" s="23">
        <f t="shared" si="17"/>
        <v>-1.141555671400849E-2</v>
      </c>
      <c r="J43" s="23">
        <f t="shared" si="17"/>
        <v>-1.5834533295859245E-2</v>
      </c>
      <c r="K43" s="23">
        <f t="shared" si="17"/>
        <v>-2.1627134747630269E-2</v>
      </c>
      <c r="L43" s="23">
        <f t="shared" si="17"/>
        <v>-2.4830024555807594E-2</v>
      </c>
      <c r="M43" s="23">
        <f t="shared" si="17"/>
        <v>-2.8087847964284408E-2</v>
      </c>
      <c r="N43" s="23">
        <f t="shared" si="17"/>
        <v>-3.1607522777079344E-2</v>
      </c>
      <c r="O43" s="23">
        <f t="shared" si="17"/>
        <v>-3.4518681037531314E-2</v>
      </c>
      <c r="P43" s="23">
        <f t="shared" si="17"/>
        <v>-3.5218851217530954E-2</v>
      </c>
      <c r="Q43" s="23">
        <f t="shared" si="17"/>
        <v>-3.5921247355669074E-2</v>
      </c>
      <c r="R43" s="23">
        <f t="shared" si="17"/>
        <v>-5.1709035900592115E-2</v>
      </c>
      <c r="S43" s="23">
        <f t="shared" si="17"/>
        <v>-6.6452436793127456E-2</v>
      </c>
      <c r="T43" s="23">
        <f t="shared" si="17"/>
        <v>-4.6919399424275574E-2</v>
      </c>
      <c r="U43" s="23">
        <f t="shared" si="17"/>
        <v>-5.5136424834238924E-2</v>
      </c>
      <c r="V43" s="23">
        <f t="shared" si="17"/>
        <v>-5.6051161103604301E-2</v>
      </c>
      <c r="W43" s="23">
        <f t="shared" si="17"/>
        <v>-5.1415135772621863E-2</v>
      </c>
      <c r="X43" s="23">
        <f t="shared" si="17"/>
        <v>-4.165093649920739E-2</v>
      </c>
      <c r="Y43" s="23">
        <f t="shared" si="17"/>
        <v>-6.5726148215743033E-2</v>
      </c>
      <c r="Z43" s="23">
        <f t="shared" si="17"/>
        <v>-7.082376933228661E-2</v>
      </c>
      <c r="AA43" s="23">
        <f t="shared" si="17"/>
        <v>-3.8180349220386385E-2</v>
      </c>
      <c r="AB43" s="23">
        <f t="shared" si="5"/>
        <v>-5.0620778770385108E-2</v>
      </c>
      <c r="AC43" s="23">
        <f t="shared" ref="AC43:AE43" si="18">IFERROR((AC26-AC8)/AC8,"NO")</f>
        <v>-4.9316385279015516E-2</v>
      </c>
      <c r="AD43" s="23">
        <f t="shared" si="18"/>
        <v>-5.317208632089282E-2</v>
      </c>
      <c r="AE43" s="23">
        <f t="shared" si="18"/>
        <v>-7.7273802843070463E-2</v>
      </c>
      <c r="AF43" s="23">
        <f t="shared" ref="AF43:AG43" si="19">IFERROR((AF26-AF8)/AF8,"NO")</f>
        <v>-4.9805127914581519E-2</v>
      </c>
      <c r="AG43" s="23">
        <f t="shared" si="19"/>
        <v>-5.3820352353712859E-2</v>
      </c>
      <c r="AH43" s="23">
        <f t="shared" ref="AH43:AI43" si="20">IFERROR((AH26-AH8)/AH8,"NO")</f>
        <v>-7.1797948176660811E-2</v>
      </c>
      <c r="AI43" s="23">
        <f t="shared" si="20"/>
        <v>-7.8847568205684324E-2</v>
      </c>
    </row>
    <row r="44" spans="2:35" ht="18" x14ac:dyDescent="0.2">
      <c r="B44" s="5" t="s">
        <v>103</v>
      </c>
      <c r="C44" s="23">
        <f t="shared" ref="C44:Z44" si="21">IFERROR((C27-C9)/C9,"NO")</f>
        <v>3.2254659307951968E-2</v>
      </c>
      <c r="D44" s="23">
        <f t="shared" si="21"/>
        <v>2.9774719595839466E-2</v>
      </c>
      <c r="E44" s="23">
        <f t="shared" si="21"/>
        <v>2.9283271688690479E-2</v>
      </c>
      <c r="F44" s="23">
        <f t="shared" si="21"/>
        <v>2.5426025557634145E-2</v>
      </c>
      <c r="G44" s="23">
        <f t="shared" si="21"/>
        <v>2.0861808273052476E-2</v>
      </c>
      <c r="H44" s="23">
        <f t="shared" si="21"/>
        <v>1.7387077510398311E-2</v>
      </c>
      <c r="I44" s="23">
        <f t="shared" si="21"/>
        <v>1.5089417480871961E-2</v>
      </c>
      <c r="J44" s="23">
        <f t="shared" si="21"/>
        <v>1.1919294710951251E-2</v>
      </c>
      <c r="K44" s="23">
        <f t="shared" si="21"/>
        <v>8.8952093856829017E-3</v>
      </c>
      <c r="L44" s="23">
        <f t="shared" si="21"/>
        <v>7.1608891257763322E-3</v>
      </c>
      <c r="M44" s="23">
        <f t="shared" si="21"/>
        <v>4.6884102418559741E-3</v>
      </c>
      <c r="N44" s="23">
        <f t="shared" si="21"/>
        <v>1.1353527686462526E-3</v>
      </c>
      <c r="O44" s="23">
        <f t="shared" si="21"/>
        <v>-2.7695132725196912E-3</v>
      </c>
      <c r="P44" s="23">
        <f t="shared" si="21"/>
        <v>-5.2099371349561266E-3</v>
      </c>
      <c r="Q44" s="23">
        <f t="shared" si="21"/>
        <v>-1.7848399507963901E-3</v>
      </c>
      <c r="R44" s="23">
        <f t="shared" si="21"/>
        <v>-9.115289626100153E-3</v>
      </c>
      <c r="S44" s="23">
        <f t="shared" si="21"/>
        <v>-2.1449670802093389E-2</v>
      </c>
      <c r="T44" s="23">
        <f t="shared" si="21"/>
        <v>-7.8318470430555256E-3</v>
      </c>
      <c r="U44" s="23">
        <f t="shared" si="21"/>
        <v>-1.7570243252432758E-2</v>
      </c>
      <c r="V44" s="23">
        <f t="shared" si="21"/>
        <v>-1.9753989980160452E-2</v>
      </c>
      <c r="W44" s="23">
        <f t="shared" si="21"/>
        <v>-1.5271849852064655E-2</v>
      </c>
      <c r="X44" s="23">
        <f t="shared" si="21"/>
        <v>-1.296161381491388E-2</v>
      </c>
      <c r="Y44" s="23">
        <f t="shared" si="21"/>
        <v>-2.9368127682253439E-2</v>
      </c>
      <c r="Z44" s="23">
        <f t="shared" si="21"/>
        <v>-3.3745285152814601E-2</v>
      </c>
      <c r="AA44" s="23">
        <f>IFERROR((AA27-AA9)/AA9,"NO")</f>
        <v>-1.6439432760458096E-2</v>
      </c>
      <c r="AB44" s="23">
        <f t="shared" si="5"/>
        <v>-2.2776972063040229E-2</v>
      </c>
      <c r="AC44" s="23">
        <f t="shared" ref="AC44:AE44" si="22">IFERROR((AC27-AC9)/AC9,"NO")</f>
        <v>-2.2962326072412911E-2</v>
      </c>
      <c r="AD44" s="23">
        <f t="shared" si="22"/>
        <v>-2.7472441892419153E-2</v>
      </c>
      <c r="AE44" s="23">
        <f t="shared" si="22"/>
        <v>-4.3376954712393639E-2</v>
      </c>
      <c r="AF44" s="23">
        <f t="shared" ref="AF44:AG44" si="23">IFERROR((AF27-AF9)/AF9,"NO")</f>
        <v>-1.9942634926194264E-2</v>
      </c>
      <c r="AG44" s="23">
        <f t="shared" si="23"/>
        <v>-2.1648998544394955E-2</v>
      </c>
      <c r="AH44" s="23">
        <f t="shared" ref="AH44:AI44" si="24">IFERROR((AH27-AH9)/AH9,"NO")</f>
        <v>-3.130605177960602E-2</v>
      </c>
      <c r="AI44" s="23">
        <f t="shared" si="24"/>
        <v>-3.7007880614461551E-2</v>
      </c>
    </row>
    <row r="45" spans="2:35" ht="18" x14ac:dyDescent="0.2">
      <c r="B45" s="5" t="s">
        <v>104</v>
      </c>
      <c r="C45" s="23">
        <f t="shared" ref="C45:AA45" si="25">IFERROR((C28-C10)/C10,"NO")</f>
        <v>3.1349787448148321E-2</v>
      </c>
      <c r="D45" s="23">
        <f t="shared" si="25"/>
        <v>2.8845370762839783E-2</v>
      </c>
      <c r="E45" s="23">
        <f t="shared" si="25"/>
        <v>2.838334540587599E-2</v>
      </c>
      <c r="F45" s="23">
        <f t="shared" si="25"/>
        <v>2.4542595380114572E-2</v>
      </c>
      <c r="G45" s="23">
        <f t="shared" si="25"/>
        <v>2.0073876127919197E-2</v>
      </c>
      <c r="H45" s="23">
        <f t="shared" si="25"/>
        <v>1.6300134655504121E-2</v>
      </c>
      <c r="I45" s="23">
        <f t="shared" si="25"/>
        <v>1.3726010644377316E-2</v>
      </c>
      <c r="J45" s="23">
        <f t="shared" si="25"/>
        <v>1.0321105667891258E-2</v>
      </c>
      <c r="K45" s="23">
        <f t="shared" si="25"/>
        <v>7.1730810713817256E-3</v>
      </c>
      <c r="L45" s="23">
        <f t="shared" si="25"/>
        <v>5.104498356187058E-3</v>
      </c>
      <c r="M45" s="23">
        <f t="shared" si="25"/>
        <v>1.517769821634848E-3</v>
      </c>
      <c r="N45" s="23">
        <f t="shared" si="25"/>
        <v>-3.1716448576669031E-3</v>
      </c>
      <c r="O45" s="23">
        <f t="shared" si="25"/>
        <v>-8.3109069704146513E-3</v>
      </c>
      <c r="P45" s="23">
        <f t="shared" si="25"/>
        <v>-1.1795709282819252E-2</v>
      </c>
      <c r="Q45" s="23">
        <f t="shared" si="25"/>
        <v>-9.9964366051970878E-3</v>
      </c>
      <c r="R45" s="23">
        <f t="shared" si="25"/>
        <v>-1.825399128503644E-2</v>
      </c>
      <c r="S45" s="23">
        <f t="shared" si="25"/>
        <v>-3.1999242375367581E-2</v>
      </c>
      <c r="T45" s="23">
        <f t="shared" si="25"/>
        <v>-2.1710379373593641E-2</v>
      </c>
      <c r="U45" s="23">
        <f t="shared" si="25"/>
        <v>-3.5256840654583621E-2</v>
      </c>
      <c r="V45" s="23">
        <f t="shared" si="25"/>
        <v>-4.0657744089745679E-2</v>
      </c>
      <c r="W45" s="23">
        <f t="shared" si="25"/>
        <v>-4.0563100172061106E-2</v>
      </c>
      <c r="X45" s="23">
        <f t="shared" si="25"/>
        <v>-4.0643284532392923E-2</v>
      </c>
      <c r="Y45" s="23">
        <f t="shared" si="25"/>
        <v>-5.4864790308682479E-2</v>
      </c>
      <c r="Z45" s="23">
        <f t="shared" si="25"/>
        <v>-5.7828645540060931E-2</v>
      </c>
      <c r="AA45" s="23">
        <f t="shared" si="25"/>
        <v>-3.6321776004294801E-2</v>
      </c>
      <c r="AB45" s="23">
        <f t="shared" si="5"/>
        <v>-4.6957852884940983E-2</v>
      </c>
      <c r="AC45" s="23">
        <f t="shared" ref="AC45:AE45" si="26">IFERROR((AC28-AC10)/AC10,"NO")</f>
        <v>-4.7493042331101701E-2</v>
      </c>
      <c r="AD45" s="23">
        <f t="shared" si="26"/>
        <v>-4.873141485535331E-2</v>
      </c>
      <c r="AE45" s="23">
        <f t="shared" si="26"/>
        <v>-6.6193989395867361E-2</v>
      </c>
      <c r="AF45" s="23">
        <f t="shared" ref="AF45:AG45" si="27">IFERROR((AF28-AF10)/AF10,"NO")</f>
        <v>-4.4895347501349048E-2</v>
      </c>
      <c r="AG45" s="23">
        <f t="shared" si="27"/>
        <v>-4.4926823660166766E-2</v>
      </c>
      <c r="AH45" s="23">
        <f t="shared" ref="AH45:AI45" si="28">IFERROR((AH28-AH10)/AH10,"NO")</f>
        <v>-5.1671074359472872E-2</v>
      </c>
      <c r="AI45" s="23">
        <f t="shared" si="28"/>
        <v>-5.7141082145770267E-2</v>
      </c>
    </row>
    <row r="46" spans="2:35" x14ac:dyDescent="0.2">
      <c r="B46" s="5" t="s">
        <v>1</v>
      </c>
      <c r="C46" s="23">
        <f t="shared" ref="C46:AA46" si="29">IFERROR((C29-C11)/C11,"NO")</f>
        <v>0</v>
      </c>
      <c r="D46" s="23">
        <f t="shared" si="29"/>
        <v>1.7351572652931305E-16</v>
      </c>
      <c r="E46" s="23">
        <f t="shared" si="29"/>
        <v>0</v>
      </c>
      <c r="F46" s="23">
        <f t="shared" si="29"/>
        <v>-1.1674443604305106E-3</v>
      </c>
      <c r="G46" s="23">
        <f t="shared" si="29"/>
        <v>-1.2826752595459416E-3</v>
      </c>
      <c r="H46" s="23">
        <f t="shared" si="29"/>
        <v>-1.2675643628409319E-3</v>
      </c>
      <c r="I46" s="23">
        <f t="shared" si="29"/>
        <v>-7.8431336393102087E-4</v>
      </c>
      <c r="J46" s="23">
        <f t="shared" si="29"/>
        <v>-6.5479997949127961E-4</v>
      </c>
      <c r="K46" s="23">
        <f t="shared" si="29"/>
        <v>-6.6755773287372367E-4</v>
      </c>
      <c r="L46" s="23">
        <f t="shared" si="29"/>
        <v>-6.1535196906061646E-4</v>
      </c>
      <c r="M46" s="23">
        <f t="shared" si="29"/>
        <v>-5.5884745545366329E-4</v>
      </c>
      <c r="N46" s="23">
        <f t="shared" si="29"/>
        <v>-2.307250061682612E-3</v>
      </c>
      <c r="O46" s="23">
        <f t="shared" si="29"/>
        <v>-2.6298613225503821E-3</v>
      </c>
      <c r="P46" s="23">
        <f t="shared" si="29"/>
        <v>-2.6120351748284269E-3</v>
      </c>
      <c r="Q46" s="23">
        <f t="shared" si="29"/>
        <v>-2.6475428403307196E-3</v>
      </c>
      <c r="R46" s="23">
        <f t="shared" si="29"/>
        <v>-2.6716307476461957E-3</v>
      </c>
      <c r="S46" s="23">
        <f t="shared" si="29"/>
        <v>-1.36137942024949E-3</v>
      </c>
      <c r="T46" s="23">
        <f t="shared" si="29"/>
        <v>-1.4194925686010075E-3</v>
      </c>
      <c r="U46" s="23">
        <f t="shared" si="29"/>
        <v>-3.5828144391492674E-4</v>
      </c>
      <c r="V46" s="23">
        <f t="shared" si="29"/>
        <v>-3.6368896147784437E-4</v>
      </c>
      <c r="W46" s="23">
        <f t="shared" si="29"/>
        <v>-3.419420678229709E-4</v>
      </c>
      <c r="X46" s="23">
        <f t="shared" si="29"/>
        <v>-3.3173740082813324E-4</v>
      </c>
      <c r="Y46" s="23">
        <f t="shared" si="29"/>
        <v>-2.4540598714486506E-4</v>
      </c>
      <c r="Z46" s="23">
        <f t="shared" si="29"/>
        <v>-3.2988254835092937E-4</v>
      </c>
      <c r="AA46" s="23">
        <f t="shared" si="29"/>
        <v>-3.9768302258156094E-4</v>
      </c>
      <c r="AB46" s="23">
        <f t="shared" si="5"/>
        <v>-5.5113083997070436E-4</v>
      </c>
      <c r="AC46" s="23">
        <f t="shared" ref="AC46:AE46" si="30">IFERROR((AC29-AC11)/AC11,"NO")</f>
        <v>-5.8937465792325671E-4</v>
      </c>
      <c r="AD46" s="23">
        <f t="shared" si="30"/>
        <v>-4.509829534268236E-4</v>
      </c>
      <c r="AE46" s="23">
        <f t="shared" si="30"/>
        <v>-4.8730347489938969E-4</v>
      </c>
      <c r="AF46" s="23">
        <f t="shared" ref="AF46:AG46" si="31">IFERROR((AF29-AF11)/AF11,"NO")</f>
        <v>-4.6987984424483325E-4</v>
      </c>
      <c r="AG46" s="23">
        <f t="shared" si="31"/>
        <v>-5.4974954021902304E-4</v>
      </c>
      <c r="AH46" s="23">
        <f t="shared" ref="AH46:AI46" si="32">IFERROR((AH29-AH11)/AH11,"NO")</f>
        <v>1.1918183978357711E-2</v>
      </c>
      <c r="AI46" s="23">
        <f t="shared" si="32"/>
        <v>-6.1154072706414278E-2</v>
      </c>
    </row>
    <row r="47" spans="2:35" x14ac:dyDescent="0.2">
      <c r="B47" s="5" t="s">
        <v>2</v>
      </c>
      <c r="C47" s="23">
        <f t="shared" ref="C47:AA47" si="33">IFERROR((C30-C12)/C12,"NO")</f>
        <v>0</v>
      </c>
      <c r="D47" s="23">
        <f t="shared" si="33"/>
        <v>1.9824240727308071E-16</v>
      </c>
      <c r="E47" s="23">
        <f t="shared" si="33"/>
        <v>0</v>
      </c>
      <c r="F47" s="23">
        <f t="shared" si="33"/>
        <v>0</v>
      </c>
      <c r="G47" s="23">
        <f t="shared" si="33"/>
        <v>1.3351116510113809E-16</v>
      </c>
      <c r="H47" s="23">
        <f t="shared" si="33"/>
        <v>0</v>
      </c>
      <c r="I47" s="23">
        <f t="shared" si="33"/>
        <v>-2.3486857596561379E-16</v>
      </c>
      <c r="J47" s="23">
        <f t="shared" si="33"/>
        <v>0</v>
      </c>
      <c r="K47" s="23">
        <f t="shared" si="33"/>
        <v>-1.9776026266997878E-16</v>
      </c>
      <c r="L47" s="23">
        <f t="shared" si="33"/>
        <v>0</v>
      </c>
      <c r="M47" s="23">
        <f t="shared" si="33"/>
        <v>0</v>
      </c>
      <c r="N47" s="23">
        <f t="shared" si="33"/>
        <v>0</v>
      </c>
      <c r="O47" s="23">
        <f t="shared" si="33"/>
        <v>1.1687203545164524E-16</v>
      </c>
      <c r="P47" s="23">
        <f t="shared" si="33"/>
        <v>0</v>
      </c>
      <c r="Q47" s="23">
        <f t="shared" si="33"/>
        <v>0</v>
      </c>
      <c r="R47" s="23">
        <f t="shared" si="33"/>
        <v>0</v>
      </c>
      <c r="S47" s="23">
        <f t="shared" si="33"/>
        <v>1.6387841846659161E-16</v>
      </c>
      <c r="T47" s="23">
        <f t="shared" si="33"/>
        <v>0</v>
      </c>
      <c r="U47" s="23">
        <f t="shared" si="33"/>
        <v>0</v>
      </c>
      <c r="V47" s="23">
        <f t="shared" si="33"/>
        <v>0</v>
      </c>
      <c r="W47" s="23">
        <f t="shared" si="33"/>
        <v>0</v>
      </c>
      <c r="X47" s="23">
        <f t="shared" si="33"/>
        <v>1.2300447597880058E-16</v>
      </c>
      <c r="Y47" s="23">
        <f t="shared" si="33"/>
        <v>4.4922259900413923E-15</v>
      </c>
      <c r="Z47" s="23">
        <f t="shared" si="33"/>
        <v>-1.2899343301691794E-15</v>
      </c>
      <c r="AA47" s="23">
        <f t="shared" si="33"/>
        <v>2.4758876272811204E-15</v>
      </c>
      <c r="AB47" s="23">
        <f t="shared" si="5"/>
        <v>-2.1160085665245239E-15</v>
      </c>
      <c r="AC47" s="23">
        <f t="shared" ref="AC47:AE47" si="34">IFERROR((AC30-AC12)/AC12,"NO")</f>
        <v>-6.3542457542899838E-16</v>
      </c>
      <c r="AD47" s="23">
        <f t="shared" si="34"/>
        <v>1.6767248575713969E-16</v>
      </c>
      <c r="AE47" s="23">
        <f t="shared" si="34"/>
        <v>9.5146274790104464E-16</v>
      </c>
      <c r="AF47" s="23">
        <f t="shared" ref="AF47:AG47" si="35">IFERROR((AF30-AF12)/AF12,"NO")</f>
        <v>1.0034859546316771E-15</v>
      </c>
      <c r="AG47" s="23">
        <f t="shared" si="35"/>
        <v>-2.4616330047545977E-16</v>
      </c>
      <c r="AH47" s="23">
        <f t="shared" ref="AH47:AI47" si="36">IFERROR((AH30-AH12)/AH12,"NO")</f>
        <v>-6.9832640180860408E-3</v>
      </c>
      <c r="AI47" s="23">
        <f t="shared" si="36"/>
        <v>7.2243021991263701E-2</v>
      </c>
    </row>
    <row r="48" spans="2:35" ht="18" x14ac:dyDescent="0.2">
      <c r="B48" s="5" t="s">
        <v>105</v>
      </c>
      <c r="C48" s="23">
        <f t="shared" ref="C48:AA48" si="37">IFERROR((C31-C13)/C13,"NO")</f>
        <v>-2.0750914017158741E-12</v>
      </c>
      <c r="D48" s="23">
        <f t="shared" si="37"/>
        <v>2.8200626827052049E-13</v>
      </c>
      <c r="E48" s="23">
        <f t="shared" si="37"/>
        <v>-2.3868896244115619E-12</v>
      </c>
      <c r="F48" s="23">
        <f t="shared" si="37"/>
        <v>-4.3587733419525531E-13</v>
      </c>
      <c r="G48" s="23">
        <f t="shared" si="37"/>
        <v>1.6679477344811651E-12</v>
      </c>
      <c r="H48" s="23">
        <f t="shared" si="37"/>
        <v>-1.385477053685026E-13</v>
      </c>
      <c r="I48" s="23">
        <f t="shared" si="37"/>
        <v>8.5571735687046473E-13</v>
      </c>
      <c r="J48" s="23">
        <f t="shared" si="37"/>
        <v>-5.6848034498004061E-13</v>
      </c>
      <c r="K48" s="23">
        <f t="shared" si="37"/>
        <v>-8.6036114719387261E-14</v>
      </c>
      <c r="L48" s="23">
        <f t="shared" si="37"/>
        <v>-5.549701684263981E-13</v>
      </c>
      <c r="M48" s="23">
        <f t="shared" si="37"/>
        <v>1.5059643538822236E-12</v>
      </c>
      <c r="N48" s="23">
        <f t="shared" si="37"/>
        <v>-2.6531269549062052E-12</v>
      </c>
      <c r="O48" s="23">
        <f t="shared" si="37"/>
        <v>-6.6839315348094466E-14</v>
      </c>
      <c r="P48" s="23">
        <f t="shared" si="37"/>
        <v>-6.251419007782276E-13</v>
      </c>
      <c r="Q48" s="23">
        <f t="shared" si="37"/>
        <v>-2.1317279646707993E-12</v>
      </c>
      <c r="R48" s="23">
        <f t="shared" si="37"/>
        <v>1.3492733555840797E-13</v>
      </c>
      <c r="S48" s="23">
        <f t="shared" si="37"/>
        <v>3.5152413511451831E-13</v>
      </c>
      <c r="T48" s="23">
        <f t="shared" si="37"/>
        <v>3.5559899985874668E-12</v>
      </c>
      <c r="U48" s="23">
        <f t="shared" si="37"/>
        <v>3.3447745552675135E-12</v>
      </c>
      <c r="V48" s="23">
        <f t="shared" si="37"/>
        <v>1.785184621566689E-12</v>
      </c>
      <c r="W48" s="23">
        <f t="shared" si="37"/>
        <v>2.6332346389502495E-12</v>
      </c>
      <c r="X48" s="23">
        <f t="shared" si="37"/>
        <v>1.1573602374953598E-12</v>
      </c>
      <c r="Y48" s="23">
        <f t="shared" si="37"/>
        <v>1.9640558173368704E-12</v>
      </c>
      <c r="Z48" s="23">
        <f t="shared" si="37"/>
        <v>2.3748082763385788E-12</v>
      </c>
      <c r="AA48" s="23">
        <f t="shared" si="37"/>
        <v>-4.133521225561527E-12</v>
      </c>
      <c r="AB48" s="23">
        <f t="shared" si="5"/>
        <v>-2.5532749476105104E-12</v>
      </c>
      <c r="AC48" s="23">
        <f t="shared" ref="AC48:AE48" si="38">IFERROR((AC31-AC13)/AC13,"NO")</f>
        <v>4.21801874313945E-14</v>
      </c>
      <c r="AD48" s="23">
        <f t="shared" si="38"/>
        <v>3.333141068097338E-12</v>
      </c>
      <c r="AE48" s="23">
        <f t="shared" si="38"/>
        <v>3.9668392983944445E-12</v>
      </c>
      <c r="AF48" s="23">
        <f t="shared" ref="AF48:AG48" si="39">IFERROR((AF31-AF13)/AF13,"NO")</f>
        <v>-2.1409471109083094E-14</v>
      </c>
      <c r="AG48" s="23">
        <f t="shared" si="39"/>
        <v>3.3355950538923542E-14</v>
      </c>
      <c r="AH48" s="23">
        <f t="shared" ref="AH48:AI48" si="40">IFERROR((AH31-AH13)/AH13,"NO")</f>
        <v>0.65714413641207203</v>
      </c>
      <c r="AI48" s="23">
        <f t="shared" si="40"/>
        <v>0.84278897465577385</v>
      </c>
    </row>
    <row r="49" spans="2:35" ht="18" x14ac:dyDescent="0.2">
      <c r="B49" s="5" t="s">
        <v>106</v>
      </c>
      <c r="C49" s="64" t="str">
        <f t="shared" ref="C49:AA49" si="41">IFERROR((C32-C14)/C14,"NO")</f>
        <v>NO</v>
      </c>
      <c r="D49" s="64" t="str">
        <f t="shared" si="41"/>
        <v>NO</v>
      </c>
      <c r="E49" s="64" t="str">
        <f t="shared" si="41"/>
        <v>NO</v>
      </c>
      <c r="F49" s="64" t="str">
        <f t="shared" si="41"/>
        <v>NO</v>
      </c>
      <c r="G49" s="64" t="str">
        <f t="shared" si="41"/>
        <v>NO</v>
      </c>
      <c r="H49" s="23">
        <f t="shared" si="41"/>
        <v>-1.4326194994885597E-11</v>
      </c>
      <c r="I49" s="23">
        <f t="shared" si="41"/>
        <v>-1.3562143194725036E-11</v>
      </c>
      <c r="J49" s="23">
        <f t="shared" si="41"/>
        <v>-8.7295664607611703E-13</v>
      </c>
      <c r="K49" s="23">
        <f t="shared" si="41"/>
        <v>-9.5441964870975214E-12</v>
      </c>
      <c r="L49" s="23">
        <f t="shared" si="41"/>
        <v>2.0769067499581548E-11</v>
      </c>
      <c r="M49" s="23">
        <f t="shared" si="41"/>
        <v>0</v>
      </c>
      <c r="N49" s="23">
        <f t="shared" si="41"/>
        <v>0</v>
      </c>
      <c r="O49" s="23">
        <f t="shared" si="41"/>
        <v>1.6297300287166165E-16</v>
      </c>
      <c r="P49" s="23">
        <f t="shared" si="41"/>
        <v>0</v>
      </c>
      <c r="Q49" s="23">
        <f t="shared" si="41"/>
        <v>0</v>
      </c>
      <c r="R49" s="23">
        <f t="shared" si="41"/>
        <v>0</v>
      </c>
      <c r="S49" s="23">
        <f t="shared" si="41"/>
        <v>0</v>
      </c>
      <c r="T49" s="23">
        <f t="shared" si="41"/>
        <v>0</v>
      </c>
      <c r="U49" s="23">
        <f t="shared" si="41"/>
        <v>0</v>
      </c>
      <c r="V49" s="23">
        <f t="shared" si="41"/>
        <v>-1.1721936036559355E-16</v>
      </c>
      <c r="W49" s="23">
        <f>IFERROR((W32-W14)/W14,"NO")</f>
        <v>-1.276445095521214E-16</v>
      </c>
      <c r="X49" s="23">
        <f t="shared" si="41"/>
        <v>-1.4010504500839992E-16</v>
      </c>
      <c r="Y49" s="23">
        <f t="shared" si="41"/>
        <v>-2.1647573092956096E-12</v>
      </c>
      <c r="Z49" s="23">
        <f t="shared" si="41"/>
        <v>7.2140703090741874E-13</v>
      </c>
      <c r="AA49" s="23">
        <f t="shared" si="41"/>
        <v>2.5780899291039713E-12</v>
      </c>
      <c r="AB49" s="23">
        <f t="shared" si="5"/>
        <v>2.968712232573338E-12</v>
      </c>
      <c r="AC49" s="23">
        <f t="shared" ref="AC49:AE49" si="42">IFERROR((AC32-AC14)/AC14,"NO")</f>
        <v>3.0747557868154262E-12</v>
      </c>
      <c r="AD49" s="23">
        <f t="shared" si="42"/>
        <v>2.0221344146502238E-12</v>
      </c>
      <c r="AE49" s="23">
        <f t="shared" si="42"/>
        <v>-4.0313354511187156E-12</v>
      </c>
      <c r="AF49" s="23">
        <f t="shared" ref="AF49:AG49" si="43">IFERROR((AF32-AF14)/AF14,"NO")</f>
        <v>-3.6631833103963129E-12</v>
      </c>
      <c r="AG49" s="23">
        <f t="shared" si="43"/>
        <v>-6.4961110166576752E-12</v>
      </c>
      <c r="AH49" s="23">
        <f t="shared" ref="AH49:AI49" si="44">IFERROR((AH32-AH14)/AH14,"NO")</f>
        <v>1.1173397829208969E-2</v>
      </c>
      <c r="AI49" s="23">
        <f t="shared" si="44"/>
        <v>0.10645501874144729</v>
      </c>
    </row>
    <row r="50" spans="2:35" x14ac:dyDescent="0.2">
      <c r="B50" s="19" t="s">
        <v>11</v>
      </c>
      <c r="C50" s="27">
        <f>IFERROR((C33-C15)/C15,"NO")</f>
        <v>9.1149911226994906E-3</v>
      </c>
      <c r="D50" s="27">
        <f t="shared" ref="D50:Z50" si="45">IFERROR((D33-D15)/D15,"NO")</f>
        <v>6.1805317543501435E-3</v>
      </c>
      <c r="E50" s="27">
        <f t="shared" si="45"/>
        <v>5.2824113674311791E-3</v>
      </c>
      <c r="F50" s="27">
        <f t="shared" si="45"/>
        <v>2.6120654735349775E-3</v>
      </c>
      <c r="G50" s="27">
        <f t="shared" si="45"/>
        <v>9.9116592638509842E-4</v>
      </c>
      <c r="H50" s="27">
        <f t="shared" si="45"/>
        <v>-5.1632179036335065E-4</v>
      </c>
      <c r="I50" s="27">
        <f t="shared" si="45"/>
        <v>-1.9974913469171791E-3</v>
      </c>
      <c r="J50" s="27">
        <f t="shared" si="45"/>
        <v>-3.7582024326543E-3</v>
      </c>
      <c r="K50" s="27">
        <f t="shared" si="45"/>
        <v>-5.8199190425838243E-3</v>
      </c>
      <c r="L50" s="27">
        <f t="shared" si="45"/>
        <v>-6.7305773681157676E-3</v>
      </c>
      <c r="M50" s="27">
        <f t="shared" si="45"/>
        <v>-7.485442154145149E-3</v>
      </c>
      <c r="N50" s="27">
        <f t="shared" si="45"/>
        <v>-8.7868958121843123E-3</v>
      </c>
      <c r="O50" s="27">
        <f t="shared" si="45"/>
        <v>-1.0012035972853963E-2</v>
      </c>
      <c r="P50" s="27">
        <f t="shared" si="45"/>
        <v>-1.0841987235038793E-2</v>
      </c>
      <c r="Q50" s="27">
        <f t="shared" si="45"/>
        <v>-1.0274442983536093E-2</v>
      </c>
      <c r="R50" s="27">
        <f t="shared" si="45"/>
        <v>-1.4939394515761239E-2</v>
      </c>
      <c r="S50" s="27">
        <f t="shared" si="45"/>
        <v>-2.0282260265071621E-2</v>
      </c>
      <c r="T50" s="27">
        <f t="shared" si="45"/>
        <v>-1.3095936203163957E-2</v>
      </c>
      <c r="U50" s="27">
        <f t="shared" si="45"/>
        <v>-1.601535835562401E-2</v>
      </c>
      <c r="V50" s="27">
        <f t="shared" si="45"/>
        <v>-1.7435456768083692E-2</v>
      </c>
      <c r="W50" s="27">
        <f t="shared" si="45"/>
        <v>-1.5338573619219788E-2</v>
      </c>
      <c r="X50" s="27">
        <f t="shared" si="45"/>
        <v>-1.2736152195534345E-2</v>
      </c>
      <c r="Y50" s="27">
        <f t="shared" si="45"/>
        <v>-2.1949442635669579E-2</v>
      </c>
      <c r="Z50" s="27">
        <f t="shared" si="45"/>
        <v>-2.4197302520455287E-2</v>
      </c>
      <c r="AA50" s="27">
        <f>IFERROR((AA33-AA15)/AA15,"NO")</f>
        <v>-1.4544953010208451E-2</v>
      </c>
      <c r="AB50" s="27">
        <f t="shared" si="5"/>
        <v>-1.6620622421581601E-2</v>
      </c>
      <c r="AC50" s="27">
        <f t="shared" ref="AC50:AE50" si="46">IFERROR((AC33-AC15)/AC15,"NO")</f>
        <v>-1.5847834130283227E-2</v>
      </c>
      <c r="AD50" s="27">
        <f t="shared" si="46"/>
        <v>-1.9120475895714958E-2</v>
      </c>
      <c r="AE50" s="27">
        <f t="shared" si="46"/>
        <v>-2.9263676511729304E-2</v>
      </c>
      <c r="AF50" s="27">
        <f t="shared" ref="AF50:AG50" si="47">IFERROR((AF33-AF15)/AF15,"NO")</f>
        <v>-1.8037263938760352E-2</v>
      </c>
      <c r="AG50" s="27">
        <f t="shared" si="47"/>
        <v>-1.9190179044876125E-2</v>
      </c>
      <c r="AH50" s="27">
        <f t="shared" ref="AH50:AI50" si="48">IFERROR((AH33-AH15)/AH15,"NO")</f>
        <v>-2.4733842573606356E-2</v>
      </c>
      <c r="AI50" s="27">
        <f t="shared" si="48"/>
        <v>-2.7133930313615714E-2</v>
      </c>
    </row>
    <row r="51" spans="2:35" x14ac:dyDescent="0.2">
      <c r="B51" s="5" t="s">
        <v>13</v>
      </c>
      <c r="C51" s="23">
        <f>IFERROR((C34-C16)/C16,"NO")</f>
        <v>9.8195991579394168E-3</v>
      </c>
      <c r="D51" s="23">
        <f t="shared" ref="D51:AB51" si="49">IFERROR((D34-D16)/D16,"NO")</f>
        <v>7.1292877971826513E-3</v>
      </c>
      <c r="E51" s="23">
        <f t="shared" si="49"/>
        <v>6.3128253824482495E-3</v>
      </c>
      <c r="F51" s="23">
        <f t="shared" si="49"/>
        <v>3.757076904811679E-3</v>
      </c>
      <c r="G51" s="23">
        <f t="shared" si="49"/>
        <v>2.2158132779084329E-3</v>
      </c>
      <c r="H51" s="23">
        <f t="shared" si="49"/>
        <v>7.0505809784043969E-4</v>
      </c>
      <c r="I51" s="23">
        <f t="shared" si="49"/>
        <v>-7.8486496380789984E-4</v>
      </c>
      <c r="J51" s="23">
        <f t="shared" si="49"/>
        <v>-2.4667667142905044E-3</v>
      </c>
      <c r="K51" s="23">
        <f t="shared" si="49"/>
        <v>-4.4693664293071296E-3</v>
      </c>
      <c r="L51" s="23">
        <f t="shared" si="49"/>
        <v>-5.4086437641504186E-3</v>
      </c>
      <c r="M51" s="23">
        <f t="shared" si="49"/>
        <v>-6.3011235249205832E-3</v>
      </c>
      <c r="N51" s="23">
        <f t="shared" si="49"/>
        <v>-7.383805684790674E-3</v>
      </c>
      <c r="O51" s="23">
        <f t="shared" si="49"/>
        <v>-8.6124075140598735E-3</v>
      </c>
      <c r="P51" s="23">
        <f t="shared" si="49"/>
        <v>-9.3642820616333527E-3</v>
      </c>
      <c r="Q51" s="23">
        <f t="shared" si="49"/>
        <v>-9.0502583596688002E-3</v>
      </c>
      <c r="R51" s="23">
        <f t="shared" si="49"/>
        <v>-1.3409724825234982E-2</v>
      </c>
      <c r="S51" s="23">
        <f t="shared" si="49"/>
        <v>-1.8462779501601047E-2</v>
      </c>
      <c r="T51" s="23">
        <f t="shared" si="49"/>
        <v>-1.213659986475181E-2</v>
      </c>
      <c r="U51" s="23">
        <f t="shared" si="49"/>
        <v>-1.530444792740859E-2</v>
      </c>
      <c r="V51" s="23">
        <f t="shared" si="49"/>
        <v>-1.7348354269686114E-2</v>
      </c>
      <c r="W51" s="23">
        <f t="shared" si="49"/>
        <v>-1.5990492369028192E-2</v>
      </c>
      <c r="X51" s="23">
        <f t="shared" si="49"/>
        <v>-1.3886823415259337E-2</v>
      </c>
      <c r="Y51" s="23">
        <f t="shared" si="49"/>
        <v>-2.2759429210622031E-2</v>
      </c>
      <c r="Z51" s="23">
        <f t="shared" si="49"/>
        <v>-2.6509955749926175E-2</v>
      </c>
      <c r="AA51" s="23">
        <f t="shared" si="49"/>
        <v>-4.0404000860330266E-3</v>
      </c>
      <c r="AB51" s="23">
        <f t="shared" si="49"/>
        <v>-1.7579706429144061E-2</v>
      </c>
      <c r="AC51" s="23">
        <f t="shared" ref="AC51:AE51" si="50">IFERROR((AC34-AC16)/AC16,"NO")</f>
        <v>-1.7876809659711269E-2</v>
      </c>
      <c r="AD51" s="23">
        <f t="shared" si="50"/>
        <v>-1.8768980898166827E-2</v>
      </c>
      <c r="AE51" s="23">
        <f t="shared" si="50"/>
        <v>-3.0269002249066753E-2</v>
      </c>
      <c r="AF51" s="23">
        <f t="shared" ref="AF51:AG51" si="51">IFERROR((AF34-AF16)/AF16,"NO")</f>
        <v>-1.9238928279699506E-2</v>
      </c>
      <c r="AG51" s="23">
        <f t="shared" si="51"/>
        <v>-2.4619650323893828E-2</v>
      </c>
      <c r="AH51" s="23">
        <f t="shared" ref="AH51:AI51" si="52">IFERROR((AH34-AH16)/AH16,"NO")</f>
        <v>-2.7903732347295714E-2</v>
      </c>
      <c r="AI51" s="23">
        <f t="shared" si="52"/>
        <v>-3.0540173655184171E-2</v>
      </c>
    </row>
    <row r="52" spans="2:35" x14ac:dyDescent="0.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5" x14ac:dyDescent="0.2">
      <c r="B53" s="19" t="s">
        <v>97</v>
      </c>
    </row>
    <row r="55" spans="2:35" x14ac:dyDescent="0.2">
      <c r="B55" s="24" t="s">
        <v>0</v>
      </c>
      <c r="C55" s="24">
        <v>1990</v>
      </c>
      <c r="D55" s="24">
        <v>1991</v>
      </c>
      <c r="E55" s="24">
        <v>1992</v>
      </c>
      <c r="F55" s="24">
        <v>1993</v>
      </c>
      <c r="G55" s="24">
        <v>1994</v>
      </c>
      <c r="H55" s="24">
        <v>1995</v>
      </c>
      <c r="I55" s="24">
        <v>1996</v>
      </c>
      <c r="J55" s="24">
        <v>1997</v>
      </c>
      <c r="K55" s="24">
        <v>1998</v>
      </c>
      <c r="L55" s="24">
        <v>1999</v>
      </c>
      <c r="M55" s="24">
        <v>2000</v>
      </c>
      <c r="N55" s="24">
        <v>2001</v>
      </c>
      <c r="O55" s="24">
        <v>2002</v>
      </c>
      <c r="P55" s="24">
        <v>2003</v>
      </c>
      <c r="Q55" s="24">
        <v>2004</v>
      </c>
      <c r="R55" s="24">
        <v>2005</v>
      </c>
      <c r="S55" s="24">
        <v>2006</v>
      </c>
      <c r="T55" s="24">
        <v>2007</v>
      </c>
      <c r="U55" s="24">
        <v>2008</v>
      </c>
      <c r="V55" s="24">
        <v>2009</v>
      </c>
      <c r="W55" s="24">
        <v>2010</v>
      </c>
      <c r="X55" s="24">
        <v>2011</v>
      </c>
      <c r="Y55" s="24">
        <v>2012</v>
      </c>
      <c r="Z55" s="24">
        <v>2013</v>
      </c>
      <c r="AA55" s="24">
        <v>2014</v>
      </c>
      <c r="AB55" s="24">
        <v>2015</v>
      </c>
      <c r="AC55" s="24">
        <v>2016</v>
      </c>
      <c r="AD55" s="24">
        <v>2017</v>
      </c>
      <c r="AE55" s="24">
        <v>2018</v>
      </c>
      <c r="AF55" s="24">
        <v>2019</v>
      </c>
      <c r="AG55" s="24">
        <v>2020</v>
      </c>
      <c r="AH55" s="24">
        <v>2021</v>
      </c>
      <c r="AI55" s="24">
        <v>2022</v>
      </c>
    </row>
    <row r="56" spans="2:35" ht="18" x14ac:dyDescent="0.2">
      <c r="B56" s="5" t="s">
        <v>99</v>
      </c>
      <c r="C56" s="29">
        <f>IFERROR((C23-C5),"NO")</f>
        <v>0</v>
      </c>
      <c r="D56" s="30">
        <f t="shared" ref="D56:AA56" si="53">IFERROR((D23-D5),"NO")</f>
        <v>0</v>
      </c>
      <c r="E56" s="30">
        <f t="shared" si="53"/>
        <v>-7.2759576141834259E-12</v>
      </c>
      <c r="F56" s="30">
        <f t="shared" si="53"/>
        <v>0</v>
      </c>
      <c r="G56" s="30">
        <f t="shared" si="53"/>
        <v>7.2759576141834259E-12</v>
      </c>
      <c r="H56" s="30">
        <f t="shared" si="53"/>
        <v>-7.2759576141834259E-12</v>
      </c>
      <c r="I56" s="30">
        <f t="shared" si="53"/>
        <v>7.2759576141834259E-12</v>
      </c>
      <c r="J56" s="30">
        <f t="shared" si="53"/>
        <v>0</v>
      </c>
      <c r="K56" s="30">
        <f t="shared" si="53"/>
        <v>0</v>
      </c>
      <c r="L56" s="30">
        <f t="shared" si="53"/>
        <v>7.2759576141834259E-12</v>
      </c>
      <c r="M56" s="30">
        <f t="shared" si="53"/>
        <v>7.2759576141834259E-12</v>
      </c>
      <c r="N56" s="30">
        <f t="shared" si="53"/>
        <v>-7.2759576141834259E-12</v>
      </c>
      <c r="O56" s="30">
        <f t="shared" si="53"/>
        <v>0</v>
      </c>
      <c r="P56" s="30">
        <f t="shared" si="53"/>
        <v>0</v>
      </c>
      <c r="Q56" s="30">
        <f t="shared" si="53"/>
        <v>7.2759576141834259E-12</v>
      </c>
      <c r="R56" s="30">
        <f t="shared" si="53"/>
        <v>0.29408411999611417</v>
      </c>
      <c r="S56" s="30">
        <f t="shared" si="53"/>
        <v>0.58566618000622839</v>
      </c>
      <c r="T56" s="30">
        <f t="shared" si="53"/>
        <v>1.4079894399983459</v>
      </c>
      <c r="U56" s="30">
        <f t="shared" si="53"/>
        <v>2.3759353933273815</v>
      </c>
      <c r="V56" s="30">
        <f t="shared" si="53"/>
        <v>-14.244824185800098</v>
      </c>
      <c r="W56" s="30">
        <f t="shared" si="53"/>
        <v>-0.69403010485984851</v>
      </c>
      <c r="X56" s="30">
        <f t="shared" si="53"/>
        <v>0.25153642123768805</v>
      </c>
      <c r="Y56" s="30">
        <f t="shared" si="53"/>
        <v>-0.26714738923328696</v>
      </c>
      <c r="Z56" s="30">
        <f t="shared" si="53"/>
        <v>-0.21494739589979872</v>
      </c>
      <c r="AA56" s="30">
        <f t="shared" si="53"/>
        <v>-0.29270119999273447</v>
      </c>
      <c r="AB56" s="30">
        <f t="shared" ref="AB56:AB67" si="54">IFERROR((AB23-AB5),"NO")</f>
        <v>-0.5948328068407136</v>
      </c>
      <c r="AC56" s="30">
        <f t="shared" ref="AC56:AE56" si="55">IFERROR((AC23-AC5),"NO")</f>
        <v>2.1423691398085793</v>
      </c>
      <c r="AD56" s="30">
        <f t="shared" si="55"/>
        <v>-35.200238136014377</v>
      </c>
      <c r="AE56" s="30">
        <f t="shared" si="55"/>
        <v>-87.002641281287652</v>
      </c>
      <c r="AF56" s="30">
        <f t="shared" ref="AF56:AG56" si="56">IFERROR((AF23-AF5),"NO")</f>
        <v>-123.5532707276725</v>
      </c>
      <c r="AG56" s="30">
        <f t="shared" si="56"/>
        <v>-71.903662948148849</v>
      </c>
      <c r="AH56" s="30">
        <f t="shared" ref="AH56:AI56" si="57">IFERROR((AH23-AH5),"NO")</f>
        <v>-70.58917649036448</v>
      </c>
      <c r="AI56" s="30">
        <f t="shared" si="57"/>
        <v>-35.716350642236648</v>
      </c>
    </row>
    <row r="57" spans="2:35" ht="18" x14ac:dyDescent="0.2">
      <c r="B57" s="5" t="s">
        <v>100</v>
      </c>
      <c r="C57" s="30">
        <f t="shared" ref="C57:AA57" si="58">IFERROR((C24-C6),"NO")</f>
        <v>95.464213753279182</v>
      </c>
      <c r="D57" s="30">
        <f t="shared" si="58"/>
        <v>97.330084396096936</v>
      </c>
      <c r="E57" s="30">
        <f t="shared" si="58"/>
        <v>98.44117694246961</v>
      </c>
      <c r="F57" s="30">
        <f t="shared" si="58"/>
        <v>98.292496825117269</v>
      </c>
      <c r="G57" s="30">
        <f t="shared" si="58"/>
        <v>99.877101270663843</v>
      </c>
      <c r="H57" s="30">
        <f t="shared" si="58"/>
        <v>100.14243020574213</v>
      </c>
      <c r="I57" s="30">
        <f t="shared" si="58"/>
        <v>99.524966105207568</v>
      </c>
      <c r="J57" s="30">
        <f t="shared" si="58"/>
        <v>102.82443944050465</v>
      </c>
      <c r="K57" s="30">
        <f t="shared" si="58"/>
        <v>104.48186433329101</v>
      </c>
      <c r="L57" s="30">
        <f t="shared" si="58"/>
        <v>104.3831736814609</v>
      </c>
      <c r="M57" s="30">
        <f t="shared" si="58"/>
        <v>100.81935925973812</v>
      </c>
      <c r="N57" s="30">
        <f t="shared" si="58"/>
        <v>108.43538062155858</v>
      </c>
      <c r="O57" s="30">
        <f t="shared" si="58"/>
        <v>111.02197976697062</v>
      </c>
      <c r="P57" s="30">
        <f t="shared" si="58"/>
        <v>113.6131162676611</v>
      </c>
      <c r="Q57" s="30">
        <f t="shared" si="58"/>
        <v>116.21165550679143</v>
      </c>
      <c r="R57" s="30">
        <f t="shared" si="58"/>
        <v>119.09816388249601</v>
      </c>
      <c r="S57" s="30">
        <f t="shared" si="58"/>
        <v>120.45014658349828</v>
      </c>
      <c r="T57" s="30">
        <f t="shared" si="58"/>
        <v>122.32942158878723</v>
      </c>
      <c r="U57" s="30">
        <f t="shared" si="58"/>
        <v>123.29348397224385</v>
      </c>
      <c r="V57" s="30">
        <f t="shared" si="58"/>
        <v>97.074734205838467</v>
      </c>
      <c r="W57" s="30">
        <f t="shared" si="58"/>
        <v>104.51430386596621</v>
      </c>
      <c r="X57" s="30">
        <f t="shared" si="58"/>
        <v>107.81564752971462</v>
      </c>
      <c r="Y57" s="30">
        <f t="shared" si="58"/>
        <v>112.74412647535792</v>
      </c>
      <c r="Z57" s="30">
        <f t="shared" si="58"/>
        <v>23.567637657943123</v>
      </c>
      <c r="AA57" s="30">
        <f t="shared" si="58"/>
        <v>695.20698411102057</v>
      </c>
      <c r="AB57" s="30">
        <f t="shared" si="54"/>
        <v>124.60852068655367</v>
      </c>
      <c r="AC57" s="30">
        <f t="shared" ref="AC57:AE57" si="59">IFERROR((AC24-AC6),"NO")</f>
        <v>81.119564238171733</v>
      </c>
      <c r="AD57" s="30">
        <f t="shared" si="59"/>
        <v>139.69321190991468</v>
      </c>
      <c r="AE57" s="30">
        <f t="shared" si="59"/>
        <v>23.907616613920254</v>
      </c>
      <c r="AF57" s="30">
        <f t="shared" ref="AF57:AG57" si="60">IFERROR((AF24-AF6),"NO")</f>
        <v>54.004339074155723</v>
      </c>
      <c r="AG57" s="30">
        <f t="shared" si="60"/>
        <v>-170.10965080824826</v>
      </c>
      <c r="AH57" s="30">
        <f t="shared" ref="AH57:AI57" si="61">IFERROR((AH24-AH6),"NO")</f>
        <v>-7.7500028351787478</v>
      </c>
      <c r="AI57" s="30">
        <f t="shared" si="61"/>
        <v>89.831136496446561</v>
      </c>
    </row>
    <row r="58" spans="2:35" ht="18" x14ac:dyDescent="0.2">
      <c r="B58" s="5" t="s">
        <v>101</v>
      </c>
      <c r="C58" s="30">
        <f t="shared" ref="C58:AA58" si="62">IFERROR((C25-C7),"NO")</f>
        <v>309.08464004142843</v>
      </c>
      <c r="D58" s="30">
        <f t="shared" si="62"/>
        <v>173.72279504345715</v>
      </c>
      <c r="E58" s="30">
        <f t="shared" si="62"/>
        <v>128.05278512551376</v>
      </c>
      <c r="F58" s="30">
        <f t="shared" si="62"/>
        <v>-2.530207521525881</v>
      </c>
      <c r="G58" s="30">
        <f t="shared" si="62"/>
        <v>-71.091897791968222</v>
      </c>
      <c r="H58" s="30">
        <f t="shared" si="62"/>
        <v>-143.01662003192905</v>
      </c>
      <c r="I58" s="30">
        <f t="shared" si="62"/>
        <v>-222.40145960862719</v>
      </c>
      <c r="J58" s="30">
        <f t="shared" si="62"/>
        <v>-314.91046985959474</v>
      </c>
      <c r="K58" s="30">
        <f t="shared" si="62"/>
        <v>-444.73723220276224</v>
      </c>
      <c r="L58" s="30">
        <f t="shared" si="62"/>
        <v>-499.95633545706733</v>
      </c>
      <c r="M58" s="30">
        <f t="shared" si="62"/>
        <v>-549.38873254130522</v>
      </c>
      <c r="N58" s="30">
        <f t="shared" si="62"/>
        <v>-634.24516924070485</v>
      </c>
      <c r="O58" s="30">
        <f t="shared" si="62"/>
        <v>-680.23149993682819</v>
      </c>
      <c r="P58" s="30">
        <f t="shared" si="62"/>
        <v>-729.27048320234462</v>
      </c>
      <c r="Q58" s="30">
        <f t="shared" si="62"/>
        <v>-701.347813313796</v>
      </c>
      <c r="R58" s="30">
        <f t="shared" si="62"/>
        <v>-1011.810395105098</v>
      </c>
      <c r="S58" s="30">
        <f t="shared" si="62"/>
        <v>-1316.6936837767225</v>
      </c>
      <c r="T58" s="30">
        <f>IFERROR((T25-T7),"NO")</f>
        <v>-870.25751647920697</v>
      </c>
      <c r="U58" s="30">
        <f>IFERROR((U25-U7),"NO")</f>
        <v>-1017.4498923786468</v>
      </c>
      <c r="V58" s="30">
        <f t="shared" si="62"/>
        <v>-989.70494610159767</v>
      </c>
      <c r="W58" s="30">
        <f t="shared" si="62"/>
        <v>-881.52928846571558</v>
      </c>
      <c r="X58" s="30">
        <f t="shared" si="62"/>
        <v>-683.27016342147726</v>
      </c>
      <c r="Y58" s="30">
        <f t="shared" si="62"/>
        <v>-1160.9698042950058</v>
      </c>
      <c r="Z58" s="30">
        <f t="shared" si="62"/>
        <v>-1254.6790124583204</v>
      </c>
      <c r="AA58" s="30">
        <f t="shared" si="62"/>
        <v>-771.01774804504385</v>
      </c>
      <c r="AB58" s="30">
        <f t="shared" si="54"/>
        <v>-899.9634468985987</v>
      </c>
      <c r="AC58" s="30">
        <f t="shared" ref="AC58:AE58" si="63">IFERROR((AC25-AC7),"NO")</f>
        <v>-887.66570716692695</v>
      </c>
      <c r="AD58" s="30">
        <f t="shared" si="63"/>
        <v>-1015.4896954769993</v>
      </c>
      <c r="AE58" s="30">
        <f t="shared" si="63"/>
        <v>-1508.2867047522668</v>
      </c>
      <c r="AF58" s="30">
        <f t="shared" ref="AF58:AG58" si="64">IFERROR((AF25-AF7),"NO")</f>
        <v>-861.18827073841931</v>
      </c>
      <c r="AG58" s="30">
        <f t="shared" si="64"/>
        <v>-932.35560292455921</v>
      </c>
      <c r="AH58" s="30">
        <f t="shared" ref="AH58:AI58" si="65">IFERROR((AH25-AH7),"NO")</f>
        <v>-1289.9399725931999</v>
      </c>
      <c r="AI58" s="30">
        <f t="shared" si="65"/>
        <v>-1382.8630993140105</v>
      </c>
    </row>
    <row r="59" spans="2:35" ht="18" x14ac:dyDescent="0.2">
      <c r="B59" s="5" t="s">
        <v>102</v>
      </c>
      <c r="C59" s="30">
        <f t="shared" ref="C59:AA59" si="66">IFERROR((C26-C8),"NO")</f>
        <v>301.08756425213141</v>
      </c>
      <c r="D59" s="30">
        <f t="shared" si="66"/>
        <v>164.39897965854834</v>
      </c>
      <c r="E59" s="30">
        <f t="shared" si="66"/>
        <v>117.22004851203747</v>
      </c>
      <c r="F59" s="30">
        <f t="shared" si="66"/>
        <v>-16.673929929991573</v>
      </c>
      <c r="G59" s="30">
        <f t="shared" si="66"/>
        <v>-87.604036664379237</v>
      </c>
      <c r="H59" s="30">
        <f t="shared" si="66"/>
        <v>-162.71986661257688</v>
      </c>
      <c r="I59" s="30">
        <f t="shared" si="66"/>
        <v>-245.875234796109</v>
      </c>
      <c r="J59" s="30">
        <f t="shared" si="66"/>
        <v>-340.89992447580153</v>
      </c>
      <c r="K59" s="30">
        <f t="shared" si="66"/>
        <v>-473.13392344026579</v>
      </c>
      <c r="L59" s="30">
        <f t="shared" si="66"/>
        <v>-531.18267741176169</v>
      </c>
      <c r="M59" s="30">
        <f t="shared" si="66"/>
        <v>-584.96880679624883</v>
      </c>
      <c r="N59" s="30">
        <f t="shared" si="66"/>
        <v>-668.41063090610987</v>
      </c>
      <c r="O59" s="30">
        <f t="shared" si="66"/>
        <v>-717.76567784666986</v>
      </c>
      <c r="P59" s="30">
        <f t="shared" si="66"/>
        <v>-766.60705657218568</v>
      </c>
      <c r="Q59" s="30">
        <f t="shared" si="66"/>
        <v>-738.48678214363463</v>
      </c>
      <c r="R59" s="30">
        <f t="shared" si="66"/>
        <v>-1048.7517593949378</v>
      </c>
      <c r="S59" s="30">
        <f t="shared" si="66"/>
        <v>-1353.6626764346402</v>
      </c>
      <c r="T59" s="30">
        <f t="shared" si="66"/>
        <v>-907.47847862253548</v>
      </c>
      <c r="U59" s="30">
        <f t="shared" si="66"/>
        <v>-1054.5352075139781</v>
      </c>
      <c r="V59" s="30">
        <f t="shared" si="66"/>
        <v>-1047.0480925516968</v>
      </c>
      <c r="W59" s="30">
        <f t="shared" si="66"/>
        <v>-959.38658998078245</v>
      </c>
      <c r="X59" s="30">
        <f t="shared" si="66"/>
        <v>-766.60139802257982</v>
      </c>
      <c r="Y59" s="30">
        <f t="shared" si="66"/>
        <v>-1247.7795298912533</v>
      </c>
      <c r="Z59" s="30">
        <f t="shared" si="66"/>
        <v>-1370.3423356638341</v>
      </c>
      <c r="AA59" s="30">
        <f t="shared" si="66"/>
        <v>-742.76708622765727</v>
      </c>
      <c r="AB59" s="30">
        <f t="shared" si="54"/>
        <v>-1008.4653926713909</v>
      </c>
      <c r="AC59" s="30">
        <f t="shared" ref="AC59:AE59" si="67">IFERROR((AC26-AC8),"NO")</f>
        <v>-1001.2697366456887</v>
      </c>
      <c r="AD59" s="30">
        <f t="shared" si="67"/>
        <v>-1121.3433998638939</v>
      </c>
      <c r="AE59" s="30">
        <f t="shared" si="67"/>
        <v>-1642.7699184947378</v>
      </c>
      <c r="AF59" s="30">
        <f t="shared" ref="AF59:AG59" si="68">IFERROR((AF26-AF8),"NO")</f>
        <v>-1033.4935628084859</v>
      </c>
      <c r="AG59" s="30">
        <f t="shared" si="68"/>
        <v>-1128.9683296775947</v>
      </c>
      <c r="AH59" s="30">
        <f t="shared" ref="AH59:AI59" si="69">IFERROR((AH26-AH8),"NO")</f>
        <v>-1536.6919806349797</v>
      </c>
      <c r="AI59" s="30">
        <f t="shared" si="69"/>
        <v>-1703.2610025779177</v>
      </c>
    </row>
    <row r="60" spans="2:35" ht="18" x14ac:dyDescent="0.2">
      <c r="B60" s="5" t="s">
        <v>103</v>
      </c>
      <c r="C60" s="30">
        <f t="shared" ref="C60:AA60" si="70">IFERROR((C27-C9),"NO")</f>
        <v>194.34980968788659</v>
      </c>
      <c r="D60" s="30">
        <f t="shared" si="70"/>
        <v>173.33998719050214</v>
      </c>
      <c r="E60" s="30">
        <f t="shared" si="70"/>
        <v>168.81560495422673</v>
      </c>
      <c r="F60" s="30">
        <f t="shared" si="70"/>
        <v>150.92272205411336</v>
      </c>
      <c r="G60" s="30">
        <f t="shared" si="70"/>
        <v>128.81782447364367</v>
      </c>
      <c r="H60" s="30">
        <f t="shared" si="70"/>
        <v>112.22896499868693</v>
      </c>
      <c r="I60" s="30">
        <f t="shared" si="70"/>
        <v>98.874286135009243</v>
      </c>
      <c r="J60" s="30">
        <f t="shared" si="70"/>
        <v>77.067973085874655</v>
      </c>
      <c r="K60" s="30">
        <f t="shared" si="70"/>
        <v>61.161768710252545</v>
      </c>
      <c r="L60" s="30">
        <f t="shared" si="70"/>
        <v>47.895512640467132</v>
      </c>
      <c r="M60" s="30">
        <f t="shared" si="70"/>
        <v>30.222333674480979</v>
      </c>
      <c r="N60" s="30">
        <f t="shared" si="70"/>
        <v>6.8675152242849435</v>
      </c>
      <c r="O60" s="30">
        <f t="shared" si="70"/>
        <v>-15.994582919601271</v>
      </c>
      <c r="P60" s="30">
        <f t="shared" si="70"/>
        <v>-29.804496824705893</v>
      </c>
      <c r="Q60" s="30">
        <f t="shared" si="70"/>
        <v>-9.9622452044795864</v>
      </c>
      <c r="R60" s="30">
        <f t="shared" si="70"/>
        <v>-50.188639405087997</v>
      </c>
      <c r="S60" s="30">
        <f t="shared" si="70"/>
        <v>-116.74323423290116</v>
      </c>
      <c r="T60" s="30">
        <f t="shared" si="70"/>
        <v>-40.932954183550464</v>
      </c>
      <c r="U60" s="30">
        <f t="shared" si="70"/>
        <v>-90.162361444594353</v>
      </c>
      <c r="V60" s="30">
        <f t="shared" si="70"/>
        <v>-98.586468621556378</v>
      </c>
      <c r="W60" s="30">
        <f t="shared" si="70"/>
        <v>-80.073004941963518</v>
      </c>
      <c r="X60" s="30">
        <f t="shared" si="70"/>
        <v>-62.750607364699135</v>
      </c>
      <c r="Y60" s="30">
        <f t="shared" si="70"/>
        <v>-148.19943832480567</v>
      </c>
      <c r="Z60" s="30">
        <f t="shared" si="70"/>
        <v>-183.1926776604023</v>
      </c>
      <c r="AA60" s="30">
        <f t="shared" si="70"/>
        <v>-85.695907967666244</v>
      </c>
      <c r="AB60" s="30">
        <f t="shared" si="54"/>
        <v>-120.12486105037351</v>
      </c>
      <c r="AC60" s="30">
        <f t="shared" ref="AC60:AE60" si="71">IFERROR((AC27-AC9),"NO")</f>
        <v>-123.68380817405978</v>
      </c>
      <c r="AD60" s="30">
        <f t="shared" si="71"/>
        <v>-156.23755148632972</v>
      </c>
      <c r="AE60" s="30">
        <f t="shared" si="71"/>
        <v>-261.17494102169258</v>
      </c>
      <c r="AF60" s="30">
        <f t="shared" ref="AF60:AG60" si="72">IFERROR((AF27-AF9),"NO")</f>
        <v>-112.84033155313591</v>
      </c>
      <c r="AG60" s="30">
        <f t="shared" si="72"/>
        <v>-122.74555540055371</v>
      </c>
      <c r="AH60" s="30">
        <f t="shared" ref="AH60:AI60" si="73">IFERROR((AH27-AH9),"NO")</f>
        <v>-184.50098786003582</v>
      </c>
      <c r="AI60" s="30">
        <f t="shared" si="73"/>
        <v>-203.32166970676099</v>
      </c>
    </row>
    <row r="61" spans="2:35" ht="18" x14ac:dyDescent="0.2">
      <c r="B61" s="5" t="s">
        <v>104</v>
      </c>
      <c r="C61" s="30">
        <f t="shared" ref="C61:AA61" si="74">IFERROR((C28-C10),"NO")</f>
        <v>195.0034989538608</v>
      </c>
      <c r="D61" s="30">
        <f t="shared" si="74"/>
        <v>173.76142325702222</v>
      </c>
      <c r="E61" s="30">
        <f t="shared" si="74"/>
        <v>168.96060359746207</v>
      </c>
      <c r="F61" s="30">
        <f t="shared" si="74"/>
        <v>150.61139963167443</v>
      </c>
      <c r="G61" s="30">
        <f t="shared" si="74"/>
        <v>128.15025338162286</v>
      </c>
      <c r="H61" s="30">
        <f t="shared" si="74"/>
        <v>109.05058253630068</v>
      </c>
      <c r="I61" s="30">
        <f t="shared" si="74"/>
        <v>93.218872914926578</v>
      </c>
      <c r="J61" s="30">
        <f t="shared" si="74"/>
        <v>69.208549407733699</v>
      </c>
      <c r="K61" s="30">
        <f t="shared" si="74"/>
        <v>51.002488131290193</v>
      </c>
      <c r="L61" s="30">
        <f t="shared" si="74"/>
        <v>35.335313125940957</v>
      </c>
      <c r="M61" s="30">
        <f t="shared" si="74"/>
        <v>10.169689928856315</v>
      </c>
      <c r="N61" s="30">
        <f t="shared" si="74"/>
        <v>-20.187870640502297</v>
      </c>
      <c r="O61" s="30">
        <f t="shared" si="74"/>
        <v>-50.343863327274448</v>
      </c>
      <c r="P61" s="30">
        <f t="shared" si="74"/>
        <v>-71.447671775274102</v>
      </c>
      <c r="Q61" s="30">
        <f t="shared" si="74"/>
        <v>-58.899314697941918</v>
      </c>
      <c r="R61" s="30">
        <f t="shared" si="74"/>
        <v>-106.41960344143899</v>
      </c>
      <c r="S61" s="30">
        <f t="shared" si="74"/>
        <v>-184.77578398353944</v>
      </c>
      <c r="T61" s="30">
        <f t="shared" si="74"/>
        <v>-120.76708964847603</v>
      </c>
      <c r="U61" s="30">
        <f t="shared" si="74"/>
        <v>-193.63298262380704</v>
      </c>
      <c r="V61" s="30">
        <f t="shared" si="74"/>
        <v>-218.42596310255612</v>
      </c>
      <c r="W61" s="30">
        <f t="shared" si="74"/>
        <v>-232.25973482837435</v>
      </c>
      <c r="X61" s="30">
        <f t="shared" si="74"/>
        <v>-214.49002922227555</v>
      </c>
      <c r="Y61" s="30">
        <f t="shared" si="74"/>
        <v>-299.78354217807646</v>
      </c>
      <c r="Z61" s="30">
        <f t="shared" si="74"/>
        <v>-339.12656487057484</v>
      </c>
      <c r="AA61" s="30">
        <f t="shared" si="74"/>
        <v>-205.28063832375847</v>
      </c>
      <c r="AB61" s="30">
        <f t="shared" si="54"/>
        <v>-267.52782486795604</v>
      </c>
      <c r="AC61" s="30">
        <f t="shared" ref="AC61:AE61" si="75">IFERROR((AC28-AC10),"NO")</f>
        <v>-275.52929868544652</v>
      </c>
      <c r="AD61" s="30">
        <f t="shared" si="75"/>
        <v>-300.03030211945315</v>
      </c>
      <c r="AE61" s="30">
        <f t="shared" si="75"/>
        <v>-428.11302878050083</v>
      </c>
      <c r="AF61" s="30">
        <f t="shared" ref="AF61:AG61" si="76">IFERROR((AF28-AF10),"NO")</f>
        <v>-273.6197706497851</v>
      </c>
      <c r="AG61" s="30">
        <f t="shared" si="76"/>
        <v>-273.73806058205446</v>
      </c>
      <c r="AH61" s="30">
        <f t="shared" ref="AH61:AI61" si="77">IFERROR((AH28-AH10),"NO")</f>
        <v>-325.47760844261484</v>
      </c>
      <c r="AI61" s="30">
        <f t="shared" si="77"/>
        <v>-336.5581104634939</v>
      </c>
    </row>
    <row r="62" spans="2:35" x14ac:dyDescent="0.2">
      <c r="B62" s="5" t="s">
        <v>1</v>
      </c>
      <c r="C62" s="30">
        <f t="shared" ref="C62:AA62" si="78">IFERROR((C29-C11),"NO")</f>
        <v>0</v>
      </c>
      <c r="D62" s="30">
        <f t="shared" si="78"/>
        <v>1.1102230246251565E-16</v>
      </c>
      <c r="E62" s="30">
        <f t="shared" si="78"/>
        <v>0</v>
      </c>
      <c r="F62" s="30">
        <f t="shared" si="78"/>
        <v>-7.6074805572492465E-3</v>
      </c>
      <c r="G62" s="30">
        <f t="shared" si="78"/>
        <v>-2.3391472146787606E-2</v>
      </c>
      <c r="H62" s="30">
        <f t="shared" si="78"/>
        <v>-3.9841952226378652E-2</v>
      </c>
      <c r="I62" s="30">
        <f t="shared" si="78"/>
        <v>-5.7124171369437704E-2</v>
      </c>
      <c r="J62" s="30">
        <f t="shared" si="78"/>
        <v>-7.5254870652869954E-2</v>
      </c>
      <c r="K62" s="30">
        <f t="shared" si="78"/>
        <v>-9.4339313047157702E-2</v>
      </c>
      <c r="L62" s="30">
        <f t="shared" si="78"/>
        <v>-0.1138446018225352</v>
      </c>
      <c r="M62" s="30">
        <f t="shared" si="78"/>
        <v>-0.1372968993243262</v>
      </c>
      <c r="N62" s="30">
        <f t="shared" si="78"/>
        <v>-0.68231756684861011</v>
      </c>
      <c r="O62" s="30">
        <f t="shared" si="78"/>
        <v>-0.99440570714989462</v>
      </c>
      <c r="P62" s="30">
        <f t="shared" si="78"/>
        <v>-1.3454636474504014</v>
      </c>
      <c r="Q62" s="30">
        <f t="shared" si="78"/>
        <v>-1.7439733883687722</v>
      </c>
      <c r="R62" s="30">
        <f t="shared" si="78"/>
        <v>-2.1859539574851397</v>
      </c>
      <c r="S62" s="30">
        <f t="shared" si="78"/>
        <v>-1.1820515968424843</v>
      </c>
      <c r="T62" s="30">
        <f t="shared" si="78"/>
        <v>-1.2508400252735328</v>
      </c>
      <c r="U62" s="30">
        <f t="shared" si="78"/>
        <v>-0.34452052375934272</v>
      </c>
      <c r="V62" s="30">
        <f t="shared" si="78"/>
        <v>-0.36383763377921241</v>
      </c>
      <c r="W62" s="30">
        <f t="shared" si="78"/>
        <v>-0.34764732706923951</v>
      </c>
      <c r="X62" s="30">
        <f t="shared" si="78"/>
        <v>-0.34549794683834989</v>
      </c>
      <c r="Y62" s="30">
        <f t="shared" si="78"/>
        <v>-0.25307231740885072</v>
      </c>
      <c r="Z62" s="30">
        <f t="shared" si="78"/>
        <v>-0.34995636598500823</v>
      </c>
      <c r="AA62" s="30">
        <f t="shared" si="78"/>
        <v>-0.45296751191972362</v>
      </c>
      <c r="AB62" s="30">
        <f t="shared" si="54"/>
        <v>-0.61505826050620271</v>
      </c>
      <c r="AC62" s="30">
        <f t="shared" ref="AC62:AE62" si="79">IFERROR((AC29-AC11),"NO")</f>
        <v>-0.69758740363477045</v>
      </c>
      <c r="AD62" s="30">
        <f t="shared" si="79"/>
        <v>-0.49313051912031369</v>
      </c>
      <c r="AE62" s="30">
        <f t="shared" si="79"/>
        <v>-0.38153067371843008</v>
      </c>
      <c r="AF62" s="30">
        <f t="shared" ref="AF62:AG62" si="80">IFERROR((AF29-AF11),"NO")</f>
        <v>-0.36210519941960229</v>
      </c>
      <c r="AG62" s="30">
        <f t="shared" si="80"/>
        <v>-0.34161648604128914</v>
      </c>
      <c r="AH62" s="30">
        <f t="shared" ref="AH62:AI62" si="81">IFERROR((AH29-AH11),"NO")</f>
        <v>7.8791889841197644</v>
      </c>
      <c r="AI62" s="30">
        <f t="shared" si="81"/>
        <v>-40.754196506491326</v>
      </c>
    </row>
    <row r="63" spans="2:35" x14ac:dyDescent="0.2">
      <c r="B63" s="5" t="s">
        <v>2</v>
      </c>
      <c r="C63" s="30">
        <f t="shared" ref="C63:AA63" si="82">IFERROR((C30-C12),"NO")</f>
        <v>0</v>
      </c>
      <c r="D63" s="30">
        <f t="shared" si="82"/>
        <v>1.7763568394002505E-15</v>
      </c>
      <c r="E63" s="30">
        <f t="shared" si="82"/>
        <v>0</v>
      </c>
      <c r="F63" s="30">
        <f t="shared" si="82"/>
        <v>0</v>
      </c>
      <c r="G63" s="30">
        <f t="shared" si="82"/>
        <v>7.1054273576010019E-15</v>
      </c>
      <c r="H63" s="30">
        <f t="shared" si="82"/>
        <v>0</v>
      </c>
      <c r="I63" s="30">
        <f t="shared" si="82"/>
        <v>-2.8421709430404007E-14</v>
      </c>
      <c r="J63" s="30">
        <f t="shared" si="82"/>
        <v>0</v>
      </c>
      <c r="K63" s="30">
        <f t="shared" si="82"/>
        <v>-1.4210854715202004E-14</v>
      </c>
      <c r="L63" s="30">
        <f t="shared" si="82"/>
        <v>0</v>
      </c>
      <c r="M63" s="30">
        <f>IFERROR((M30-M12),"NO")</f>
        <v>0</v>
      </c>
      <c r="N63" s="30">
        <f t="shared" si="82"/>
        <v>0</v>
      </c>
      <c r="O63" s="30">
        <f t="shared" si="82"/>
        <v>2.8421709430404007E-14</v>
      </c>
      <c r="P63" s="30">
        <f t="shared" si="82"/>
        <v>0</v>
      </c>
      <c r="Q63" s="30">
        <f t="shared" si="82"/>
        <v>0</v>
      </c>
      <c r="R63" s="30">
        <f t="shared" si="82"/>
        <v>0</v>
      </c>
      <c r="S63" s="30">
        <f t="shared" si="82"/>
        <v>2.8421709430404007E-14</v>
      </c>
      <c r="T63" s="30">
        <f t="shared" si="82"/>
        <v>0</v>
      </c>
      <c r="U63" s="30">
        <f t="shared" si="82"/>
        <v>0</v>
      </c>
      <c r="V63" s="30">
        <f t="shared" si="82"/>
        <v>0</v>
      </c>
      <c r="W63" s="30">
        <f t="shared" si="82"/>
        <v>0</v>
      </c>
      <c r="X63" s="30">
        <f t="shared" si="82"/>
        <v>1.7763568394002505E-15</v>
      </c>
      <c r="Y63" s="30">
        <f t="shared" si="82"/>
        <v>3.907985046680551E-14</v>
      </c>
      <c r="Z63" s="30">
        <f t="shared" si="82"/>
        <v>-9.7699626167013776E-15</v>
      </c>
      <c r="AA63" s="30">
        <f t="shared" si="82"/>
        <v>7.9936057773011271E-15</v>
      </c>
      <c r="AB63" s="30">
        <f t="shared" si="54"/>
        <v>-3.907985046680551E-14</v>
      </c>
      <c r="AC63" s="30">
        <f t="shared" ref="AC63:AE63" si="83">IFERROR((AC30-AC12),"NO")</f>
        <v>-2.1316282072803006E-14</v>
      </c>
      <c r="AD63" s="30">
        <f t="shared" si="83"/>
        <v>7.1054273576010019E-15</v>
      </c>
      <c r="AE63" s="30">
        <f t="shared" si="83"/>
        <v>4.2632564145606011E-14</v>
      </c>
      <c r="AF63" s="30">
        <f t="shared" ref="AF63:AG63" si="84">IFERROR((AF30-AF12),"NO")</f>
        <v>5.6843418860808015E-14</v>
      </c>
      <c r="AG63" s="30">
        <f t="shared" si="84"/>
        <v>-1.4210854715202004E-14</v>
      </c>
      <c r="AH63" s="30">
        <f t="shared" ref="AH63:AI63" si="85">IFERROR((AH30-AH12),"NO")</f>
        <v>-0.41672083333335053</v>
      </c>
      <c r="AI63" s="30">
        <f t="shared" si="85"/>
        <v>3.6390124999999784</v>
      </c>
    </row>
    <row r="64" spans="2:35" ht="18" x14ac:dyDescent="0.2">
      <c r="B64" s="5" t="s">
        <v>105</v>
      </c>
      <c r="C64" s="30">
        <f t="shared" ref="C64:AA64" si="86">IFERROR((C31-C13),"NO")</f>
        <v>-7.2461148192815017E-11</v>
      </c>
      <c r="D64" s="30">
        <f t="shared" si="86"/>
        <v>1.1297629498585593E-11</v>
      </c>
      <c r="E64" s="30">
        <f t="shared" si="86"/>
        <v>-1.0789591442517121E-10</v>
      </c>
      <c r="F64" s="30">
        <f t="shared" si="86"/>
        <v>-2.3767654511175351E-11</v>
      </c>
      <c r="G64" s="30">
        <f t="shared" si="86"/>
        <v>1.0650325066308142E-10</v>
      </c>
      <c r="H64" s="30">
        <f t="shared" si="86"/>
        <v>-1.1297629498585593E-11</v>
      </c>
      <c r="I64" s="30">
        <f t="shared" si="86"/>
        <v>8.596146017225692E-11</v>
      </c>
      <c r="J64" s="30">
        <f t="shared" si="86"/>
        <v>-7.3896444519050419E-11</v>
      </c>
      <c r="K64" s="30">
        <f t="shared" si="86"/>
        <v>-7.8728135122219101E-12</v>
      </c>
      <c r="L64" s="30">
        <f t="shared" si="86"/>
        <v>-3.6749270293512382E-11</v>
      </c>
      <c r="M64" s="30">
        <f t="shared" si="86"/>
        <v>8.042633226068574E-11</v>
      </c>
      <c r="N64" s="30">
        <f t="shared" si="86"/>
        <v>-1.7688250864011934E-10</v>
      </c>
      <c r="O64" s="30">
        <f t="shared" si="86"/>
        <v>-4.4479975258582272E-12</v>
      </c>
      <c r="P64" s="30">
        <f t="shared" si="86"/>
        <v>-7.0912165028857999E-11</v>
      </c>
      <c r="Q64" s="30">
        <f t="shared" si="86"/>
        <v>-1.439843799744267E-10</v>
      </c>
      <c r="R64" s="30">
        <f t="shared" si="86"/>
        <v>1.3500311979441904E-11</v>
      </c>
      <c r="S64" s="30">
        <f t="shared" si="86"/>
        <v>2.1870505406695884E-11</v>
      </c>
      <c r="T64" s="30">
        <f t="shared" si="86"/>
        <v>2.3108270852389978E-10</v>
      </c>
      <c r="U64" s="30">
        <f t="shared" si="86"/>
        <v>1.8884094288296183E-10</v>
      </c>
      <c r="V64" s="30">
        <f t="shared" si="86"/>
        <v>7.219824738058378E-11</v>
      </c>
      <c r="W64" s="30">
        <f t="shared" si="86"/>
        <v>8.9919183210440679E-11</v>
      </c>
      <c r="X64" s="30">
        <f t="shared" si="86"/>
        <v>5.4271254157356452E-11</v>
      </c>
      <c r="Y64" s="30">
        <f t="shared" si="86"/>
        <v>7.4940942340617767E-11</v>
      </c>
      <c r="Z64" s="30">
        <f t="shared" si="86"/>
        <v>1.056434939528117E-10</v>
      </c>
      <c r="AA64" s="30">
        <f t="shared" si="86"/>
        <v>-1.5770496020195424E-10</v>
      </c>
      <c r="AB64" s="30">
        <f t="shared" si="54"/>
        <v>-1.1605294503169716E-10</v>
      </c>
      <c r="AC64" s="30">
        <f t="shared" ref="AC64:AE64" si="87">IFERROR((AC31-AC13),"NO")</f>
        <v>1.6910917111090384E-12</v>
      </c>
      <c r="AD64" s="30">
        <f t="shared" si="87"/>
        <v>1.333546606474556E-10</v>
      </c>
      <c r="AE64" s="30">
        <f t="shared" si="87"/>
        <v>1.6568435512454016E-10</v>
      </c>
      <c r="AF64" s="30">
        <f t="shared" ref="AF64:AG64" si="88">IFERROR((AF31-AF13),"NO")</f>
        <v>-7.3185901783290319E-13</v>
      </c>
      <c r="AG64" s="30">
        <f t="shared" si="88"/>
        <v>5.6843418860808015E-13</v>
      </c>
      <c r="AH64" s="30">
        <f t="shared" ref="AH64:AI64" si="89">IFERROR((AH31-AH13),"NO")</f>
        <v>10.028727272602433</v>
      </c>
      <c r="AI64" s="30">
        <f t="shared" si="89"/>
        <v>13.690331550628343</v>
      </c>
    </row>
    <row r="65" spans="2:37" ht="18" x14ac:dyDescent="0.2">
      <c r="B65" s="5" t="s">
        <v>106</v>
      </c>
      <c r="C65" s="30" t="str">
        <f t="shared" ref="C65:AA65" si="90">IFERROR((C32-C14),"NO")</f>
        <v>NO</v>
      </c>
      <c r="D65" s="30" t="str">
        <f t="shared" si="90"/>
        <v>NO</v>
      </c>
      <c r="E65" s="30" t="str">
        <f t="shared" si="90"/>
        <v>NO</v>
      </c>
      <c r="F65" s="30" t="str">
        <f t="shared" si="90"/>
        <v>NO</v>
      </c>
      <c r="G65" s="30" t="str">
        <f t="shared" si="90"/>
        <v>NO</v>
      </c>
      <c r="H65" s="30">
        <f t="shared" si="90"/>
        <v>-5.8659743729094771E-11</v>
      </c>
      <c r="I65" s="30">
        <f t="shared" si="90"/>
        <v>-5.9906746230353747E-11</v>
      </c>
      <c r="J65" s="30">
        <f t="shared" si="90"/>
        <v>-4.9915627187147038E-12</v>
      </c>
      <c r="K65" s="30">
        <f t="shared" si="90"/>
        <v>-3.7441605371668629E-11</v>
      </c>
      <c r="L65" s="30">
        <f t="shared" si="90"/>
        <v>7.3635320063658583E-11</v>
      </c>
      <c r="M65" s="30">
        <f t="shared" si="90"/>
        <v>0</v>
      </c>
      <c r="N65" s="30">
        <f t="shared" si="90"/>
        <v>0</v>
      </c>
      <c r="O65" s="30">
        <f t="shared" si="90"/>
        <v>7.1054273576010019E-15</v>
      </c>
      <c r="P65" s="30">
        <f t="shared" si="90"/>
        <v>0</v>
      </c>
      <c r="Q65" s="30">
        <f t="shared" si="90"/>
        <v>0</v>
      </c>
      <c r="R65" s="30">
        <f t="shared" si="90"/>
        <v>0</v>
      </c>
      <c r="S65" s="30">
        <f t="shared" si="90"/>
        <v>0</v>
      </c>
      <c r="T65" s="30">
        <f t="shared" si="90"/>
        <v>0</v>
      </c>
      <c r="U65" s="30">
        <f t="shared" si="90"/>
        <v>0</v>
      </c>
      <c r="V65" s="30">
        <f t="shared" si="90"/>
        <v>-3.5527136788005009E-15</v>
      </c>
      <c r="W65" s="30">
        <f t="shared" si="90"/>
        <v>-3.5527136788005009E-15</v>
      </c>
      <c r="X65" s="30">
        <f t="shared" si="90"/>
        <v>-3.5527136788005009E-15</v>
      </c>
      <c r="Y65" s="30">
        <f t="shared" si="90"/>
        <v>-5.1116444410581607E-11</v>
      </c>
      <c r="Z65" s="30">
        <f t="shared" si="90"/>
        <v>1.5329959524024162E-11</v>
      </c>
      <c r="AA65" s="30">
        <f t="shared" si="90"/>
        <v>4.8547832420808845E-11</v>
      </c>
      <c r="AB65" s="30">
        <f t="shared" si="54"/>
        <v>4.8554937848166446E-11</v>
      </c>
      <c r="AC65" s="30">
        <f t="shared" ref="AC65:AE65" si="91">IFERROR((AC32-AC14),"NO")</f>
        <v>4.8556714205005846E-11</v>
      </c>
      <c r="AD65" s="30">
        <f t="shared" si="91"/>
        <v>5.3663740118281567E-11</v>
      </c>
      <c r="AE65" s="30">
        <f t="shared" si="91"/>
        <v>-7.4109607339778449E-11</v>
      </c>
      <c r="AF65" s="30">
        <f t="shared" ref="AF65:AG65" si="92">IFERROR((AF32-AF14),"NO")</f>
        <v>-4.0889958086154365E-11</v>
      </c>
      <c r="AG65" s="30">
        <f t="shared" si="92"/>
        <v>-6.2000182765586942E-11</v>
      </c>
      <c r="AH65" s="30">
        <f t="shared" ref="AH65:AI65" si="93">IFERROR((AH32-AH14),"NO")</f>
        <v>9.7466666604665519E-2</v>
      </c>
      <c r="AI65" s="30">
        <f t="shared" si="93"/>
        <v>0.87719999993800002</v>
      </c>
    </row>
    <row r="66" spans="2:37" x14ac:dyDescent="0.2">
      <c r="B66" s="19" t="s">
        <v>11</v>
      </c>
      <c r="C66" s="31">
        <f t="shared" ref="C66:AA66" si="94">IFERROR((C33-C15),"NO")</f>
        <v>503.43444972924772</v>
      </c>
      <c r="D66" s="31">
        <f t="shared" si="94"/>
        <v>347.06278223396657</v>
      </c>
      <c r="E66" s="31">
        <f t="shared" si="94"/>
        <v>296.86839007963135</v>
      </c>
      <c r="F66" s="31">
        <f t="shared" si="94"/>
        <v>148.38490705201548</v>
      </c>
      <c r="G66" s="31">
        <f t="shared" si="94"/>
        <v>57.70253520962433</v>
      </c>
      <c r="H66" s="31">
        <f t="shared" si="94"/>
        <v>-30.82749698554835</v>
      </c>
      <c r="I66" s="31">
        <f t="shared" si="94"/>
        <v>-123.58429764495668</v>
      </c>
      <c r="J66" s="31">
        <f t="shared" si="94"/>
        <v>-237.91775164445426</v>
      </c>
      <c r="K66" s="31">
        <f t="shared" si="94"/>
        <v>-383.66980280559801</v>
      </c>
      <c r="L66" s="31">
        <f t="shared" si="94"/>
        <v>-452.17466741841054</v>
      </c>
      <c r="M66" s="31">
        <f t="shared" si="94"/>
        <v>-519.30369576606608</v>
      </c>
      <c r="N66" s="31">
        <f t="shared" si="94"/>
        <v>-628.05997158346872</v>
      </c>
      <c r="O66" s="31">
        <f t="shared" si="94"/>
        <v>-697.22048856360198</v>
      </c>
      <c r="P66" s="31">
        <f t="shared" si="94"/>
        <v>-760.42044367456401</v>
      </c>
      <c r="Q66" s="31">
        <f t="shared" si="94"/>
        <v>-713.05403190679499</v>
      </c>
      <c r="R66" s="31">
        <f t="shared" si="94"/>
        <v>-1063.8909043476597</v>
      </c>
      <c r="S66" s="31">
        <f t="shared" si="94"/>
        <v>-1434.0333034264477</v>
      </c>
      <c r="T66" s="31">
        <f t="shared" si="94"/>
        <v>-911.0333212477999</v>
      </c>
      <c r="U66" s="31">
        <f t="shared" si="94"/>
        <v>-1105.5808389534795</v>
      </c>
      <c r="V66" s="31">
        <f t="shared" si="94"/>
        <v>-1102.9000765426827</v>
      </c>
      <c r="W66" s="31">
        <f t="shared" si="94"/>
        <v>-962.64397083952645</v>
      </c>
      <c r="X66" s="31">
        <f t="shared" si="94"/>
        <v>-746.11473231172567</v>
      </c>
      <c r="Y66" s="31">
        <f t="shared" si="94"/>
        <v>-1309.6894623264161</v>
      </c>
      <c r="Z66" s="31">
        <f t="shared" si="94"/>
        <v>-1438.4365938804913</v>
      </c>
      <c r="AA66" s="31">
        <f t="shared" si="94"/>
        <v>-857.45932472474669</v>
      </c>
      <c r="AB66" s="31">
        <f t="shared" si="54"/>
        <v>-1021.2981990163971</v>
      </c>
      <c r="AC66" s="31">
        <f t="shared" ref="AC66:AE66" si="95">IFERROR((AC33-AC15),"NO")</f>
        <v>-1009.9047336047734</v>
      </c>
      <c r="AD66" s="31">
        <f t="shared" si="95"/>
        <v>-1207.4206156182554</v>
      </c>
      <c r="AE66" s="31">
        <f t="shared" si="95"/>
        <v>-1856.8458177288776</v>
      </c>
      <c r="AF66" s="31">
        <f t="shared" ref="AF66:AG66" si="96">IFERROR((AF33-AF15),"NO")</f>
        <v>-1097.9439782186964</v>
      </c>
      <c r="AG66" s="31">
        <f t="shared" si="96"/>
        <v>-1127.3464377593482</v>
      </c>
      <c r="AH66" s="31">
        <f t="shared" ref="AH66:AI66" si="97">IFERROR((AH33-AH15),"NO")</f>
        <v>-1527.4414748536219</v>
      </c>
      <c r="AI66" s="31">
        <f t="shared" si="97"/>
        <v>-1644.4487721189362</v>
      </c>
      <c r="AK66" s="84">
        <f>SUM(C66:AI66)</f>
        <v>-24617.21214120886</v>
      </c>
    </row>
    <row r="67" spans="2:37" x14ac:dyDescent="0.2">
      <c r="B67" s="5" t="s">
        <v>13</v>
      </c>
      <c r="C67" s="30">
        <f t="shared" ref="C67:AA67" si="98">IFERROR((C34-C16),"NO")</f>
        <v>591.55527695919591</v>
      </c>
      <c r="D67" s="30">
        <f t="shared" si="98"/>
        <v>435.49048731167568</v>
      </c>
      <c r="E67" s="30">
        <f t="shared" si="98"/>
        <v>384.62182905186637</v>
      </c>
      <c r="F67" s="30">
        <f t="shared" si="98"/>
        <v>232.22235904622357</v>
      </c>
      <c r="G67" s="30">
        <f t="shared" si="98"/>
        <v>140.39992651584907</v>
      </c>
      <c r="H67" s="30">
        <f t="shared" si="98"/>
        <v>46.433304177160608</v>
      </c>
      <c r="I67" s="30">
        <f t="shared" si="98"/>
        <v>-53.188519947318127</v>
      </c>
      <c r="J67" s="30">
        <f t="shared" si="98"/>
        <v>-168.94219049828826</v>
      </c>
      <c r="K67" s="30">
        <f t="shared" si="98"/>
        <v>-317.74391028875834</v>
      </c>
      <c r="L67" s="30">
        <f t="shared" si="98"/>
        <v>-391.57803520617017</v>
      </c>
      <c r="M67" s="30">
        <f t="shared" si="98"/>
        <v>-474.11705450688896</v>
      </c>
      <c r="N67" s="30">
        <f t="shared" si="98"/>
        <v>-580.84543849209149</v>
      </c>
      <c r="O67" s="30">
        <f t="shared" si="98"/>
        <v>-658.08196711415076</v>
      </c>
      <c r="P67" s="30">
        <f t="shared" si="98"/>
        <v>-725.78707572730491</v>
      </c>
      <c r="Q67" s="30">
        <f t="shared" si="98"/>
        <v>-682.91841472331726</v>
      </c>
      <c r="R67" s="30">
        <f t="shared" si="98"/>
        <v>-1038.2591529113415</v>
      </c>
      <c r="S67" s="30">
        <f t="shared" si="98"/>
        <v>-1419.1703654315061</v>
      </c>
      <c r="T67" s="30">
        <f t="shared" si="98"/>
        <v>-907.16698670726328</v>
      </c>
      <c r="U67" s="30">
        <f t="shared" si="98"/>
        <v>-1125.219226689107</v>
      </c>
      <c r="V67" s="30">
        <f t="shared" si="98"/>
        <v>-1168.7631590821402</v>
      </c>
      <c r="W67" s="30">
        <f t="shared" si="98"/>
        <v>-1087.4796682701708</v>
      </c>
      <c r="X67" s="30">
        <f t="shared" si="98"/>
        <v>-873.62127766192862</v>
      </c>
      <c r="Y67" s="30">
        <f t="shared" si="98"/>
        <v>-1435.0720179113414</v>
      </c>
      <c r="Z67" s="30">
        <f t="shared" si="98"/>
        <v>-1686.2512192423383</v>
      </c>
      <c r="AA67" s="30">
        <f t="shared" si="98"/>
        <v>-253.29370795242721</v>
      </c>
      <c r="AB67" s="30">
        <f t="shared" si="54"/>
        <v>-1151.9997551133711</v>
      </c>
      <c r="AC67" s="30">
        <f t="shared" ref="AC67:AE67" si="99">IFERROR((AC34-AC16),"NO")</f>
        <v>-1196.3770584965532</v>
      </c>
      <c r="AD67" s="30">
        <f t="shared" si="99"/>
        <v>-1282.1736205923662</v>
      </c>
      <c r="AE67" s="30">
        <f t="shared" si="99"/>
        <v>-2047.3568613349344</v>
      </c>
      <c r="AF67" s="30">
        <f t="shared" ref="AF67:AG67" si="100">IFERROR((AF34-AF16),"NO")</f>
        <v>-1253.4710995835849</v>
      </c>
      <c r="AG67" s="30">
        <f t="shared" si="100"/>
        <v>-1573.1576575539948</v>
      </c>
      <c r="AH67" s="30">
        <f t="shared" ref="AH67:AI67" si="101">IFERROR((AH34-AH16),"NO")</f>
        <v>-1852.3309298227832</v>
      </c>
      <c r="AI67" s="30">
        <f t="shared" si="101"/>
        <v>-1972.5356290008858</v>
      </c>
      <c r="AK67" s="83">
        <f t="shared" ref="AK67" si="102">SUM(C67:AI67)</f>
        <v>-25546.178816800355</v>
      </c>
    </row>
    <row r="68" spans="2:37" x14ac:dyDescent="0.2">
      <c r="AK68" s="5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AL67"/>
  <sheetViews>
    <sheetView zoomScale="75" zoomScaleNormal="75" workbookViewId="0">
      <pane ySplit="1" topLeftCell="A2" activePane="bottomLeft" state="frozen"/>
      <selection activeCell="B38" sqref="B38"/>
      <selection pane="bottomLeft"/>
    </sheetView>
  </sheetViews>
  <sheetFormatPr defaultColWidth="9.140625" defaultRowHeight="15" x14ac:dyDescent="0.2"/>
  <cols>
    <col min="1" max="1" width="3.28515625" style="5" customWidth="1"/>
    <col min="2" max="2" width="46.28515625" style="5" customWidth="1"/>
    <col min="3" max="3" width="9.28515625" style="5" bestFit="1" customWidth="1"/>
    <col min="4" max="7" width="9.28515625" style="5" customWidth="1"/>
    <col min="8" max="8" width="9.28515625" style="5" bestFit="1" customWidth="1"/>
    <col min="9" max="12" width="9.28515625" style="5" customWidth="1"/>
    <col min="13" max="13" width="9.28515625" style="5" bestFit="1" customWidth="1"/>
    <col min="14" max="17" width="9.28515625" style="5" customWidth="1"/>
    <col min="18" max="18" width="9.28515625" style="5" bestFit="1" customWidth="1"/>
    <col min="19" max="22" width="9.28515625" style="5" customWidth="1"/>
    <col min="23" max="23" width="9.28515625" style="5" bestFit="1" customWidth="1"/>
    <col min="24" max="25" width="9.28515625" style="5" customWidth="1"/>
    <col min="26" max="30" width="9.28515625" style="5" bestFit="1" customWidth="1"/>
    <col min="31" max="32" width="9.28515625" style="5" customWidth="1"/>
    <col min="33" max="33" width="9.28515625" style="5" bestFit="1" customWidth="1"/>
    <col min="34" max="35" width="9.28515625" style="5" customWidth="1"/>
    <col min="36" max="36" width="11.42578125" style="5" customWidth="1"/>
    <col min="37" max="37" width="12" style="5" bestFit="1" customWidth="1"/>
    <col min="38" max="16384" width="9.140625" style="5"/>
  </cols>
  <sheetData>
    <row r="1" spans="2:35" ht="15.75" customHeight="1" x14ac:dyDescent="0.2">
      <c r="B1" s="19" t="s">
        <v>124</v>
      </c>
    </row>
    <row r="2" spans="2:35" ht="18" x14ac:dyDescent="0.2">
      <c r="B2" s="10" t="s">
        <v>137</v>
      </c>
    </row>
    <row r="3" spans="2:35" ht="20.25" customHeight="1" x14ac:dyDescent="0.2">
      <c r="B3" s="4" t="s">
        <v>123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</row>
    <row r="4" spans="2:35" x14ac:dyDescent="0.2">
      <c r="B4" s="9" t="s">
        <v>20</v>
      </c>
      <c r="C4" s="25">
        <v>30948.968624292771</v>
      </c>
      <c r="D4" s="25">
        <v>31808.473770507844</v>
      </c>
      <c r="E4" s="25">
        <v>31694.834213385293</v>
      </c>
      <c r="F4" s="25">
        <v>31866.464244532188</v>
      </c>
      <c r="G4" s="25">
        <v>32827.011462027753</v>
      </c>
      <c r="H4" s="25">
        <v>33729.45700499665</v>
      </c>
      <c r="I4" s="25">
        <v>35334.969299379431</v>
      </c>
      <c r="J4" s="25">
        <v>36436.327041034885</v>
      </c>
      <c r="K4" s="25">
        <v>38655.508166625426</v>
      </c>
      <c r="L4" s="25">
        <v>40049.5627154705</v>
      </c>
      <c r="M4" s="25">
        <v>42390.42152719287</v>
      </c>
      <c r="N4" s="25">
        <v>44426.154845791199</v>
      </c>
      <c r="O4" s="25">
        <v>43282.895495109427</v>
      </c>
      <c r="P4" s="25">
        <v>43248.544230423788</v>
      </c>
      <c r="Q4" s="25">
        <v>43707.262717592464</v>
      </c>
      <c r="R4" s="25">
        <v>45619.82118863838</v>
      </c>
      <c r="S4" s="25">
        <v>45122.134459995024</v>
      </c>
      <c r="T4" s="25">
        <v>45046.625010580014</v>
      </c>
      <c r="U4" s="25">
        <v>45157.019996448114</v>
      </c>
      <c r="V4" s="25">
        <v>40695.198551979149</v>
      </c>
      <c r="W4" s="25">
        <v>40362.887112764576</v>
      </c>
      <c r="X4" s="25">
        <v>36825.22195224576</v>
      </c>
      <c r="Y4" s="25">
        <v>36914.805014216632</v>
      </c>
      <c r="Z4" s="25">
        <v>35768.557050072319</v>
      </c>
      <c r="AA4" s="25">
        <v>35095.47475424016</v>
      </c>
      <c r="AB4" s="25">
        <v>36760.278068640997</v>
      </c>
      <c r="AC4" s="25">
        <v>38269.552933831779</v>
      </c>
      <c r="AD4" s="25">
        <v>36954.329544894972</v>
      </c>
      <c r="AE4" s="25">
        <v>36730.540467383071</v>
      </c>
      <c r="AF4" s="25">
        <v>35158.431539058154</v>
      </c>
      <c r="AG4" s="25">
        <v>33023.278284032218</v>
      </c>
      <c r="AH4" s="25">
        <v>34870.133755320494</v>
      </c>
      <c r="AI4" s="25">
        <v>34171.400086528178</v>
      </c>
    </row>
    <row r="5" spans="2:35" x14ac:dyDescent="0.2">
      <c r="B5" s="38" t="s">
        <v>14</v>
      </c>
      <c r="C5" s="25">
        <v>11216.004414086488</v>
      </c>
      <c r="D5" s="25">
        <v>11676.910322745531</v>
      </c>
      <c r="E5" s="25">
        <v>12338.099705902803</v>
      </c>
      <c r="F5" s="25">
        <v>12354.402876717988</v>
      </c>
      <c r="G5" s="25">
        <v>12691.717796244775</v>
      </c>
      <c r="H5" s="25">
        <v>13376.332679139878</v>
      </c>
      <c r="I5" s="25">
        <v>14096.07624435232</v>
      </c>
      <c r="J5" s="25">
        <v>14753.523960022887</v>
      </c>
      <c r="K5" s="25">
        <v>15134.315706462596</v>
      </c>
      <c r="L5" s="25">
        <v>15792.721771461645</v>
      </c>
      <c r="M5" s="25">
        <v>16109.09079570735</v>
      </c>
      <c r="N5" s="25">
        <v>17326.325402957977</v>
      </c>
      <c r="O5" s="25">
        <v>16410.685687288791</v>
      </c>
      <c r="P5" s="25">
        <v>15715.347823829881</v>
      </c>
      <c r="Q5" s="25">
        <v>15326.056290479886</v>
      </c>
      <c r="R5" s="25">
        <v>15818.512225957358</v>
      </c>
      <c r="S5" s="25">
        <v>15065.632218679904</v>
      </c>
      <c r="T5" s="25">
        <v>14571.336047482697</v>
      </c>
      <c r="U5" s="25">
        <v>14691.409517446351</v>
      </c>
      <c r="V5" s="25">
        <v>13103.029632579352</v>
      </c>
      <c r="W5" s="25">
        <v>13363.774327566085</v>
      </c>
      <c r="X5" s="25">
        <v>11967.960848983492</v>
      </c>
      <c r="Y5" s="25">
        <v>12810.543330479655</v>
      </c>
      <c r="Z5" s="25">
        <v>11449.186240392362</v>
      </c>
      <c r="AA5" s="25">
        <v>11244.341340079416</v>
      </c>
      <c r="AB5" s="25">
        <v>11853.537708259148</v>
      </c>
      <c r="AC5" s="25">
        <v>12575.043447996177</v>
      </c>
      <c r="AD5" s="25">
        <v>11801.855594135395</v>
      </c>
      <c r="AE5" s="25">
        <v>10540.626959295261</v>
      </c>
      <c r="AF5" s="25">
        <v>9335.5338269488893</v>
      </c>
      <c r="AG5" s="25">
        <v>8635.0139780955742</v>
      </c>
      <c r="AH5" s="25">
        <v>10171.010324545638</v>
      </c>
      <c r="AI5" s="25">
        <v>9988.5767793546856</v>
      </c>
    </row>
    <row r="6" spans="2:35" x14ac:dyDescent="0.2">
      <c r="B6" s="38" t="s">
        <v>15</v>
      </c>
      <c r="C6" s="25">
        <v>4074.3674900414439</v>
      </c>
      <c r="D6" s="25">
        <v>4159.3681051186486</v>
      </c>
      <c r="E6" s="25">
        <v>3833.6120434460913</v>
      </c>
      <c r="F6" s="25">
        <v>4040.4459987731461</v>
      </c>
      <c r="G6" s="25">
        <v>4273.9347453644741</v>
      </c>
      <c r="H6" s="25">
        <v>4289.6496189624677</v>
      </c>
      <c r="I6" s="25">
        <v>4158.6730002442473</v>
      </c>
      <c r="J6" s="25">
        <v>4497.5878129390312</v>
      </c>
      <c r="K6" s="25">
        <v>4478.5898829546086</v>
      </c>
      <c r="L6" s="25">
        <v>4643.2483257956774</v>
      </c>
      <c r="M6" s="25">
        <v>5425.9829541424679</v>
      </c>
      <c r="N6" s="25">
        <v>5392.4821325745424</v>
      </c>
      <c r="O6" s="25">
        <v>5056.7856234746832</v>
      </c>
      <c r="P6" s="25">
        <v>5173.676041936098</v>
      </c>
      <c r="Q6" s="25">
        <v>5250.5290346790298</v>
      </c>
      <c r="R6" s="25">
        <v>5427.1040438608215</v>
      </c>
      <c r="S6" s="25">
        <v>5225.7446142816571</v>
      </c>
      <c r="T6" s="25">
        <v>5320.0375562270938</v>
      </c>
      <c r="U6" s="25">
        <v>5127.8001392060833</v>
      </c>
      <c r="V6" s="25">
        <v>4116.5356574302641</v>
      </c>
      <c r="W6" s="25">
        <v>4127.0333883436761</v>
      </c>
      <c r="X6" s="25">
        <v>3728.1326862406313</v>
      </c>
      <c r="Y6" s="25">
        <v>3805.0046141060243</v>
      </c>
      <c r="Z6" s="25">
        <v>3992.0598329226209</v>
      </c>
      <c r="AA6" s="25">
        <v>4215.6313606196982</v>
      </c>
      <c r="AB6" s="25">
        <v>4247.6278913092701</v>
      </c>
      <c r="AC6" s="25">
        <v>4326.6099596786062</v>
      </c>
      <c r="AD6" s="25">
        <v>4472.5781845047422</v>
      </c>
      <c r="AE6" s="25">
        <v>4690.4634619647459</v>
      </c>
      <c r="AF6" s="25">
        <v>4578.9723913623129</v>
      </c>
      <c r="AG6" s="25">
        <v>4650.8662790568551</v>
      </c>
      <c r="AH6" s="25">
        <v>4613.5712865428532</v>
      </c>
      <c r="AI6" s="25">
        <v>4302.0586236176241</v>
      </c>
    </row>
    <row r="7" spans="2:35" x14ac:dyDescent="0.2">
      <c r="B7" s="38" t="s">
        <v>16</v>
      </c>
      <c r="C7" s="25">
        <v>5143.2613545679187</v>
      </c>
      <c r="D7" s="25">
        <v>5323.0445556995437</v>
      </c>
      <c r="E7" s="25">
        <v>5750.8270333473156</v>
      </c>
      <c r="F7" s="25">
        <v>5725.0817785047784</v>
      </c>
      <c r="G7" s="25">
        <v>5973.6894728311327</v>
      </c>
      <c r="H7" s="25">
        <v>6263.7403812930952</v>
      </c>
      <c r="I7" s="25">
        <v>7305.5779619472532</v>
      </c>
      <c r="J7" s="25">
        <v>7678.1422307625871</v>
      </c>
      <c r="K7" s="25">
        <v>9016.6717813250361</v>
      </c>
      <c r="L7" s="25">
        <v>9738.0300879616043</v>
      </c>
      <c r="M7" s="25">
        <v>10776.532985790973</v>
      </c>
      <c r="N7" s="25">
        <v>11299.265490168362</v>
      </c>
      <c r="O7" s="25">
        <v>11492.421028323344</v>
      </c>
      <c r="P7" s="25">
        <v>11695.058473273002</v>
      </c>
      <c r="Q7" s="25">
        <v>12413.251532798944</v>
      </c>
      <c r="R7" s="25">
        <v>13122.23680599713</v>
      </c>
      <c r="S7" s="25">
        <v>13799.956226443241</v>
      </c>
      <c r="T7" s="25">
        <v>14386.337692435827</v>
      </c>
      <c r="U7" s="25">
        <v>13659.861660969586</v>
      </c>
      <c r="V7" s="25">
        <v>12440.882394625027</v>
      </c>
      <c r="W7" s="25">
        <v>11526.143302434682</v>
      </c>
      <c r="X7" s="25">
        <v>11217.580804112957</v>
      </c>
      <c r="Y7" s="25">
        <v>10829.806314388989</v>
      </c>
      <c r="Z7" s="25">
        <v>11054.226731833533</v>
      </c>
      <c r="AA7" s="25">
        <v>11336.325648256508</v>
      </c>
      <c r="AB7" s="25">
        <v>11814.497909817765</v>
      </c>
      <c r="AC7" s="25">
        <v>12295.97607899005</v>
      </c>
      <c r="AD7" s="25">
        <v>12132.972881321617</v>
      </c>
      <c r="AE7" s="25">
        <v>12308.481961504342</v>
      </c>
      <c r="AF7" s="25">
        <v>12322.427454564036</v>
      </c>
      <c r="AG7" s="25">
        <v>10401.485376462168</v>
      </c>
      <c r="AH7" s="25">
        <v>11088.584776654923</v>
      </c>
      <c r="AI7" s="25">
        <v>11751.285849194741</v>
      </c>
    </row>
    <row r="8" spans="2:35" x14ac:dyDescent="0.2">
      <c r="B8" s="38" t="s">
        <v>17</v>
      </c>
      <c r="C8" s="25">
        <v>10515.335365596919</v>
      </c>
      <c r="D8" s="25">
        <v>10649.150786944117</v>
      </c>
      <c r="E8" s="25">
        <v>9772.2954306890824</v>
      </c>
      <c r="F8" s="25">
        <v>9746.5335905362754</v>
      </c>
      <c r="G8" s="25">
        <v>9887.6694475873755</v>
      </c>
      <c r="H8" s="25">
        <v>9799.73432560121</v>
      </c>
      <c r="I8" s="25">
        <v>9774.6420928356129</v>
      </c>
      <c r="J8" s="25">
        <v>9507.0730373103816</v>
      </c>
      <c r="K8" s="25">
        <v>10025.930795883183</v>
      </c>
      <c r="L8" s="25">
        <v>9875.5625302515709</v>
      </c>
      <c r="M8" s="25">
        <v>10078.814791552079</v>
      </c>
      <c r="N8" s="25">
        <v>10408.081820090316</v>
      </c>
      <c r="O8" s="25">
        <v>10323.003156022611</v>
      </c>
      <c r="P8" s="25">
        <v>10664.461891384806</v>
      </c>
      <c r="Q8" s="25">
        <v>10717.425859634606</v>
      </c>
      <c r="R8" s="25">
        <v>11251.968112823073</v>
      </c>
      <c r="S8" s="25">
        <v>11030.801400590222</v>
      </c>
      <c r="T8" s="25">
        <v>10768.913714434399</v>
      </c>
      <c r="U8" s="25">
        <v>11677.948678826098</v>
      </c>
      <c r="V8" s="25">
        <v>11034.750867344508</v>
      </c>
      <c r="W8" s="25">
        <v>11345.936094420131</v>
      </c>
      <c r="X8" s="25">
        <v>9911.5476129086856</v>
      </c>
      <c r="Y8" s="25">
        <v>9469.4507552419636</v>
      </c>
      <c r="Z8" s="25">
        <v>9273.0842449238044</v>
      </c>
      <c r="AA8" s="25">
        <v>8299.176405284541</v>
      </c>
      <c r="AB8" s="25">
        <v>8844.6145592548164</v>
      </c>
      <c r="AC8" s="25">
        <v>9071.9234471669461</v>
      </c>
      <c r="AD8" s="25">
        <v>8546.9228849332194</v>
      </c>
      <c r="AE8" s="25">
        <v>9190.9680846187202</v>
      </c>
      <c r="AF8" s="25">
        <v>8921.4978661829155</v>
      </c>
      <c r="AG8" s="25">
        <v>9335.9126504176202</v>
      </c>
      <c r="AH8" s="25">
        <v>8996.9673675770791</v>
      </c>
      <c r="AI8" s="25">
        <v>8129.4788343611299</v>
      </c>
    </row>
    <row r="9" spans="2:35" x14ac:dyDescent="0.2">
      <c r="B9" s="9" t="s">
        <v>21</v>
      </c>
      <c r="C9" s="25">
        <f>SUM(C10:C11)</f>
        <v>118.53952271592826</v>
      </c>
      <c r="D9" s="25">
        <f t="shared" ref="D9:AH9" si="0">SUM(D10:D11)</f>
        <v>108.03660773517973</v>
      </c>
      <c r="E9" s="25">
        <f t="shared" si="0"/>
        <v>102.73695228856717</v>
      </c>
      <c r="F9" s="25">
        <f t="shared" si="0"/>
        <v>106.95982345188651</v>
      </c>
      <c r="G9" s="25">
        <f t="shared" si="0"/>
        <v>105.46794572948377</v>
      </c>
      <c r="H9" s="25">
        <f t="shared" si="0"/>
        <v>105.98764367199863</v>
      </c>
      <c r="I9" s="25">
        <f t="shared" si="0"/>
        <v>106.34281310532565</v>
      </c>
      <c r="J9" s="25">
        <f t="shared" si="0"/>
        <v>103.91419717458665</v>
      </c>
      <c r="K9" s="25">
        <f t="shared" si="0"/>
        <v>88.931545281017065</v>
      </c>
      <c r="L9" s="25">
        <f t="shared" si="0"/>
        <v>128.41053190470973</v>
      </c>
      <c r="M9" s="25">
        <f t="shared" si="0"/>
        <v>93.148388077781931</v>
      </c>
      <c r="N9" s="25">
        <f t="shared" si="0"/>
        <v>164.13524303934395</v>
      </c>
      <c r="O9" s="25">
        <f t="shared" si="0"/>
        <v>83.023476270509988</v>
      </c>
      <c r="P9" s="25">
        <f t="shared" si="0"/>
        <v>830.64215610273163</v>
      </c>
      <c r="Q9" s="25">
        <f t="shared" si="0"/>
        <v>92.464361513431555</v>
      </c>
      <c r="R9" s="25">
        <f t="shared" si="0"/>
        <v>82.524451548040318</v>
      </c>
      <c r="S9" s="25">
        <f t="shared" si="0"/>
        <v>95.762606356964056</v>
      </c>
      <c r="T9" s="25">
        <f t="shared" si="0"/>
        <v>105.27631192924531</v>
      </c>
      <c r="U9" s="25">
        <f t="shared" si="0"/>
        <v>99.317798302192784</v>
      </c>
      <c r="V9" s="25">
        <f t="shared" si="0"/>
        <v>93.982192500655827</v>
      </c>
      <c r="W9" s="25">
        <f t="shared" si="0"/>
        <v>97.390432994450393</v>
      </c>
      <c r="X9" s="25">
        <f t="shared" si="0"/>
        <v>89.142909095209092</v>
      </c>
      <c r="Y9" s="25">
        <f t="shared" si="0"/>
        <v>87.41621294942945</v>
      </c>
      <c r="Z9" s="25">
        <f t="shared" si="0"/>
        <v>85.310102202620484</v>
      </c>
      <c r="AA9" s="25">
        <f t="shared" si="0"/>
        <v>98.200323602503858</v>
      </c>
      <c r="AB9" s="25">
        <f t="shared" si="0"/>
        <v>99.209918302881093</v>
      </c>
      <c r="AC9" s="25">
        <f t="shared" si="0"/>
        <v>100.37023189207596</v>
      </c>
      <c r="AD9" s="25">
        <f t="shared" si="0"/>
        <v>105.70715242368263</v>
      </c>
      <c r="AE9" s="25">
        <f t="shared" si="0"/>
        <v>106.62389996912053</v>
      </c>
      <c r="AF9" s="25">
        <f t="shared" si="0"/>
        <v>101.61930305076815</v>
      </c>
      <c r="AG9" s="25">
        <f t="shared" si="0"/>
        <v>102.35850580994963</v>
      </c>
      <c r="AH9" s="25">
        <f t="shared" si="0"/>
        <v>90.917798761597965</v>
      </c>
      <c r="AI9" s="25">
        <f t="shared" ref="AI9" si="1">SUM(AI10:AI11)</f>
        <v>89.597417241624441</v>
      </c>
    </row>
    <row r="10" spans="2:35" x14ac:dyDescent="0.2">
      <c r="B10" s="38" t="s">
        <v>18</v>
      </c>
      <c r="C10" s="25">
        <v>62.223355600000012</v>
      </c>
      <c r="D10" s="25">
        <v>50.32651400000001</v>
      </c>
      <c r="E10" s="25">
        <v>45.631261200000012</v>
      </c>
      <c r="F10" s="25">
        <v>42.141752722216282</v>
      </c>
      <c r="G10" s="25">
        <v>39.480420000000002</v>
      </c>
      <c r="H10" s="25">
        <v>37.329398400000002</v>
      </c>
      <c r="I10" s="25">
        <v>35.30406880000001</v>
      </c>
      <c r="J10" s="25">
        <v>33.758432400000004</v>
      </c>
      <c r="K10" s="25">
        <v>32.435664800000005</v>
      </c>
      <c r="L10" s="25">
        <v>31.262977200000005</v>
      </c>
      <c r="M10" s="25">
        <v>30.263256800000001</v>
      </c>
      <c r="N10" s="25">
        <v>29.330697200000007</v>
      </c>
      <c r="O10" s="25">
        <v>28.475991600000004</v>
      </c>
      <c r="P10" s="25">
        <v>27.716399200000001</v>
      </c>
      <c r="Q10" s="25">
        <v>27.046854800000002</v>
      </c>
      <c r="R10" s="25">
        <v>26.372245200000002</v>
      </c>
      <c r="S10" s="25">
        <v>25.810570800000001</v>
      </c>
      <c r="T10" s="25">
        <v>25.231074400000001</v>
      </c>
      <c r="U10" s="25">
        <v>24.729432000000003</v>
      </c>
      <c r="V10" s="25">
        <v>24.257805600000001</v>
      </c>
      <c r="W10" s="25">
        <v>23.781114000000006</v>
      </c>
      <c r="X10" s="25">
        <v>23.369519600000004</v>
      </c>
      <c r="Y10" s="25">
        <v>22.957925200000002</v>
      </c>
      <c r="Z10" s="25">
        <v>22.564152800000006</v>
      </c>
      <c r="AA10" s="25">
        <v>22.217655600000001</v>
      </c>
      <c r="AB10" s="25">
        <v>21.883915200000001</v>
      </c>
      <c r="AC10" s="25">
        <v>21.550174800000001</v>
      </c>
      <c r="AD10" s="25">
        <v>20.568276399999998</v>
      </c>
      <c r="AE10" s="25">
        <v>20.294568000000002</v>
      </c>
      <c r="AF10" s="25">
        <v>20.020859600000009</v>
      </c>
      <c r="AG10" s="25">
        <v>19.782232399999998</v>
      </c>
      <c r="AH10" s="25">
        <v>19.538540000000005</v>
      </c>
      <c r="AI10" s="25">
        <v>19.342685600000003</v>
      </c>
    </row>
    <row r="11" spans="2:35" x14ac:dyDescent="0.2">
      <c r="B11" s="38" t="s">
        <v>19</v>
      </c>
      <c r="C11" s="25">
        <v>56.316167115928238</v>
      </c>
      <c r="D11" s="25">
        <v>57.710093735179719</v>
      </c>
      <c r="E11" s="25">
        <v>57.105691088567156</v>
      </c>
      <c r="F11" s="25">
        <v>64.818070729670225</v>
      </c>
      <c r="G11" s="25">
        <v>65.987525729483764</v>
      </c>
      <c r="H11" s="25">
        <v>68.658245271998624</v>
      </c>
      <c r="I11" s="25">
        <v>71.038744305325636</v>
      </c>
      <c r="J11" s="25">
        <v>70.155764774586643</v>
      </c>
      <c r="K11" s="25">
        <v>56.495880481017061</v>
      </c>
      <c r="L11" s="25">
        <v>97.147554704709719</v>
      </c>
      <c r="M11" s="25">
        <v>62.885131277781937</v>
      </c>
      <c r="N11" s="25">
        <v>134.80454583934394</v>
      </c>
      <c r="O11" s="25">
        <v>54.547484670509981</v>
      </c>
      <c r="P11" s="25">
        <v>802.92575690273168</v>
      </c>
      <c r="Q11" s="25">
        <v>65.41750671343155</v>
      </c>
      <c r="R11" s="25">
        <v>56.152206348040316</v>
      </c>
      <c r="S11" s="25">
        <v>69.952035556964049</v>
      </c>
      <c r="T11" s="25">
        <v>80.045237529245313</v>
      </c>
      <c r="U11" s="25">
        <v>74.588366302192782</v>
      </c>
      <c r="V11" s="25">
        <v>69.72438690065583</v>
      </c>
      <c r="W11" s="25">
        <v>73.609318994450391</v>
      </c>
      <c r="X11" s="25">
        <v>65.773389495209088</v>
      </c>
      <c r="Y11" s="25">
        <v>64.458287749429445</v>
      </c>
      <c r="Z11" s="25">
        <v>62.745949402620475</v>
      </c>
      <c r="AA11" s="25">
        <v>75.982668002503857</v>
      </c>
      <c r="AB11" s="25">
        <v>77.326003102881089</v>
      </c>
      <c r="AC11" s="25">
        <v>78.820057092075956</v>
      </c>
      <c r="AD11" s="25">
        <v>85.138876023682627</v>
      </c>
      <c r="AE11" s="25">
        <v>86.329331969120531</v>
      </c>
      <c r="AF11" s="25">
        <v>81.598443450768144</v>
      </c>
      <c r="AG11" s="25">
        <v>82.576273409949636</v>
      </c>
      <c r="AH11" s="25">
        <v>71.379258761597953</v>
      </c>
      <c r="AI11" s="25">
        <v>70.254731641624446</v>
      </c>
    </row>
    <row r="12" spans="2:35" ht="18" x14ac:dyDescent="0.2">
      <c r="B12" s="8" t="s">
        <v>115</v>
      </c>
      <c r="C12" s="26">
        <f>C4+C9</f>
        <v>31067.508147008699</v>
      </c>
      <c r="D12" s="26">
        <f t="shared" ref="D12:AH12" si="2">D4+D9</f>
        <v>31916.510378243023</v>
      </c>
      <c r="E12" s="26">
        <f t="shared" si="2"/>
        <v>31797.57116567386</v>
      </c>
      <c r="F12" s="26">
        <f t="shared" si="2"/>
        <v>31973.424067984073</v>
      </c>
      <c r="G12" s="26">
        <f t="shared" si="2"/>
        <v>32932.479407757237</v>
      </c>
      <c r="H12" s="26">
        <f t="shared" si="2"/>
        <v>33835.44464866865</v>
      </c>
      <c r="I12" s="26">
        <f t="shared" si="2"/>
        <v>35441.312112484753</v>
      </c>
      <c r="J12" s="26">
        <f t="shared" si="2"/>
        <v>36540.24123820947</v>
      </c>
      <c r="K12" s="26">
        <f t="shared" si="2"/>
        <v>38744.439711906445</v>
      </c>
      <c r="L12" s="26">
        <f t="shared" si="2"/>
        <v>40177.973247375208</v>
      </c>
      <c r="M12" s="26">
        <f t="shared" si="2"/>
        <v>42483.569915270651</v>
      </c>
      <c r="N12" s="26">
        <f t="shared" si="2"/>
        <v>44590.290088830545</v>
      </c>
      <c r="O12" s="26">
        <f t="shared" si="2"/>
        <v>43365.918971379935</v>
      </c>
      <c r="P12" s="26">
        <f t="shared" si="2"/>
        <v>44079.186386526519</v>
      </c>
      <c r="Q12" s="26">
        <f t="shared" si="2"/>
        <v>43799.727079105898</v>
      </c>
      <c r="R12" s="26">
        <f t="shared" si="2"/>
        <v>45702.345640186417</v>
      </c>
      <c r="S12" s="26">
        <f t="shared" si="2"/>
        <v>45217.897066351987</v>
      </c>
      <c r="T12" s="26">
        <f t="shared" si="2"/>
        <v>45151.901322509257</v>
      </c>
      <c r="U12" s="26">
        <f t="shared" si="2"/>
        <v>45256.33779475031</v>
      </c>
      <c r="V12" s="26">
        <f t="shared" si="2"/>
        <v>40789.180744479803</v>
      </c>
      <c r="W12" s="26">
        <f t="shared" si="2"/>
        <v>40460.277545759025</v>
      </c>
      <c r="X12" s="26">
        <f t="shared" si="2"/>
        <v>36914.364861340968</v>
      </c>
      <c r="Y12" s="26">
        <f t="shared" si="2"/>
        <v>37002.221227166061</v>
      </c>
      <c r="Z12" s="26">
        <f t="shared" si="2"/>
        <v>35853.867152274943</v>
      </c>
      <c r="AA12" s="26">
        <f t="shared" si="2"/>
        <v>35193.675077842665</v>
      </c>
      <c r="AB12" s="26">
        <f t="shared" si="2"/>
        <v>36859.487986943881</v>
      </c>
      <c r="AC12" s="26">
        <f t="shared" si="2"/>
        <v>38369.923165723856</v>
      </c>
      <c r="AD12" s="26">
        <f t="shared" si="2"/>
        <v>37060.036697318654</v>
      </c>
      <c r="AE12" s="26">
        <f t="shared" si="2"/>
        <v>36837.16436735219</v>
      </c>
      <c r="AF12" s="26">
        <f t="shared" si="2"/>
        <v>35260.050842108925</v>
      </c>
      <c r="AG12" s="26">
        <f t="shared" si="2"/>
        <v>33125.636789842167</v>
      </c>
      <c r="AH12" s="26">
        <f t="shared" si="2"/>
        <v>34961.051554082092</v>
      </c>
      <c r="AI12" s="26">
        <f t="shared" ref="AI12" si="3">AI4+AI9</f>
        <v>34260.997503769802</v>
      </c>
    </row>
    <row r="13" spans="2:35" x14ac:dyDescent="0.2">
      <c r="B13" s="20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2:35" x14ac:dyDescent="0.2">
      <c r="B14" s="19" t="s">
        <v>131</v>
      </c>
    </row>
    <row r="15" spans="2:35" ht="18" x14ac:dyDescent="0.2">
      <c r="B15" s="10" t="s">
        <v>138</v>
      </c>
    </row>
    <row r="16" spans="2:35" x14ac:dyDescent="0.2">
      <c r="B16" s="4" t="s">
        <v>123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  <c r="AE16" s="4">
        <v>2018</v>
      </c>
      <c r="AF16" s="4">
        <v>2019</v>
      </c>
      <c r="AG16" s="4">
        <v>2020</v>
      </c>
      <c r="AH16" s="4">
        <v>2021</v>
      </c>
      <c r="AI16" s="4">
        <v>2022</v>
      </c>
    </row>
    <row r="17" spans="2:37" x14ac:dyDescent="0.2">
      <c r="B17" s="9" t="s">
        <v>20</v>
      </c>
      <c r="C17" s="25">
        <v>30948.968069714974</v>
      </c>
      <c r="D17" s="25">
        <v>31808.469160603094</v>
      </c>
      <c r="E17" s="25">
        <v>31694.825462911176</v>
      </c>
      <c r="F17" s="25">
        <v>31866.451115957148</v>
      </c>
      <c r="G17" s="25">
        <v>32826.990180191562</v>
      </c>
      <c r="H17" s="25">
        <v>33729.427078003529</v>
      </c>
      <c r="I17" s="25">
        <v>35334.925304624201</v>
      </c>
      <c r="J17" s="25">
        <v>36436.268835256851</v>
      </c>
      <c r="K17" s="25">
        <v>38655.439880608857</v>
      </c>
      <c r="L17" s="25">
        <v>40049.516181217681</v>
      </c>
      <c r="M17" s="25">
        <v>42390.369732179694</v>
      </c>
      <c r="N17" s="25">
        <v>44426.103531879773</v>
      </c>
      <c r="O17" s="25">
        <v>43282.840858306321</v>
      </c>
      <c r="P17" s="25">
        <v>43248.490539157647</v>
      </c>
      <c r="Q17" s="25">
        <v>43707.210469617501</v>
      </c>
      <c r="R17" s="25">
        <v>45619.762871166342</v>
      </c>
      <c r="S17" s="25">
        <v>45122.079877265038</v>
      </c>
      <c r="T17" s="25">
        <v>45046.572520505215</v>
      </c>
      <c r="U17" s="25">
        <v>45156.961925530071</v>
      </c>
      <c r="V17" s="25">
        <v>40695.102081173623</v>
      </c>
      <c r="W17" s="25">
        <v>40362.842177651488</v>
      </c>
      <c r="X17" s="25">
        <v>36825.286615535137</v>
      </c>
      <c r="Y17" s="25">
        <v>36914.804366523356</v>
      </c>
      <c r="Z17" s="25">
        <v>35768.742912970542</v>
      </c>
      <c r="AA17" s="25">
        <v>35095.889488716173</v>
      </c>
      <c r="AB17" s="25">
        <v>36760.887397007937</v>
      </c>
      <c r="AC17" s="25">
        <v>38270.130021573197</v>
      </c>
      <c r="AD17" s="25">
        <v>36920.015283721914</v>
      </c>
      <c r="AE17" s="25">
        <v>36643.23522252054</v>
      </c>
      <c r="AF17" s="25">
        <v>35032.254897406616</v>
      </c>
      <c r="AG17" s="25">
        <v>32952.049005117791</v>
      </c>
      <c r="AH17" s="25">
        <v>34796.466932493262</v>
      </c>
      <c r="AI17" s="25">
        <v>34112.315074166982</v>
      </c>
    </row>
    <row r="18" spans="2:37" x14ac:dyDescent="0.2">
      <c r="B18" s="38" t="s">
        <v>14</v>
      </c>
      <c r="C18" s="25">
        <v>11216.004414086488</v>
      </c>
      <c r="D18" s="25">
        <v>11676.910322745531</v>
      </c>
      <c r="E18" s="25">
        <v>12338.099705902803</v>
      </c>
      <c r="F18" s="25">
        <v>12354.402876717988</v>
      </c>
      <c r="G18" s="25">
        <v>12691.717796244775</v>
      </c>
      <c r="H18" s="25">
        <v>13376.332679139878</v>
      </c>
      <c r="I18" s="25">
        <v>14096.07624435232</v>
      </c>
      <c r="J18" s="25">
        <v>14753.523960022887</v>
      </c>
      <c r="K18" s="25">
        <v>15134.315706462596</v>
      </c>
      <c r="L18" s="25">
        <v>15792.721771461645</v>
      </c>
      <c r="M18" s="25">
        <v>16109.09079570735</v>
      </c>
      <c r="N18" s="25">
        <v>17326.325402957977</v>
      </c>
      <c r="O18" s="25">
        <v>16410.685687288791</v>
      </c>
      <c r="P18" s="25">
        <v>15715.347823829881</v>
      </c>
      <c r="Q18" s="25">
        <v>15326.056290479886</v>
      </c>
      <c r="R18" s="25">
        <v>15818.512225957358</v>
      </c>
      <c r="S18" s="25">
        <v>15065.632218679904</v>
      </c>
      <c r="T18" s="25">
        <v>14571.336047482697</v>
      </c>
      <c r="U18" s="25">
        <v>14691.409517446351</v>
      </c>
      <c r="V18" s="25">
        <v>13103.029632579352</v>
      </c>
      <c r="W18" s="25">
        <v>13363.774327566085</v>
      </c>
      <c r="X18" s="25">
        <v>11967.960848983492</v>
      </c>
      <c r="Y18" s="25">
        <v>12810.543330479655</v>
      </c>
      <c r="Z18" s="25">
        <v>11449.186240392362</v>
      </c>
      <c r="AA18" s="25">
        <v>11244.341340079416</v>
      </c>
      <c r="AB18" s="25">
        <v>11853.537708259148</v>
      </c>
      <c r="AC18" s="25">
        <v>12575.043447996177</v>
      </c>
      <c r="AD18" s="25">
        <v>11767.03262027028</v>
      </c>
      <c r="AE18" s="25">
        <v>10452.441243091567</v>
      </c>
      <c r="AF18" s="25">
        <v>9207.830300944659</v>
      </c>
      <c r="AG18" s="25">
        <v>8562.7746157302245</v>
      </c>
      <c r="AH18" s="25">
        <v>10096.034912641822</v>
      </c>
      <c r="AI18" s="25">
        <v>9913.0898955583198</v>
      </c>
    </row>
    <row r="19" spans="2:37" x14ac:dyDescent="0.2">
      <c r="B19" s="38" t="s">
        <v>15</v>
      </c>
      <c r="C19" s="25">
        <v>4074.5774270693973</v>
      </c>
      <c r="D19" s="25">
        <v>4161.0960471636245</v>
      </c>
      <c r="E19" s="25">
        <v>3836.8937345450427</v>
      </c>
      <c r="F19" s="25">
        <v>4045.2352083129717</v>
      </c>
      <c r="G19" s="25">
        <v>4281.1674778005845</v>
      </c>
      <c r="H19" s="25">
        <v>4298.8019381144986</v>
      </c>
      <c r="I19" s="25">
        <v>4168.4249200778058</v>
      </c>
      <c r="J19" s="25">
        <v>4509.4165650705199</v>
      </c>
      <c r="K19" s="25">
        <v>4491.8737724867342</v>
      </c>
      <c r="L19" s="25">
        <v>4659.0874208080913</v>
      </c>
      <c r="M19" s="25">
        <v>5443.5261696729985</v>
      </c>
      <c r="N19" s="25">
        <v>5410.5257772650111</v>
      </c>
      <c r="O19" s="25">
        <v>5075.449019661487</v>
      </c>
      <c r="P19" s="25">
        <v>5192.4057423201175</v>
      </c>
      <c r="Q19" s="25">
        <v>5268.0100451554254</v>
      </c>
      <c r="R19" s="25">
        <v>5446.8811058389565</v>
      </c>
      <c r="S19" s="25">
        <v>5243.1902259318067</v>
      </c>
      <c r="T19" s="25">
        <v>5336.1934204037689</v>
      </c>
      <c r="U19" s="25">
        <v>5146.2143351627592</v>
      </c>
      <c r="V19" s="25">
        <v>4130.6012772465592</v>
      </c>
      <c r="W19" s="25">
        <v>4141.4204967375845</v>
      </c>
      <c r="X19" s="25">
        <v>3732.3712418753857</v>
      </c>
      <c r="Y19" s="25">
        <v>3812.0878615505003</v>
      </c>
      <c r="Z19" s="25">
        <v>3992.4857933041912</v>
      </c>
      <c r="AA19" s="25">
        <v>4198.2334853067587</v>
      </c>
      <c r="AB19" s="25">
        <v>4232.7391464511556</v>
      </c>
      <c r="AC19" s="25">
        <v>4311.5328105890649</v>
      </c>
      <c r="AD19" s="25">
        <v>4452.985724719123</v>
      </c>
      <c r="AE19" s="25">
        <v>4662.0739532640791</v>
      </c>
      <c r="AF19" s="25">
        <v>4553.7958856361938</v>
      </c>
      <c r="AG19" s="25">
        <v>4619.6457601687871</v>
      </c>
      <c r="AH19" s="25">
        <v>4621.8035452072863</v>
      </c>
      <c r="AI19" s="25">
        <v>4356.1869226822637</v>
      </c>
    </row>
    <row r="20" spans="2:37" x14ac:dyDescent="0.2">
      <c r="B20" s="38" t="s">
        <v>16</v>
      </c>
      <c r="C20" s="25">
        <v>5143.2613545679187</v>
      </c>
      <c r="D20" s="25">
        <v>5323.0445556995437</v>
      </c>
      <c r="E20" s="25">
        <v>5750.8270431675946</v>
      </c>
      <c r="F20" s="25">
        <v>5725.0814385288732</v>
      </c>
      <c r="G20" s="25">
        <v>5973.6875039720608</v>
      </c>
      <c r="H20" s="25">
        <v>6263.7348930445651</v>
      </c>
      <c r="I20" s="25">
        <v>7305.5600128305259</v>
      </c>
      <c r="J20" s="25">
        <v>7678.115615846451</v>
      </c>
      <c r="K20" s="25">
        <v>9016.6389805284434</v>
      </c>
      <c r="L20" s="25">
        <v>9738.0258639447438</v>
      </c>
      <c r="M20" s="25">
        <v>10776.528062888703</v>
      </c>
      <c r="N20" s="25">
        <v>11299.263377609293</v>
      </c>
      <c r="O20" s="25">
        <v>11492.418124118103</v>
      </c>
      <c r="P20" s="25">
        <v>11695.057669767155</v>
      </c>
      <c r="Q20" s="25">
        <v>12413.249835412655</v>
      </c>
      <c r="R20" s="25">
        <v>13122.236199203402</v>
      </c>
      <c r="S20" s="25">
        <v>13799.954697209752</v>
      </c>
      <c r="T20" s="25">
        <v>14386.336163710528</v>
      </c>
      <c r="U20" s="25">
        <v>13659.861946100114</v>
      </c>
      <c r="V20" s="25">
        <v>12440.882289919049</v>
      </c>
      <c r="W20" s="25">
        <v>11526.143370225966</v>
      </c>
      <c r="X20" s="25">
        <v>11217.580855287935</v>
      </c>
      <c r="Y20" s="25">
        <v>10829.806331144882</v>
      </c>
      <c r="Z20" s="25">
        <v>11054.214367450493</v>
      </c>
      <c r="AA20" s="25">
        <v>11336.325609725596</v>
      </c>
      <c r="AB20" s="25">
        <v>11814.497323100662</v>
      </c>
      <c r="AC20" s="25">
        <v>12295.974641956998</v>
      </c>
      <c r="AD20" s="25">
        <v>12132.970735879353</v>
      </c>
      <c r="AE20" s="25">
        <v>12308.323516076231</v>
      </c>
      <c r="AF20" s="25">
        <v>12322.349182273356</v>
      </c>
      <c r="AG20" s="25">
        <v>10401.091582987603</v>
      </c>
      <c r="AH20" s="25">
        <v>11088.550866245807</v>
      </c>
      <c r="AI20" s="25">
        <v>11759.100117963775</v>
      </c>
    </row>
    <row r="21" spans="2:37" x14ac:dyDescent="0.2">
      <c r="B21" s="38" t="s">
        <v>17</v>
      </c>
      <c r="C21" s="25">
        <v>10515.124873991166</v>
      </c>
      <c r="D21" s="25">
        <v>10647.418234994395</v>
      </c>
      <c r="E21" s="25">
        <v>9769.0049792957361</v>
      </c>
      <c r="F21" s="25">
        <v>9741.7315923973201</v>
      </c>
      <c r="G21" s="25">
        <v>9880.4174021741401</v>
      </c>
      <c r="H21" s="25">
        <v>9790.557567704589</v>
      </c>
      <c r="I21" s="25">
        <v>9764.8641273635458</v>
      </c>
      <c r="J21" s="25">
        <v>9495.2126943169951</v>
      </c>
      <c r="K21" s="25">
        <v>10012.611421131085</v>
      </c>
      <c r="L21" s="25">
        <v>9859.681125003206</v>
      </c>
      <c r="M21" s="25">
        <v>10061.224703910646</v>
      </c>
      <c r="N21" s="25">
        <v>10389.98897404749</v>
      </c>
      <c r="O21" s="25">
        <v>10304.288027237943</v>
      </c>
      <c r="P21" s="25">
        <v>10645.679303240486</v>
      </c>
      <c r="Q21" s="25">
        <v>10699.894298569539</v>
      </c>
      <c r="R21" s="25">
        <v>11232.13334016662</v>
      </c>
      <c r="S21" s="25">
        <v>11013.302735443574</v>
      </c>
      <c r="T21" s="25">
        <v>10752.706888908222</v>
      </c>
      <c r="U21" s="25">
        <v>11659.476126820846</v>
      </c>
      <c r="V21" s="25">
        <v>11020.588881428659</v>
      </c>
      <c r="W21" s="25">
        <v>11331.503983121851</v>
      </c>
      <c r="X21" s="25">
        <v>9907.3736693883257</v>
      </c>
      <c r="Y21" s="25">
        <v>9462.3668433483199</v>
      </c>
      <c r="Z21" s="25">
        <v>9272.8565118234983</v>
      </c>
      <c r="AA21" s="25">
        <v>8316.9890536044059</v>
      </c>
      <c r="AB21" s="25">
        <v>8860.1132191969718</v>
      </c>
      <c r="AC21" s="25">
        <v>9087.5791210309544</v>
      </c>
      <c r="AD21" s="25">
        <v>8567.0262028531561</v>
      </c>
      <c r="AE21" s="25">
        <v>9220.3965100886617</v>
      </c>
      <c r="AF21" s="25">
        <v>8948.2795285524044</v>
      </c>
      <c r="AG21" s="25">
        <v>9368.5370462311785</v>
      </c>
      <c r="AH21" s="25">
        <v>8990.0776083983455</v>
      </c>
      <c r="AI21" s="25">
        <v>8083.9381379626238</v>
      </c>
    </row>
    <row r="22" spans="2:37" x14ac:dyDescent="0.2">
      <c r="B22" s="9" t="s">
        <v>21</v>
      </c>
      <c r="C22" s="25">
        <f>SUM(C23:C24)</f>
        <v>118.53952271592826</v>
      </c>
      <c r="D22" s="25">
        <f t="shared" ref="D22:AH22" si="4">SUM(D23:D24)</f>
        <v>108.03660773517973</v>
      </c>
      <c r="E22" s="25">
        <f t="shared" si="4"/>
        <v>102.73695228856717</v>
      </c>
      <c r="F22" s="25">
        <f t="shared" si="4"/>
        <v>106.95982345188651</v>
      </c>
      <c r="G22" s="25">
        <f t="shared" si="4"/>
        <v>105.46794572948377</v>
      </c>
      <c r="H22" s="25">
        <f t="shared" si="4"/>
        <v>105.98764367199863</v>
      </c>
      <c r="I22" s="25">
        <f t="shared" si="4"/>
        <v>106.34281310532565</v>
      </c>
      <c r="J22" s="25">
        <f t="shared" si="4"/>
        <v>103.91419717458665</v>
      </c>
      <c r="K22" s="25">
        <f t="shared" si="4"/>
        <v>88.931545281017065</v>
      </c>
      <c r="L22" s="25">
        <f t="shared" si="4"/>
        <v>128.41053190470973</v>
      </c>
      <c r="M22" s="25">
        <f t="shared" si="4"/>
        <v>93.148388077781931</v>
      </c>
      <c r="N22" s="25">
        <f t="shared" si="4"/>
        <v>164.13524303934395</v>
      </c>
      <c r="O22" s="25">
        <f t="shared" si="4"/>
        <v>83.023476270509988</v>
      </c>
      <c r="P22" s="25">
        <f t="shared" si="4"/>
        <v>830.64215610273163</v>
      </c>
      <c r="Q22" s="25">
        <f t="shared" si="4"/>
        <v>92.464361513431555</v>
      </c>
      <c r="R22" s="25">
        <f t="shared" si="4"/>
        <v>82.524451548040318</v>
      </c>
      <c r="S22" s="25">
        <f t="shared" si="4"/>
        <v>95.762606356964056</v>
      </c>
      <c r="T22" s="25">
        <f t="shared" si="4"/>
        <v>105.27631192924531</v>
      </c>
      <c r="U22" s="25">
        <f t="shared" si="4"/>
        <v>99.317798302192784</v>
      </c>
      <c r="V22" s="25">
        <f t="shared" si="4"/>
        <v>93.982192500655827</v>
      </c>
      <c r="W22" s="25">
        <f t="shared" si="4"/>
        <v>97.390432994450393</v>
      </c>
      <c r="X22" s="25">
        <f t="shared" si="4"/>
        <v>89.142909095209092</v>
      </c>
      <c r="Y22" s="25">
        <f t="shared" si="4"/>
        <v>87.41621294942945</v>
      </c>
      <c r="Z22" s="25">
        <f t="shared" si="4"/>
        <v>85.310102202620484</v>
      </c>
      <c r="AA22" s="25">
        <f t="shared" si="4"/>
        <v>98.200323602503858</v>
      </c>
      <c r="AB22" s="25">
        <f t="shared" si="4"/>
        <v>99.209918302881093</v>
      </c>
      <c r="AC22" s="25">
        <f t="shared" si="4"/>
        <v>100.37023189207596</v>
      </c>
      <c r="AD22" s="25">
        <f t="shared" si="4"/>
        <v>105.70715242368263</v>
      </c>
      <c r="AE22" s="25">
        <f t="shared" si="4"/>
        <v>106.62389996912053</v>
      </c>
      <c r="AF22" s="25">
        <f t="shared" si="4"/>
        <v>101.61930305076815</v>
      </c>
      <c r="AG22" s="25">
        <f t="shared" si="4"/>
        <v>102.3583933855238</v>
      </c>
      <c r="AH22" s="25">
        <f t="shared" si="4"/>
        <v>90.917738948926058</v>
      </c>
      <c r="AI22" s="25">
        <f t="shared" ref="AI22" si="5">SUM(AI23:AI24)</f>
        <v>89.612037747187685</v>
      </c>
    </row>
    <row r="23" spans="2:37" x14ac:dyDescent="0.2">
      <c r="B23" s="38" t="s">
        <v>18</v>
      </c>
      <c r="C23" s="25">
        <v>62.223355600000012</v>
      </c>
      <c r="D23" s="25">
        <v>50.32651400000001</v>
      </c>
      <c r="E23" s="25">
        <v>45.631261200000012</v>
      </c>
      <c r="F23" s="25">
        <v>42.141752722216282</v>
      </c>
      <c r="G23" s="25">
        <v>39.480420000000002</v>
      </c>
      <c r="H23" s="25">
        <v>37.329398400000002</v>
      </c>
      <c r="I23" s="25">
        <v>35.30406880000001</v>
      </c>
      <c r="J23" s="25">
        <v>33.758432400000004</v>
      </c>
      <c r="K23" s="25">
        <v>32.435664800000005</v>
      </c>
      <c r="L23" s="25">
        <v>31.262977200000005</v>
      </c>
      <c r="M23" s="25">
        <v>30.263256800000001</v>
      </c>
      <c r="N23" s="25">
        <v>29.330697200000007</v>
      </c>
      <c r="O23" s="25">
        <v>28.475991600000004</v>
      </c>
      <c r="P23" s="25">
        <v>27.716399200000001</v>
      </c>
      <c r="Q23" s="25">
        <v>27.046854800000002</v>
      </c>
      <c r="R23" s="25">
        <v>26.372245200000002</v>
      </c>
      <c r="S23" s="25">
        <v>25.810570800000001</v>
      </c>
      <c r="T23" s="25">
        <v>25.231074400000001</v>
      </c>
      <c r="U23" s="25">
        <v>24.729432000000003</v>
      </c>
      <c r="V23" s="25">
        <v>24.257805600000001</v>
      </c>
      <c r="W23" s="25">
        <v>23.781114000000006</v>
      </c>
      <c r="X23" s="25">
        <v>23.369519600000004</v>
      </c>
      <c r="Y23" s="25">
        <v>22.957925200000002</v>
      </c>
      <c r="Z23" s="25">
        <v>22.564152800000006</v>
      </c>
      <c r="AA23" s="25">
        <v>22.217655600000001</v>
      </c>
      <c r="AB23" s="25">
        <v>21.883915200000001</v>
      </c>
      <c r="AC23" s="25">
        <v>21.550174800000001</v>
      </c>
      <c r="AD23" s="25">
        <v>20.568276399999998</v>
      </c>
      <c r="AE23" s="25">
        <v>20.294568000000002</v>
      </c>
      <c r="AF23" s="25">
        <v>20.020859600000009</v>
      </c>
      <c r="AG23" s="25">
        <v>19.782232399999998</v>
      </c>
      <c r="AH23" s="25">
        <v>19.538540000000005</v>
      </c>
      <c r="AI23" s="25">
        <v>19.342685600000003</v>
      </c>
    </row>
    <row r="24" spans="2:37" x14ac:dyDescent="0.2">
      <c r="B24" s="38" t="s">
        <v>19</v>
      </c>
      <c r="C24" s="25">
        <v>56.316167115928238</v>
      </c>
      <c r="D24" s="25">
        <v>57.710093735179719</v>
      </c>
      <c r="E24" s="25">
        <v>57.105691088567156</v>
      </c>
      <c r="F24" s="25">
        <v>64.818070729670225</v>
      </c>
      <c r="G24" s="25">
        <v>65.987525729483764</v>
      </c>
      <c r="H24" s="25">
        <v>68.658245271998624</v>
      </c>
      <c r="I24" s="25">
        <v>71.038744305325636</v>
      </c>
      <c r="J24" s="25">
        <v>70.155764774586643</v>
      </c>
      <c r="K24" s="25">
        <v>56.495880481017061</v>
      </c>
      <c r="L24" s="25">
        <v>97.147554704709719</v>
      </c>
      <c r="M24" s="25">
        <v>62.885131277781937</v>
      </c>
      <c r="N24" s="25">
        <v>134.80454583934394</v>
      </c>
      <c r="O24" s="25">
        <v>54.547484670509981</v>
      </c>
      <c r="P24" s="25">
        <v>802.92575690273168</v>
      </c>
      <c r="Q24" s="25">
        <v>65.41750671343155</v>
      </c>
      <c r="R24" s="25">
        <v>56.152206348040316</v>
      </c>
      <c r="S24" s="25">
        <v>69.952035556964049</v>
      </c>
      <c r="T24" s="25">
        <v>80.045237529245313</v>
      </c>
      <c r="U24" s="25">
        <v>74.588366302192782</v>
      </c>
      <c r="V24" s="25">
        <v>69.72438690065583</v>
      </c>
      <c r="W24" s="25">
        <v>73.609318994450391</v>
      </c>
      <c r="X24" s="25">
        <v>65.773389495209088</v>
      </c>
      <c r="Y24" s="25">
        <v>64.458287749429445</v>
      </c>
      <c r="Z24" s="25">
        <v>62.745949402620475</v>
      </c>
      <c r="AA24" s="25">
        <v>75.982668002503857</v>
      </c>
      <c r="AB24" s="25">
        <v>77.326003102881089</v>
      </c>
      <c r="AC24" s="25">
        <v>78.820057092075956</v>
      </c>
      <c r="AD24" s="25">
        <v>85.138876023682627</v>
      </c>
      <c r="AE24" s="25">
        <v>86.329331969120531</v>
      </c>
      <c r="AF24" s="25">
        <v>81.598443450768144</v>
      </c>
      <c r="AG24" s="25">
        <v>82.576160985523799</v>
      </c>
      <c r="AH24" s="25">
        <v>71.37919894892606</v>
      </c>
      <c r="AI24" s="25">
        <v>70.269352147187675</v>
      </c>
    </row>
    <row r="25" spans="2:37" ht="18" x14ac:dyDescent="0.2">
      <c r="B25" s="8" t="s">
        <v>115</v>
      </c>
      <c r="C25" s="26">
        <f>C17+C22</f>
        <v>31067.507592430902</v>
      </c>
      <c r="D25" s="26">
        <f t="shared" ref="D25:AH25" si="6">D17+D22</f>
        <v>31916.505768338273</v>
      </c>
      <c r="E25" s="26">
        <f t="shared" si="6"/>
        <v>31797.562415199744</v>
      </c>
      <c r="F25" s="26">
        <f t="shared" si="6"/>
        <v>31973.410939409034</v>
      </c>
      <c r="G25" s="26">
        <f t="shared" si="6"/>
        <v>32932.458125921046</v>
      </c>
      <c r="H25" s="26">
        <f t="shared" si="6"/>
        <v>33835.41472167553</v>
      </c>
      <c r="I25" s="26">
        <f t="shared" si="6"/>
        <v>35441.268117729524</v>
      </c>
      <c r="J25" s="26">
        <f t="shared" si="6"/>
        <v>36540.183032431436</v>
      </c>
      <c r="K25" s="26">
        <f t="shared" si="6"/>
        <v>38744.371425889876</v>
      </c>
      <c r="L25" s="26">
        <f t="shared" si="6"/>
        <v>40177.92671312239</v>
      </c>
      <c r="M25" s="26">
        <f t="shared" si="6"/>
        <v>42483.518120257475</v>
      </c>
      <c r="N25" s="26">
        <f t="shared" si="6"/>
        <v>44590.238774919118</v>
      </c>
      <c r="O25" s="26">
        <f t="shared" si="6"/>
        <v>43365.864334576829</v>
      </c>
      <c r="P25" s="26">
        <f t="shared" si="6"/>
        <v>44079.132695260378</v>
      </c>
      <c r="Q25" s="26">
        <f t="shared" si="6"/>
        <v>43799.674831130935</v>
      </c>
      <c r="R25" s="26">
        <f t="shared" si="6"/>
        <v>45702.287322714379</v>
      </c>
      <c r="S25" s="26">
        <f t="shared" si="6"/>
        <v>45217.842483622</v>
      </c>
      <c r="T25" s="26">
        <f t="shared" si="6"/>
        <v>45151.848832434458</v>
      </c>
      <c r="U25" s="26">
        <f t="shared" si="6"/>
        <v>45256.279723832267</v>
      </c>
      <c r="V25" s="26">
        <f t="shared" si="6"/>
        <v>40789.084273674278</v>
      </c>
      <c r="W25" s="26">
        <f t="shared" si="6"/>
        <v>40460.232610645937</v>
      </c>
      <c r="X25" s="26">
        <f t="shared" si="6"/>
        <v>36914.429524630345</v>
      </c>
      <c r="Y25" s="26">
        <f t="shared" si="6"/>
        <v>37002.220579472785</v>
      </c>
      <c r="Z25" s="26">
        <f t="shared" si="6"/>
        <v>35854.053015173165</v>
      </c>
      <c r="AA25" s="26">
        <f t="shared" si="6"/>
        <v>35194.089812318678</v>
      </c>
      <c r="AB25" s="26">
        <f t="shared" si="6"/>
        <v>36860.097315310821</v>
      </c>
      <c r="AC25" s="26">
        <f t="shared" si="6"/>
        <v>38370.500253465274</v>
      </c>
      <c r="AD25" s="26">
        <f t="shared" si="6"/>
        <v>37025.722436145596</v>
      </c>
      <c r="AE25" s="26">
        <f t="shared" si="6"/>
        <v>36749.859122489659</v>
      </c>
      <c r="AF25" s="26">
        <f t="shared" si="6"/>
        <v>35133.874200457387</v>
      </c>
      <c r="AG25" s="26">
        <f t="shared" si="6"/>
        <v>33054.407398503317</v>
      </c>
      <c r="AH25" s="26">
        <f t="shared" si="6"/>
        <v>34887.384671442189</v>
      </c>
      <c r="AI25" s="26">
        <f t="shared" ref="AI25" si="7">AI17+AI22</f>
        <v>34201.92711191417</v>
      </c>
    </row>
    <row r="26" spans="2:37" x14ac:dyDescent="0.2">
      <c r="B26" s="2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7" x14ac:dyDescent="0.2">
      <c r="B27" s="8" t="s">
        <v>7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2:37" x14ac:dyDescent="0.2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35"/>
      <c r="AI28" s="35"/>
    </row>
    <row r="29" spans="2:37" x14ac:dyDescent="0.2">
      <c r="B29" s="4" t="s">
        <v>22</v>
      </c>
      <c r="C29" s="4">
        <v>1990</v>
      </c>
      <c r="D29" s="4">
        <v>1991</v>
      </c>
      <c r="E29" s="4">
        <v>1992</v>
      </c>
      <c r="F29" s="4">
        <v>1993</v>
      </c>
      <c r="G29" s="4">
        <v>1994</v>
      </c>
      <c r="H29" s="4">
        <v>1995</v>
      </c>
      <c r="I29" s="4">
        <v>1996</v>
      </c>
      <c r="J29" s="4">
        <v>1997</v>
      </c>
      <c r="K29" s="4">
        <v>1998</v>
      </c>
      <c r="L29" s="4">
        <v>1999</v>
      </c>
      <c r="M29" s="4">
        <v>2000</v>
      </c>
      <c r="N29" s="4">
        <v>2001</v>
      </c>
      <c r="O29" s="4">
        <v>2002</v>
      </c>
      <c r="P29" s="4">
        <v>2003</v>
      </c>
      <c r="Q29" s="4">
        <v>2004</v>
      </c>
      <c r="R29" s="4">
        <v>2005</v>
      </c>
      <c r="S29" s="4">
        <v>2006</v>
      </c>
      <c r="T29" s="4">
        <v>2007</v>
      </c>
      <c r="U29" s="4">
        <v>2008</v>
      </c>
      <c r="V29" s="4">
        <v>2009</v>
      </c>
      <c r="W29" s="4">
        <v>2010</v>
      </c>
      <c r="X29" s="4">
        <v>2011</v>
      </c>
      <c r="Y29" s="4">
        <v>2012</v>
      </c>
      <c r="Z29" s="4">
        <v>2013</v>
      </c>
      <c r="AA29" s="4">
        <v>2014</v>
      </c>
      <c r="AB29" s="4">
        <v>2015</v>
      </c>
      <c r="AC29" s="4">
        <v>2016</v>
      </c>
      <c r="AD29" s="4">
        <v>2017</v>
      </c>
      <c r="AE29" s="4">
        <v>2018</v>
      </c>
      <c r="AF29" s="4">
        <v>2019</v>
      </c>
      <c r="AG29" s="4">
        <v>2020</v>
      </c>
      <c r="AH29" s="4">
        <v>2021</v>
      </c>
      <c r="AI29" s="4">
        <v>2022</v>
      </c>
    </row>
    <row r="30" spans="2:37" x14ac:dyDescent="0.2">
      <c r="B30" s="9" t="s">
        <v>20</v>
      </c>
      <c r="C30" s="40">
        <f t="shared" ref="C30:AH30" si="8">(C17-C4)/C4</f>
        <v>-1.7919104298831583E-8</v>
      </c>
      <c r="D30" s="40">
        <f t="shared" si="8"/>
        <v>-1.4492693939531316E-7</v>
      </c>
      <c r="E30" s="40">
        <f t="shared" si="8"/>
        <v>-2.7608518340593464E-7</v>
      </c>
      <c r="F30" s="40">
        <f t="shared" si="8"/>
        <v>-4.1198718937568012E-7</v>
      </c>
      <c r="G30" s="40">
        <f t="shared" si="8"/>
        <v>-6.4830257896694913E-7</v>
      </c>
      <c r="H30" s="40">
        <f t="shared" si="8"/>
        <v>-8.8726578419976662E-7</v>
      </c>
      <c r="I30" s="40">
        <f t="shared" si="8"/>
        <v>-1.2450769337523637E-6</v>
      </c>
      <c r="J30" s="40">
        <f t="shared" si="8"/>
        <v>-1.5974655724307292E-6</v>
      </c>
      <c r="K30" s="40">
        <f t="shared" si="8"/>
        <v>-1.7665274577310531E-6</v>
      </c>
      <c r="L30" s="40">
        <f t="shared" si="8"/>
        <v>-1.1619166268873746E-6</v>
      </c>
      <c r="M30" s="40">
        <f t="shared" si="8"/>
        <v>-1.2218565258412228E-6</v>
      </c>
      <c r="N30" s="40">
        <f t="shared" si="8"/>
        <v>-1.1550383238099725E-6</v>
      </c>
      <c r="O30" s="40">
        <f t="shared" si="8"/>
        <v>-1.2623185783071814E-6</v>
      </c>
      <c r="P30" s="40">
        <f t="shared" si="8"/>
        <v>-1.2414583449305768E-6</v>
      </c>
      <c r="Q30" s="40">
        <f t="shared" si="8"/>
        <v>-1.195407163815887E-6</v>
      </c>
      <c r="R30" s="40">
        <f t="shared" si="8"/>
        <v>-1.2783362695921047E-6</v>
      </c>
      <c r="S30" s="40">
        <f t="shared" si="8"/>
        <v>-1.2096664007543888E-6</v>
      </c>
      <c r="T30" s="40">
        <f t="shared" si="8"/>
        <v>-1.1652387895068578E-6</v>
      </c>
      <c r="U30" s="40">
        <f t="shared" si="8"/>
        <v>-1.2859776408552532E-6</v>
      </c>
      <c r="V30" s="40">
        <f t="shared" si="8"/>
        <v>-2.3705697221772703E-6</v>
      </c>
      <c r="W30" s="40">
        <f t="shared" si="8"/>
        <v>-1.113277971487711E-6</v>
      </c>
      <c r="X30" s="40">
        <f t="shared" si="8"/>
        <v>1.7559511103727077E-6</v>
      </c>
      <c r="Y30" s="40">
        <f t="shared" si="8"/>
        <v>-1.7545623648122161E-8</v>
      </c>
      <c r="Z30" s="40">
        <f t="shared" si="8"/>
        <v>5.196264919563448E-6</v>
      </c>
      <c r="AA30" s="40">
        <f t="shared" si="8"/>
        <v>1.1817320578146667E-5</v>
      </c>
      <c r="AB30" s="40">
        <f t="shared" si="8"/>
        <v>1.6575727903960919E-5</v>
      </c>
      <c r="AC30" s="40">
        <f t="shared" si="8"/>
        <v>1.5079552729965619E-5</v>
      </c>
      <c r="AD30" s="40">
        <f t="shared" si="8"/>
        <v>-9.2855861804692116E-4</v>
      </c>
      <c r="AE30" s="40">
        <f t="shared" si="8"/>
        <v>-2.3769115224443488E-3</v>
      </c>
      <c r="AF30" s="40">
        <f t="shared" si="8"/>
        <v>-3.5888017789236816E-3</v>
      </c>
      <c r="AG30" s="40">
        <f t="shared" si="8"/>
        <v>-2.1569414853905722E-3</v>
      </c>
      <c r="AH30" s="40">
        <f t="shared" si="8"/>
        <v>-2.1126051119890487E-3</v>
      </c>
      <c r="AI30" s="40">
        <f t="shared" ref="AI30" si="9">(AI17-AI4)/AI4</f>
        <v>-1.7290778900361798E-3</v>
      </c>
      <c r="AK30" s="69">
        <f>AVERAGE(C30:AI30)</f>
        <v>-3.8985290164587617E-4</v>
      </c>
    </row>
    <row r="31" spans="2:37" x14ac:dyDescent="0.2">
      <c r="B31" s="38" t="s">
        <v>14</v>
      </c>
      <c r="C31" s="40">
        <f t="shared" ref="C31:AH31" si="10">(C18-C5)/C5</f>
        <v>0</v>
      </c>
      <c r="D31" s="40">
        <f t="shared" si="10"/>
        <v>0</v>
      </c>
      <c r="E31" s="40">
        <f t="shared" si="10"/>
        <v>0</v>
      </c>
      <c r="F31" s="40">
        <f t="shared" si="10"/>
        <v>0</v>
      </c>
      <c r="G31" s="40">
        <f t="shared" si="10"/>
        <v>0</v>
      </c>
      <c r="H31" s="40">
        <f t="shared" si="10"/>
        <v>0</v>
      </c>
      <c r="I31" s="40">
        <f t="shared" si="10"/>
        <v>0</v>
      </c>
      <c r="J31" s="40">
        <f t="shared" si="10"/>
        <v>0</v>
      </c>
      <c r="K31" s="40">
        <f t="shared" si="10"/>
        <v>0</v>
      </c>
      <c r="L31" s="40">
        <f t="shared" si="10"/>
        <v>0</v>
      </c>
      <c r="M31" s="40">
        <f t="shared" si="10"/>
        <v>0</v>
      </c>
      <c r="N31" s="40">
        <f t="shared" si="10"/>
        <v>0</v>
      </c>
      <c r="O31" s="40">
        <f t="shared" si="10"/>
        <v>0</v>
      </c>
      <c r="P31" s="40">
        <f t="shared" si="10"/>
        <v>0</v>
      </c>
      <c r="Q31" s="40">
        <f t="shared" si="10"/>
        <v>0</v>
      </c>
      <c r="R31" s="40">
        <f t="shared" si="10"/>
        <v>0</v>
      </c>
      <c r="S31" s="40">
        <f t="shared" si="10"/>
        <v>0</v>
      </c>
      <c r="T31" s="40">
        <f t="shared" si="10"/>
        <v>0</v>
      </c>
      <c r="U31" s="40">
        <f t="shared" si="10"/>
        <v>0</v>
      </c>
      <c r="V31" s="40">
        <f t="shared" si="10"/>
        <v>0</v>
      </c>
      <c r="W31" s="40">
        <f t="shared" si="10"/>
        <v>0</v>
      </c>
      <c r="X31" s="40">
        <f t="shared" si="10"/>
        <v>0</v>
      </c>
      <c r="Y31" s="40">
        <f t="shared" si="10"/>
        <v>0</v>
      </c>
      <c r="Z31" s="40">
        <f t="shared" si="10"/>
        <v>0</v>
      </c>
      <c r="AA31" s="40">
        <f t="shared" si="10"/>
        <v>0</v>
      </c>
      <c r="AB31" s="40">
        <f t="shared" si="10"/>
        <v>0</v>
      </c>
      <c r="AC31" s="40">
        <f t="shared" si="10"/>
        <v>0</v>
      </c>
      <c r="AD31" s="40">
        <f t="shared" si="10"/>
        <v>-2.9506354816288029E-3</v>
      </c>
      <c r="AE31" s="40">
        <f t="shared" si="10"/>
        <v>-8.3662685857530863E-3</v>
      </c>
      <c r="AF31" s="40">
        <f t="shared" si="10"/>
        <v>-1.3679295514477005E-2</v>
      </c>
      <c r="AG31" s="40">
        <f t="shared" si="10"/>
        <v>-8.3658651333511688E-3</v>
      </c>
      <c r="AH31" s="40">
        <f t="shared" si="10"/>
        <v>-7.3714812502822412E-3</v>
      </c>
      <c r="AI31" s="40">
        <f t="shared" ref="AI31" si="11">(AI18-AI5)/AI5</f>
        <v>-7.557321274477175E-3</v>
      </c>
      <c r="AK31" s="69">
        <f t="shared" ref="AK31:AK42" si="12">AVERAGE(C31:AI31)</f>
        <v>-1.4633596133324083E-3</v>
      </c>
    </row>
    <row r="32" spans="2:37" x14ac:dyDescent="0.2">
      <c r="B32" s="38" t="s">
        <v>15</v>
      </c>
      <c r="C32" s="40">
        <f t="shared" ref="C32:AH32" si="13">(C19-C6)/C6</f>
        <v>5.1526286832625882E-5</v>
      </c>
      <c r="D32" s="40">
        <f t="shared" si="13"/>
        <v>4.1543378737010612E-4</v>
      </c>
      <c r="E32" s="40">
        <f t="shared" si="13"/>
        <v>8.5603109072074498E-4</v>
      </c>
      <c r="F32" s="40">
        <f t="shared" si="13"/>
        <v>1.1853170519491702E-3</v>
      </c>
      <c r="G32" s="40">
        <f t="shared" si="13"/>
        <v>1.6922889250836203E-3</v>
      </c>
      <c r="H32" s="40">
        <f t="shared" si="13"/>
        <v>2.1335819857111315E-3</v>
      </c>
      <c r="I32" s="40">
        <f t="shared" si="13"/>
        <v>2.344959517852397E-3</v>
      </c>
      <c r="J32" s="40">
        <f t="shared" si="13"/>
        <v>2.6300213855655688E-3</v>
      </c>
      <c r="K32" s="40">
        <f t="shared" si="13"/>
        <v>2.9660875139926822E-3</v>
      </c>
      <c r="L32" s="40">
        <f t="shared" si="13"/>
        <v>3.4112099765199917E-3</v>
      </c>
      <c r="M32" s="40">
        <f t="shared" si="13"/>
        <v>3.2331866278970368E-3</v>
      </c>
      <c r="N32" s="40">
        <f t="shared" si="13"/>
        <v>3.3460740799625185E-3</v>
      </c>
      <c r="O32" s="40">
        <f t="shared" si="13"/>
        <v>3.6907627842011491E-3</v>
      </c>
      <c r="P32" s="40">
        <f t="shared" si="13"/>
        <v>3.6201919548504249E-3</v>
      </c>
      <c r="Q32" s="40">
        <f t="shared" si="13"/>
        <v>3.3293807844763591E-3</v>
      </c>
      <c r="R32" s="40">
        <f t="shared" si="13"/>
        <v>3.6441280318749193E-3</v>
      </c>
      <c r="S32" s="40">
        <f t="shared" si="13"/>
        <v>3.338397288392512E-3</v>
      </c>
      <c r="T32" s="40">
        <f t="shared" si="13"/>
        <v>3.0367951364863367E-3</v>
      </c>
      <c r="U32" s="40">
        <f t="shared" si="13"/>
        <v>3.5910518071648042E-3</v>
      </c>
      <c r="V32" s="40">
        <f t="shared" si="13"/>
        <v>3.4168584914130284E-3</v>
      </c>
      <c r="W32" s="40">
        <f t="shared" si="13"/>
        <v>3.4860654228151215E-3</v>
      </c>
      <c r="X32" s="40">
        <f t="shared" si="13"/>
        <v>1.1369111540470724E-3</v>
      </c>
      <c r="Y32" s="40">
        <f t="shared" si="13"/>
        <v>1.8615608029006795E-3</v>
      </c>
      <c r="Z32" s="40">
        <f t="shared" si="13"/>
        <v>1.0670190312716314E-4</v>
      </c>
      <c r="AA32" s="40">
        <f t="shared" si="13"/>
        <v>-4.1269916234758282E-3</v>
      </c>
      <c r="AB32" s="40">
        <f t="shared" si="13"/>
        <v>-3.5051904825696106E-3</v>
      </c>
      <c r="AC32" s="40">
        <f t="shared" si="13"/>
        <v>-3.484748851884325E-3</v>
      </c>
      <c r="AD32" s="40">
        <f t="shared" si="13"/>
        <v>-4.3805740173525273E-3</v>
      </c>
      <c r="AE32" s="40">
        <f t="shared" si="13"/>
        <v>-6.052602036212198E-3</v>
      </c>
      <c r="AF32" s="40">
        <f t="shared" si="13"/>
        <v>-5.4982872955538211E-3</v>
      </c>
      <c r="AG32" s="40">
        <f t="shared" si="13"/>
        <v>-6.7128395044716658E-3</v>
      </c>
      <c r="AH32" s="40">
        <f t="shared" si="13"/>
        <v>1.7843570963009786E-3</v>
      </c>
      <c r="AI32" s="40">
        <f t="shared" ref="AI32" si="14">(AI19-AI6)/AI6</f>
        <v>1.2581952920744441E-2</v>
      </c>
      <c r="AK32" s="69">
        <f t="shared" si="12"/>
        <v>1.1857454544464429E-3</v>
      </c>
    </row>
    <row r="33" spans="2:38" x14ac:dyDescent="0.2">
      <c r="B33" s="38" t="s">
        <v>16</v>
      </c>
      <c r="C33" s="40">
        <f t="shared" ref="C33:AH33" si="15">(C20-C7)/C7</f>
        <v>0</v>
      </c>
      <c r="D33" s="40">
        <f t="shared" si="15"/>
        <v>0</v>
      </c>
      <c r="E33" s="40">
        <f t="shared" si="15"/>
        <v>1.7076290053395918E-9</v>
      </c>
      <c r="F33" s="40">
        <f t="shared" si="15"/>
        <v>-5.9383589338261319E-8</v>
      </c>
      <c r="G33" s="40">
        <f t="shared" si="15"/>
        <v>-3.2958845297346016E-7</v>
      </c>
      <c r="H33" s="40">
        <f t="shared" si="15"/>
        <v>-8.7619348760344804E-7</v>
      </c>
      <c r="I33" s="40">
        <f t="shared" si="15"/>
        <v>-2.456905780872465E-6</v>
      </c>
      <c r="J33" s="40">
        <f t="shared" si="15"/>
        <v>-3.4663223650032338E-6</v>
      </c>
      <c r="K33" s="40">
        <f t="shared" si="15"/>
        <v>-3.6377942314198053E-6</v>
      </c>
      <c r="L33" s="40">
        <f t="shared" si="15"/>
        <v>-4.3376502457966096E-7</v>
      </c>
      <c r="M33" s="40">
        <f t="shared" si="15"/>
        <v>-4.5681688871972853E-7</v>
      </c>
      <c r="N33" s="40">
        <f t="shared" si="15"/>
        <v>-1.8696428278236449E-7</v>
      </c>
      <c r="O33" s="40">
        <f t="shared" si="15"/>
        <v>-2.5270612988407362E-7</v>
      </c>
      <c r="P33" s="40">
        <f t="shared" si="15"/>
        <v>-6.8704731066738397E-8</v>
      </c>
      <c r="Q33" s="40">
        <f t="shared" si="15"/>
        <v>-1.3673986101822613E-7</v>
      </c>
      <c r="R33" s="40">
        <f t="shared" si="15"/>
        <v>-4.6241638322569471E-8</v>
      </c>
      <c r="S33" s="40">
        <f t="shared" si="15"/>
        <v>-1.1081437239610351E-7</v>
      </c>
      <c r="T33" s="40">
        <f t="shared" si="15"/>
        <v>-1.0626229772649035E-7</v>
      </c>
      <c r="U33" s="40">
        <f t="shared" si="15"/>
        <v>2.0873602970048112E-8</v>
      </c>
      <c r="V33" s="40">
        <f t="shared" si="15"/>
        <v>-8.416282253782451E-9</v>
      </c>
      <c r="W33" s="40">
        <f t="shared" si="15"/>
        <v>5.8815235325174597E-9</v>
      </c>
      <c r="X33" s="40">
        <f t="shared" si="15"/>
        <v>4.5620334253647247E-9</v>
      </c>
      <c r="Y33" s="40">
        <f t="shared" si="15"/>
        <v>1.5472016075588094E-9</v>
      </c>
      <c r="Z33" s="40">
        <f t="shared" si="15"/>
        <v>-1.1185208463026743E-6</v>
      </c>
      <c r="AA33" s="40">
        <f t="shared" si="15"/>
        <v>-3.3988889700385919E-9</v>
      </c>
      <c r="AB33" s="40">
        <f t="shared" si="15"/>
        <v>-4.966077328060632E-8</v>
      </c>
      <c r="AC33" s="40">
        <f t="shared" si="15"/>
        <v>-1.1687018928888531E-7</v>
      </c>
      <c r="AD33" s="40">
        <f t="shared" si="15"/>
        <v>-1.768274177313859E-7</v>
      </c>
      <c r="AE33" s="40">
        <f t="shared" si="15"/>
        <v>-1.2872865119074617E-5</v>
      </c>
      <c r="AF33" s="40">
        <f t="shared" si="15"/>
        <v>-6.3520187860083404E-6</v>
      </c>
      <c r="AG33" s="40">
        <f t="shared" si="15"/>
        <v>-3.785934992089159E-5</v>
      </c>
      <c r="AH33" s="40">
        <f t="shared" si="15"/>
        <v>-3.0581367955702071E-6</v>
      </c>
      <c r="AI33" s="40">
        <f t="shared" ref="AI33" si="16">(AI20-AI7)/AI7</f>
        <v>6.6497138009537205E-4</v>
      </c>
      <c r="AK33" s="69">
        <f t="shared" si="12"/>
        <v>1.790196011917679E-5</v>
      </c>
    </row>
    <row r="34" spans="2:38" x14ac:dyDescent="0.2">
      <c r="B34" s="38" t="s">
        <v>17</v>
      </c>
      <c r="C34" s="40">
        <f t="shared" ref="C34:AH34" si="17">(C21-C8)/C8</f>
        <v>-2.0017583694102775E-5</v>
      </c>
      <c r="D34" s="40">
        <f t="shared" si="17"/>
        <v>-1.6269390718429231E-4</v>
      </c>
      <c r="E34" s="40">
        <f t="shared" si="17"/>
        <v>-3.3671223068153596E-4</v>
      </c>
      <c r="F34" s="40">
        <f t="shared" si="17"/>
        <v>-4.9268779452193165E-4</v>
      </c>
      <c r="G34" s="40">
        <f t="shared" si="17"/>
        <v>-7.3344335100168504E-4</v>
      </c>
      <c r="H34" s="40">
        <f t="shared" si="17"/>
        <v>-9.3642925325508695E-4</v>
      </c>
      <c r="I34" s="40">
        <f t="shared" si="17"/>
        <v>-1.0003400000941113E-3</v>
      </c>
      <c r="J34" s="40">
        <f t="shared" si="17"/>
        <v>-1.2475283346241983E-3</v>
      </c>
      <c r="K34" s="40">
        <f t="shared" si="17"/>
        <v>-1.3284925881961321E-3</v>
      </c>
      <c r="L34" s="40">
        <f t="shared" si="17"/>
        <v>-1.6081519609354683E-3</v>
      </c>
      <c r="M34" s="40">
        <f t="shared" si="17"/>
        <v>-1.7452535843972758E-3</v>
      </c>
      <c r="N34" s="40">
        <f t="shared" si="17"/>
        <v>-1.7383458696396798E-3</v>
      </c>
      <c r="O34" s="40">
        <f t="shared" si="17"/>
        <v>-1.8129538954707652E-3</v>
      </c>
      <c r="P34" s="40">
        <f t="shared" si="17"/>
        <v>-1.7612316810371672E-3</v>
      </c>
      <c r="Q34" s="40">
        <f t="shared" si="17"/>
        <v>-1.6357996122088E-3</v>
      </c>
      <c r="R34" s="40">
        <f t="shared" si="17"/>
        <v>-1.7627825156959994E-3</v>
      </c>
      <c r="S34" s="40">
        <f t="shared" si="17"/>
        <v>-1.5863457704633874E-3</v>
      </c>
      <c r="T34" s="40">
        <f t="shared" si="17"/>
        <v>-1.5049638204876039E-3</v>
      </c>
      <c r="U34" s="40">
        <f t="shared" si="17"/>
        <v>-1.5818319221376665E-3</v>
      </c>
      <c r="V34" s="40">
        <f t="shared" si="17"/>
        <v>-1.283398790430248E-3</v>
      </c>
      <c r="W34" s="40">
        <f t="shared" si="17"/>
        <v>-1.2720071026468597E-3</v>
      </c>
      <c r="X34" s="40">
        <f t="shared" si="17"/>
        <v>-4.2111925234801907E-4</v>
      </c>
      <c r="Y34" s="40">
        <f t="shared" si="17"/>
        <v>-7.4808054624734524E-4</v>
      </c>
      <c r="Z34" s="40">
        <f t="shared" si="17"/>
        <v>-2.4558506564925458E-5</v>
      </c>
      <c r="AA34" s="40">
        <f t="shared" si="17"/>
        <v>2.1463151823743051E-3</v>
      </c>
      <c r="AB34" s="40">
        <f t="shared" si="17"/>
        <v>1.7523273443202745E-3</v>
      </c>
      <c r="AC34" s="40">
        <f t="shared" si="17"/>
        <v>1.7257281716698601E-3</v>
      </c>
      <c r="AD34" s="40">
        <f t="shared" si="17"/>
        <v>2.3521117705853438E-3</v>
      </c>
      <c r="AE34" s="40">
        <f t="shared" si="17"/>
        <v>3.2018852855327093E-3</v>
      </c>
      <c r="AF34" s="40">
        <f t="shared" si="17"/>
        <v>3.0019244269513579E-3</v>
      </c>
      <c r="AG34" s="40">
        <f t="shared" si="17"/>
        <v>3.4945052546200631E-3</v>
      </c>
      <c r="AH34" s="40">
        <f t="shared" si="17"/>
        <v>-7.6578683652478614E-4</v>
      </c>
      <c r="AI34" s="40">
        <f t="shared" ref="AI34" si="18">(AI21-AI8)/AI8</f>
        <v>-5.6019207782444444E-3</v>
      </c>
      <c r="AK34" s="69">
        <f t="shared" si="12"/>
        <v>-4.6782060765695761E-4</v>
      </c>
    </row>
    <row r="35" spans="2:38" x14ac:dyDescent="0.2">
      <c r="B35" s="9" t="s">
        <v>21</v>
      </c>
      <c r="C35" s="40">
        <f t="shared" ref="C35:AH35" si="19">(C22-C9)/C9</f>
        <v>0</v>
      </c>
      <c r="D35" s="40">
        <f t="shared" si="19"/>
        <v>0</v>
      </c>
      <c r="E35" s="40">
        <f t="shared" si="19"/>
        <v>0</v>
      </c>
      <c r="F35" s="40">
        <f t="shared" si="19"/>
        <v>0</v>
      </c>
      <c r="G35" s="40">
        <f t="shared" si="19"/>
        <v>0</v>
      </c>
      <c r="H35" s="40">
        <f t="shared" si="19"/>
        <v>0</v>
      </c>
      <c r="I35" s="40">
        <f t="shared" si="19"/>
        <v>0</v>
      </c>
      <c r="J35" s="40">
        <f t="shared" si="19"/>
        <v>0</v>
      </c>
      <c r="K35" s="40">
        <f t="shared" si="19"/>
        <v>0</v>
      </c>
      <c r="L35" s="40">
        <f t="shared" si="19"/>
        <v>0</v>
      </c>
      <c r="M35" s="40">
        <f t="shared" si="19"/>
        <v>0</v>
      </c>
      <c r="N35" s="40">
        <f t="shared" si="19"/>
        <v>0</v>
      </c>
      <c r="O35" s="40">
        <f t="shared" si="19"/>
        <v>0</v>
      </c>
      <c r="P35" s="40">
        <f t="shared" si="19"/>
        <v>0</v>
      </c>
      <c r="Q35" s="40">
        <f t="shared" si="19"/>
        <v>0</v>
      </c>
      <c r="R35" s="40">
        <f t="shared" si="19"/>
        <v>0</v>
      </c>
      <c r="S35" s="40">
        <f t="shared" si="19"/>
        <v>0</v>
      </c>
      <c r="T35" s="40">
        <f t="shared" si="19"/>
        <v>0</v>
      </c>
      <c r="U35" s="40">
        <f t="shared" si="19"/>
        <v>0</v>
      </c>
      <c r="V35" s="40">
        <f t="shared" si="19"/>
        <v>0</v>
      </c>
      <c r="W35" s="40">
        <f t="shared" si="19"/>
        <v>0</v>
      </c>
      <c r="X35" s="40">
        <f t="shared" si="19"/>
        <v>0</v>
      </c>
      <c r="Y35" s="40">
        <f t="shared" si="19"/>
        <v>0</v>
      </c>
      <c r="Z35" s="40">
        <f t="shared" si="19"/>
        <v>0</v>
      </c>
      <c r="AA35" s="40">
        <f t="shared" si="19"/>
        <v>0</v>
      </c>
      <c r="AB35" s="40">
        <f t="shared" si="19"/>
        <v>0</v>
      </c>
      <c r="AC35" s="40">
        <f t="shared" si="19"/>
        <v>0</v>
      </c>
      <c r="AD35" s="40">
        <f t="shared" si="19"/>
        <v>0</v>
      </c>
      <c r="AE35" s="40">
        <f t="shared" si="19"/>
        <v>0</v>
      </c>
      <c r="AF35" s="40">
        <f t="shared" si="19"/>
        <v>0</v>
      </c>
      <c r="AG35" s="40">
        <f t="shared" si="19"/>
        <v>-1.0983398492071184E-6</v>
      </c>
      <c r="AH35" s="40">
        <f t="shared" si="19"/>
        <v>-6.5787637538113395E-7</v>
      </c>
      <c r="AI35" s="40">
        <f t="shared" ref="AI35" si="20">(AI22-AI9)/AI9</f>
        <v>1.6317998903713144E-4</v>
      </c>
      <c r="AK35" s="69">
        <f t="shared" si="12"/>
        <v>4.8916294791679749E-6</v>
      </c>
    </row>
    <row r="36" spans="2:38" x14ac:dyDescent="0.2">
      <c r="B36" s="38" t="s">
        <v>18</v>
      </c>
      <c r="C36" s="40">
        <f t="shared" ref="C36:AH36" si="21">(C23-C10)/C10</f>
        <v>0</v>
      </c>
      <c r="D36" s="40">
        <f t="shared" si="21"/>
        <v>0</v>
      </c>
      <c r="E36" s="40">
        <f t="shared" si="21"/>
        <v>0</v>
      </c>
      <c r="F36" s="40">
        <f t="shared" si="21"/>
        <v>0</v>
      </c>
      <c r="G36" s="40">
        <f t="shared" si="21"/>
        <v>0</v>
      </c>
      <c r="H36" s="40">
        <f t="shared" si="21"/>
        <v>0</v>
      </c>
      <c r="I36" s="40">
        <f t="shared" si="21"/>
        <v>0</v>
      </c>
      <c r="J36" s="40">
        <f t="shared" si="21"/>
        <v>0</v>
      </c>
      <c r="K36" s="40">
        <f t="shared" si="21"/>
        <v>0</v>
      </c>
      <c r="L36" s="40">
        <f t="shared" si="21"/>
        <v>0</v>
      </c>
      <c r="M36" s="40">
        <f t="shared" si="21"/>
        <v>0</v>
      </c>
      <c r="N36" s="40">
        <f t="shared" si="21"/>
        <v>0</v>
      </c>
      <c r="O36" s="40">
        <f t="shared" si="21"/>
        <v>0</v>
      </c>
      <c r="P36" s="40">
        <f t="shared" si="21"/>
        <v>0</v>
      </c>
      <c r="Q36" s="40">
        <f t="shared" si="21"/>
        <v>0</v>
      </c>
      <c r="R36" s="40">
        <f t="shared" si="21"/>
        <v>0</v>
      </c>
      <c r="S36" s="40">
        <f t="shared" si="21"/>
        <v>0</v>
      </c>
      <c r="T36" s="40">
        <f t="shared" si="21"/>
        <v>0</v>
      </c>
      <c r="U36" s="40">
        <f t="shared" si="21"/>
        <v>0</v>
      </c>
      <c r="V36" s="40">
        <f t="shared" si="21"/>
        <v>0</v>
      </c>
      <c r="W36" s="40">
        <f t="shared" si="21"/>
        <v>0</v>
      </c>
      <c r="X36" s="40">
        <f t="shared" si="21"/>
        <v>0</v>
      </c>
      <c r="Y36" s="40">
        <f t="shared" si="21"/>
        <v>0</v>
      </c>
      <c r="Z36" s="40">
        <f t="shared" si="21"/>
        <v>0</v>
      </c>
      <c r="AA36" s="40">
        <f t="shared" si="21"/>
        <v>0</v>
      </c>
      <c r="AB36" s="40">
        <f t="shared" si="21"/>
        <v>0</v>
      </c>
      <c r="AC36" s="40">
        <f t="shared" si="21"/>
        <v>0</v>
      </c>
      <c r="AD36" s="40">
        <f t="shared" si="21"/>
        <v>0</v>
      </c>
      <c r="AE36" s="40">
        <f t="shared" si="21"/>
        <v>0</v>
      </c>
      <c r="AF36" s="40">
        <f t="shared" si="21"/>
        <v>0</v>
      </c>
      <c r="AG36" s="40">
        <f t="shared" si="21"/>
        <v>0</v>
      </c>
      <c r="AH36" s="40">
        <f t="shared" si="21"/>
        <v>0</v>
      </c>
      <c r="AI36" s="40">
        <f t="shared" ref="AI36" si="22">(AI23-AI10)/AI10</f>
        <v>0</v>
      </c>
      <c r="AK36" s="69">
        <f t="shared" si="12"/>
        <v>0</v>
      </c>
    </row>
    <row r="37" spans="2:38" x14ac:dyDescent="0.2">
      <c r="B37" s="38" t="s">
        <v>19</v>
      </c>
      <c r="C37" s="40">
        <f t="shared" ref="C37:C38" si="23">(C24-C11)/C11</f>
        <v>0</v>
      </c>
      <c r="D37" s="40">
        <f t="shared" ref="D37:X38" si="24">(D24-D11)/D11</f>
        <v>0</v>
      </c>
      <c r="E37" s="40">
        <f t="shared" si="24"/>
        <v>0</v>
      </c>
      <c r="F37" s="40">
        <f t="shared" si="24"/>
        <v>0</v>
      </c>
      <c r="G37" s="40">
        <f t="shared" si="24"/>
        <v>0</v>
      </c>
      <c r="H37" s="40">
        <f t="shared" si="24"/>
        <v>0</v>
      </c>
      <c r="I37" s="40">
        <f t="shared" si="24"/>
        <v>0</v>
      </c>
      <c r="J37" s="40">
        <f t="shared" si="24"/>
        <v>0</v>
      </c>
      <c r="K37" s="40">
        <f t="shared" si="24"/>
        <v>0</v>
      </c>
      <c r="L37" s="40">
        <f t="shared" si="24"/>
        <v>0</v>
      </c>
      <c r="M37" s="40">
        <f t="shared" si="24"/>
        <v>0</v>
      </c>
      <c r="N37" s="40">
        <f t="shared" si="24"/>
        <v>0</v>
      </c>
      <c r="O37" s="40">
        <f t="shared" si="24"/>
        <v>0</v>
      </c>
      <c r="P37" s="40">
        <f t="shared" si="24"/>
        <v>0</v>
      </c>
      <c r="Q37" s="40">
        <f t="shared" si="24"/>
        <v>0</v>
      </c>
      <c r="R37" s="40">
        <f t="shared" si="24"/>
        <v>0</v>
      </c>
      <c r="S37" s="40">
        <f t="shared" si="24"/>
        <v>0</v>
      </c>
      <c r="T37" s="40">
        <f t="shared" si="24"/>
        <v>0</v>
      </c>
      <c r="U37" s="40">
        <f t="shared" si="24"/>
        <v>0</v>
      </c>
      <c r="V37" s="40">
        <f t="shared" si="24"/>
        <v>0</v>
      </c>
      <c r="W37" s="40">
        <f t="shared" si="24"/>
        <v>0</v>
      </c>
      <c r="X37" s="40">
        <f t="shared" si="24"/>
        <v>0</v>
      </c>
      <c r="Y37" s="40">
        <f t="shared" ref="Y37:AA38" si="25">(Y24-Y11)/Y11</f>
        <v>0</v>
      </c>
      <c r="Z37" s="40">
        <f t="shared" si="25"/>
        <v>0</v>
      </c>
      <c r="AA37" s="40">
        <f t="shared" si="25"/>
        <v>0</v>
      </c>
      <c r="AB37" s="40">
        <f t="shared" ref="AB37:AC38" si="26">(AB24-AB11)/AB11</f>
        <v>0</v>
      </c>
      <c r="AC37" s="40">
        <f t="shared" si="26"/>
        <v>0</v>
      </c>
      <c r="AD37" s="40">
        <f t="shared" ref="AD37:AE37" si="27">(AD24-AD11)/AD11</f>
        <v>0</v>
      </c>
      <c r="AE37" s="40">
        <f t="shared" si="27"/>
        <v>0</v>
      </c>
      <c r="AF37" s="40">
        <f t="shared" ref="AF37:AH37" si="28">(AF24-AF11)/AF11</f>
        <v>0</v>
      </c>
      <c r="AG37" s="40">
        <f t="shared" si="28"/>
        <v>-1.3614616062683689E-6</v>
      </c>
      <c r="AH37" s="40">
        <f t="shared" si="28"/>
        <v>-8.3795591226957079E-7</v>
      </c>
      <c r="AI37" s="40">
        <f t="shared" ref="AI37" si="29">(AI24-AI11)/AI11</f>
        <v>2.0810705872182161E-4</v>
      </c>
      <c r="AK37" s="69">
        <f t="shared" si="12"/>
        <v>6.2396254910085963E-6</v>
      </c>
    </row>
    <row r="38" spans="2:38" ht="18" x14ac:dyDescent="0.2">
      <c r="B38" s="8" t="s">
        <v>115</v>
      </c>
      <c r="C38" s="65">
        <f t="shared" si="23"/>
        <v>-1.7850733122713134E-8</v>
      </c>
      <c r="D38" s="65">
        <f t="shared" si="24"/>
        <v>-1.4443636524681901E-7</v>
      </c>
      <c r="E38" s="65">
        <f t="shared" si="24"/>
        <v>-2.7519316086221987E-7</v>
      </c>
      <c r="F38" s="65">
        <f t="shared" si="24"/>
        <v>-4.106089798681102E-7</v>
      </c>
      <c r="G38" s="65">
        <f t="shared" si="24"/>
        <v>-6.4622635687725535E-7</v>
      </c>
      <c r="H38" s="65">
        <f t="shared" si="24"/>
        <v>-8.8448647360537129E-7</v>
      </c>
      <c r="I38" s="65">
        <f t="shared" si="24"/>
        <v>-1.2413410397976606E-6</v>
      </c>
      <c r="J38" s="65">
        <f t="shared" si="24"/>
        <v>-1.5929226535323286E-6</v>
      </c>
      <c r="K38" s="65">
        <f t="shared" si="24"/>
        <v>-1.7624726819292728E-6</v>
      </c>
      <c r="L38" s="65">
        <f t="shared" si="24"/>
        <v>-1.1582030913347251E-6</v>
      </c>
      <c r="M38" s="65">
        <f t="shared" si="24"/>
        <v>-1.2191775144946853E-6</v>
      </c>
      <c r="N38" s="65">
        <f t="shared" si="24"/>
        <v>-1.150786669568194E-6</v>
      </c>
      <c r="O38" s="65">
        <f t="shared" si="24"/>
        <v>-1.2599018861438936E-6</v>
      </c>
      <c r="P38" s="65">
        <f t="shared" si="24"/>
        <v>-1.2180639104847525E-6</v>
      </c>
      <c r="Q38" s="65">
        <f t="shared" si="24"/>
        <v>-1.1928835736585512E-6</v>
      </c>
      <c r="R38" s="65">
        <f t="shared" si="24"/>
        <v>-1.2760279854534173E-6</v>
      </c>
      <c r="S38" s="65">
        <f t="shared" si="24"/>
        <v>-1.2071045653999338E-6</v>
      </c>
      <c r="T38" s="65">
        <f t="shared" si="24"/>
        <v>-1.1625219151630742E-6</v>
      </c>
      <c r="U38" s="65">
        <f t="shared" si="24"/>
        <v>-1.2831554843534424E-6</v>
      </c>
      <c r="V38" s="65">
        <f t="shared" si="24"/>
        <v>-2.365107701712541E-6</v>
      </c>
      <c r="W38" s="65">
        <f t="shared" si="24"/>
        <v>-1.110598241385421E-6</v>
      </c>
      <c r="X38" s="65">
        <f t="shared" si="24"/>
        <v>1.7517107396987018E-6</v>
      </c>
      <c r="Y38" s="65">
        <f t="shared" si="25"/>
        <v>-1.7504172839973683E-8</v>
      </c>
      <c r="Z38" s="65">
        <f t="shared" si="25"/>
        <v>5.1839010122204229E-6</v>
      </c>
      <c r="AA38" s="65">
        <f t="shared" si="25"/>
        <v>1.1784346905964896E-5</v>
      </c>
      <c r="AB38" s="65">
        <f t="shared" si="26"/>
        <v>1.653111316021447E-5</v>
      </c>
      <c r="AC38" s="65">
        <f t="shared" si="26"/>
        <v>1.5040106776482773E-5</v>
      </c>
      <c r="AD38" s="65">
        <f t="shared" ref="AD38:AE38" si="30">(AD25-AD12)/AD12</f>
        <v>-9.2591007001190779E-4</v>
      </c>
      <c r="AE38" s="65">
        <f t="shared" si="30"/>
        <v>-2.3700316341370617E-3</v>
      </c>
      <c r="AF38" s="65">
        <f t="shared" ref="AF38:AH38" si="31">(AF25-AF12)/AF12</f>
        <v>-3.5784588688355864E-3</v>
      </c>
      <c r="AG38" s="65">
        <f t="shared" si="31"/>
        <v>-2.1502799113190655E-3</v>
      </c>
      <c r="AH38" s="65">
        <f t="shared" si="31"/>
        <v>-2.1071128975038568E-3</v>
      </c>
      <c r="AI38" s="65">
        <f t="shared" ref="AI38" si="32">(AI25-AI12)/AI12</f>
        <v>-1.7241293645677499E-3</v>
      </c>
      <c r="AK38" s="78">
        <f t="shared" si="12"/>
        <v>-3.8873418614962068E-4</v>
      </c>
      <c r="AL38" s="5" t="s">
        <v>42</v>
      </c>
    </row>
    <row r="39" spans="2:38" x14ac:dyDescent="0.2"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K39" s="63"/>
    </row>
    <row r="40" spans="2:38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K40" s="63"/>
    </row>
    <row r="41" spans="2:38" x14ac:dyDescent="0.2">
      <c r="C41" s="71">
        <f t="shared" ref="C41:X41" si="33">C25-C12</f>
        <v>-5.5457779671996832E-4</v>
      </c>
      <c r="D41" s="71">
        <f t="shared" si="33"/>
        <v>-4.6099047503957991E-3</v>
      </c>
      <c r="E41" s="71">
        <f t="shared" si="33"/>
        <v>-8.7504741168231703E-3</v>
      </c>
      <c r="F41" s="71">
        <f t="shared" si="33"/>
        <v>-1.3128575039445423E-2</v>
      </c>
      <c r="G41" s="71">
        <f t="shared" si="33"/>
        <v>-2.1281836190610193E-2</v>
      </c>
      <c r="H41" s="71">
        <f t="shared" si="33"/>
        <v>-2.9926993120170664E-2</v>
      </c>
      <c r="I41" s="71">
        <f t="shared" si="33"/>
        <v>-4.3994755229505245E-2</v>
      </c>
      <c r="J41" s="71">
        <f t="shared" si="33"/>
        <v>-5.8205778033880051E-2</v>
      </c>
      <c r="K41" s="71">
        <f t="shared" si="33"/>
        <v>-6.8286016568890773E-2</v>
      </c>
      <c r="L41" s="71">
        <f t="shared" si="33"/>
        <v>-4.6534252818673849E-2</v>
      </c>
      <c r="M41" s="71">
        <f t="shared" si="33"/>
        <v>-5.1795013176160865E-2</v>
      </c>
      <c r="N41" s="71">
        <f t="shared" si="33"/>
        <v>-5.1313911426404957E-2</v>
      </c>
      <c r="O41" s="71">
        <f t="shared" si="33"/>
        <v>-5.4636803106404841E-2</v>
      </c>
      <c r="P41" s="71">
        <f t="shared" si="33"/>
        <v>-5.369126614095876E-2</v>
      </c>
      <c r="Q41" s="71">
        <f t="shared" si="33"/>
        <v>-5.2247974963393062E-2</v>
      </c>
      <c r="R41" s="71">
        <f t="shared" si="33"/>
        <v>-5.8317472037742846E-2</v>
      </c>
      <c r="S41" s="71">
        <f t="shared" si="33"/>
        <v>-5.458272998657776E-2</v>
      </c>
      <c r="T41" s="71">
        <f t="shared" si="33"/>
        <v>-5.2490074798697606E-2</v>
      </c>
      <c r="U41" s="71">
        <f t="shared" si="33"/>
        <v>-5.807091804308584E-2</v>
      </c>
      <c r="V41" s="71">
        <f t="shared" si="33"/>
        <v>-9.6470805525314063E-2</v>
      </c>
      <c r="W41" s="71">
        <f t="shared" si="33"/>
        <v>-4.4935113088286016E-2</v>
      </c>
      <c r="X41" s="71">
        <f t="shared" si="33"/>
        <v>6.4663289376767352E-2</v>
      </c>
      <c r="Y41" s="71">
        <f t="shared" ref="Y41:AC41" si="34">Y25-Y12</f>
        <v>-6.4769327582325786E-4</v>
      </c>
      <c r="Z41" s="71">
        <f t="shared" si="34"/>
        <v>0.18586289822269464</v>
      </c>
      <c r="AA41" s="71">
        <f t="shared" si="34"/>
        <v>0.41473447601310909</v>
      </c>
      <c r="AB41" s="71">
        <f t="shared" si="34"/>
        <v>0.60932836693973513</v>
      </c>
      <c r="AC41" s="71">
        <f t="shared" si="34"/>
        <v>0.57708774141792674</v>
      </c>
      <c r="AD41" s="71">
        <f t="shared" ref="AD41:AE41" si="35">AD25-AD12</f>
        <v>-34.314261173058185</v>
      </c>
      <c r="AE41" s="71">
        <f t="shared" si="35"/>
        <v>-87.305244862531254</v>
      </c>
      <c r="AF41" s="71">
        <f>AF25-AF12</f>
        <v>-126.17664165153838</v>
      </c>
      <c r="AG41" s="71">
        <f>AG25-AG12</f>
        <v>-71.229391338849382</v>
      </c>
      <c r="AH41" s="71">
        <f>AH25-AH12</f>
        <v>-73.666882639903633</v>
      </c>
      <c r="AI41" s="71">
        <f>AI25-AI12</f>
        <v>-59.070391855631897</v>
      </c>
      <c r="AK41" s="81">
        <f t="shared" si="12"/>
        <v>-13.661685142084135</v>
      </c>
      <c r="AL41" s="5" t="s">
        <v>43</v>
      </c>
    </row>
    <row r="42" spans="2:38" x14ac:dyDescent="0.2">
      <c r="C42" s="28">
        <f>C41/C12</f>
        <v>-1.7850733122713134E-8</v>
      </c>
      <c r="D42" s="28">
        <f t="shared" ref="D42:AG42" si="36">D41/D12</f>
        <v>-1.4443636524681901E-7</v>
      </c>
      <c r="E42" s="28">
        <f t="shared" si="36"/>
        <v>-2.7519316086221987E-7</v>
      </c>
      <c r="F42" s="28">
        <f t="shared" si="36"/>
        <v>-4.106089798681102E-7</v>
      </c>
      <c r="G42" s="28">
        <f t="shared" si="36"/>
        <v>-6.4622635687725535E-7</v>
      </c>
      <c r="H42" s="28">
        <f t="shared" si="36"/>
        <v>-8.8448647360537129E-7</v>
      </c>
      <c r="I42" s="28">
        <f t="shared" si="36"/>
        <v>-1.2413410397976606E-6</v>
      </c>
      <c r="J42" s="28">
        <f t="shared" si="36"/>
        <v>-1.5929226535323286E-6</v>
      </c>
      <c r="K42" s="28">
        <f t="shared" si="36"/>
        <v>-1.7624726819292728E-6</v>
      </c>
      <c r="L42" s="28">
        <f t="shared" si="36"/>
        <v>-1.1582030913347251E-6</v>
      </c>
      <c r="M42" s="28">
        <f t="shared" si="36"/>
        <v>-1.2191775144946853E-6</v>
      </c>
      <c r="N42" s="28">
        <f t="shared" si="36"/>
        <v>-1.150786669568194E-6</v>
      </c>
      <c r="O42" s="28">
        <f t="shared" si="36"/>
        <v>-1.2599018861438936E-6</v>
      </c>
      <c r="P42" s="28">
        <f t="shared" si="36"/>
        <v>-1.2180639104847525E-6</v>
      </c>
      <c r="Q42" s="28">
        <f t="shared" si="36"/>
        <v>-1.1928835736585512E-6</v>
      </c>
      <c r="R42" s="28">
        <f t="shared" si="36"/>
        <v>-1.2760279854534173E-6</v>
      </c>
      <c r="S42" s="28">
        <f t="shared" si="36"/>
        <v>-1.2071045653999338E-6</v>
      </c>
      <c r="T42" s="28">
        <f t="shared" si="36"/>
        <v>-1.1625219151630742E-6</v>
      </c>
      <c r="U42" s="28">
        <f t="shared" si="36"/>
        <v>-1.2831554843534424E-6</v>
      </c>
      <c r="V42" s="28">
        <f t="shared" si="36"/>
        <v>-2.365107701712541E-6</v>
      </c>
      <c r="W42" s="28">
        <f t="shared" si="36"/>
        <v>-1.110598241385421E-6</v>
      </c>
      <c r="X42" s="28">
        <f t="shared" si="36"/>
        <v>1.7517107396987018E-6</v>
      </c>
      <c r="Y42" s="28">
        <f t="shared" si="36"/>
        <v>-1.7504172839973683E-8</v>
      </c>
      <c r="Z42" s="28">
        <f t="shared" si="36"/>
        <v>5.1839010122204229E-6</v>
      </c>
      <c r="AA42" s="28">
        <f t="shared" si="36"/>
        <v>1.1784346905964896E-5</v>
      </c>
      <c r="AB42" s="28">
        <f t="shared" si="36"/>
        <v>1.653111316021447E-5</v>
      </c>
      <c r="AC42" s="28">
        <f t="shared" si="36"/>
        <v>1.5040106776482773E-5</v>
      </c>
      <c r="AD42" s="28">
        <f t="shared" si="36"/>
        <v>-9.2591007001190779E-4</v>
      </c>
      <c r="AE42" s="28">
        <f t="shared" si="36"/>
        <v>-2.3700316341370617E-3</v>
      </c>
      <c r="AF42" s="28">
        <f t="shared" si="36"/>
        <v>-3.5784588688355864E-3</v>
      </c>
      <c r="AG42" s="28">
        <f t="shared" si="36"/>
        <v>-2.1502799113190655E-3</v>
      </c>
      <c r="AH42" s="28">
        <f t="shared" ref="AH42:AI42" si="37">AH41/AH12</f>
        <v>-2.1071128975038568E-3</v>
      </c>
      <c r="AI42" s="28">
        <f t="shared" si="37"/>
        <v>-1.7241293645677499E-3</v>
      </c>
      <c r="AK42" s="28">
        <f t="shared" si="12"/>
        <v>-3.8873418614962068E-4</v>
      </c>
    </row>
    <row r="43" spans="2:38" x14ac:dyDescent="0.2">
      <c r="R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67" spans="2:2" x14ac:dyDescent="0.2">
      <c r="B67" s="10" t="s">
        <v>130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L119"/>
  <sheetViews>
    <sheetView zoomScale="75" zoomScaleNormal="75" workbookViewId="0">
      <pane ySplit="1" topLeftCell="A2" activePane="bottomLeft" state="frozen"/>
      <selection activeCell="N92" sqref="N92"/>
      <selection pane="bottomLeft"/>
    </sheetView>
  </sheetViews>
  <sheetFormatPr defaultColWidth="9.140625" defaultRowHeight="15" x14ac:dyDescent="0.2"/>
  <cols>
    <col min="1" max="1" width="3.28515625" style="5" customWidth="1"/>
    <col min="2" max="2" width="56.5703125" style="5" customWidth="1"/>
    <col min="3" max="3" width="8.7109375" style="5" bestFit="1" customWidth="1"/>
    <col min="4" max="18" width="8.140625" style="5" bestFit="1" customWidth="1"/>
    <col min="19" max="20" width="8.5703125" style="5" bestFit="1" customWidth="1"/>
    <col min="21" max="32" width="8.140625" style="5" bestFit="1" customWidth="1"/>
    <col min="33" max="33" width="8.5703125" style="5" bestFit="1" customWidth="1"/>
    <col min="34" max="35" width="8.5703125" style="5" customWidth="1"/>
    <col min="36" max="36" width="9.140625" style="5" customWidth="1"/>
    <col min="37" max="37" width="11.5703125" style="5" customWidth="1"/>
    <col min="38" max="16384" width="9.140625" style="5"/>
  </cols>
  <sheetData>
    <row r="1" spans="2:36" ht="15.75" customHeight="1" x14ac:dyDescent="0.2">
      <c r="B1" s="19" t="s">
        <v>124</v>
      </c>
    </row>
    <row r="2" spans="2:36" ht="18" x14ac:dyDescent="0.2">
      <c r="B2" s="10" t="s">
        <v>141</v>
      </c>
    </row>
    <row r="3" spans="2:36" x14ac:dyDescent="0.2">
      <c r="B3" s="4" t="s">
        <v>44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/>
    </row>
    <row r="4" spans="2:36" x14ac:dyDescent="0.2">
      <c r="B4" s="5" t="s">
        <v>23</v>
      </c>
      <c r="C4" s="25">
        <f>SUM(C5:C8)</f>
        <v>1116.7254085014333</v>
      </c>
      <c r="D4" s="25">
        <f t="shared" ref="D4:W4" si="0">SUM(D5:D8)</f>
        <v>992.38939661731536</v>
      </c>
      <c r="E4" s="25">
        <f t="shared" si="0"/>
        <v>932.96808506651939</v>
      </c>
      <c r="F4" s="25">
        <f t="shared" si="0"/>
        <v>951.12593750870883</v>
      </c>
      <c r="G4" s="25">
        <f t="shared" si="0"/>
        <v>1081.7022655246876</v>
      </c>
      <c r="H4" s="25">
        <f t="shared" si="0"/>
        <v>1084.1810327260134</v>
      </c>
      <c r="I4" s="25">
        <f t="shared" si="0"/>
        <v>1198.3870831754853</v>
      </c>
      <c r="J4" s="25">
        <f t="shared" si="0"/>
        <v>1384.9248481927566</v>
      </c>
      <c r="K4" s="25">
        <f t="shared" si="0"/>
        <v>1288.1260716317763</v>
      </c>
      <c r="L4" s="25">
        <f t="shared" si="0"/>
        <v>1353.709634567598</v>
      </c>
      <c r="M4" s="25">
        <f t="shared" si="0"/>
        <v>1908.7841314126661</v>
      </c>
      <c r="N4" s="25">
        <f t="shared" si="0"/>
        <v>2061.4371933464076</v>
      </c>
      <c r="O4" s="25">
        <f t="shared" si="0"/>
        <v>2063.3791229426015</v>
      </c>
      <c r="P4" s="25">
        <f t="shared" si="0"/>
        <v>2342.3181160836975</v>
      </c>
      <c r="Q4" s="25">
        <f t="shared" si="0"/>
        <v>2507.0626593013171</v>
      </c>
      <c r="R4" s="25">
        <f t="shared" si="0"/>
        <v>2552.7953464691873</v>
      </c>
      <c r="S4" s="25">
        <f t="shared" si="0"/>
        <v>2538.7434105910074</v>
      </c>
      <c r="T4" s="25">
        <f t="shared" si="0"/>
        <v>2580.4341213620519</v>
      </c>
      <c r="U4" s="25">
        <f t="shared" si="0"/>
        <v>2301.583745387552</v>
      </c>
      <c r="V4" s="25">
        <f t="shared" si="0"/>
        <v>1485.322669481403</v>
      </c>
      <c r="W4" s="25">
        <f t="shared" si="0"/>
        <v>1299.0484147465629</v>
      </c>
      <c r="X4" s="25">
        <f t="shared" ref="X4:AC4" si="1">SUM(X5:X8)</f>
        <v>1167.2705389694754</v>
      </c>
      <c r="Y4" s="25">
        <f t="shared" si="1"/>
        <v>1391.9677990924165</v>
      </c>
      <c r="Z4" s="25">
        <f t="shared" si="1"/>
        <v>1301.695001530657</v>
      </c>
      <c r="AA4" s="25">
        <f t="shared" si="1"/>
        <v>1650.4531530457709</v>
      </c>
      <c r="AB4" s="25">
        <f t="shared" si="1"/>
        <v>1830.3635214124336</v>
      </c>
      <c r="AC4" s="25">
        <f t="shared" si="1"/>
        <v>1968.4013520332232</v>
      </c>
      <c r="AD4" s="25">
        <f t="shared" ref="AD4:AE4" si="2">SUM(AD5:AD8)</f>
        <v>2039.8562560230891</v>
      </c>
      <c r="AE4" s="25">
        <f t="shared" si="2"/>
        <v>2094.5489797619248</v>
      </c>
      <c r="AF4" s="25">
        <f t="shared" ref="AF4" si="3">SUM(AF5:AF8)</f>
        <v>2057.8652228793621</v>
      </c>
      <c r="AG4" s="25">
        <f t="shared" ref="AG4:AH4" si="4">SUM(AG5:AG8)</f>
        <v>1907.4373141016843</v>
      </c>
      <c r="AH4" s="25">
        <f t="shared" si="4"/>
        <v>2256.9405207619102</v>
      </c>
      <c r="AI4" s="25">
        <f t="shared" ref="AI4" si="5">SUM(AI5:AI8)</f>
        <v>2068.3747685666494</v>
      </c>
      <c r="AJ4" s="25"/>
    </row>
    <row r="5" spans="2:36" x14ac:dyDescent="0.2">
      <c r="B5" s="46" t="s">
        <v>24</v>
      </c>
      <c r="C5" s="25">
        <v>884</v>
      </c>
      <c r="D5" s="25">
        <v>782</v>
      </c>
      <c r="E5" s="25">
        <v>753</v>
      </c>
      <c r="F5" s="25">
        <v>729</v>
      </c>
      <c r="G5" s="25">
        <v>859</v>
      </c>
      <c r="H5" s="25">
        <v>879</v>
      </c>
      <c r="I5" s="25">
        <v>983</v>
      </c>
      <c r="J5" s="25">
        <v>1145</v>
      </c>
      <c r="K5" s="25">
        <v>1059</v>
      </c>
      <c r="L5" s="25">
        <v>1166</v>
      </c>
      <c r="M5" s="25">
        <v>1700.904</v>
      </c>
      <c r="N5" s="25">
        <v>1851.19</v>
      </c>
      <c r="O5" s="25">
        <v>1859.797</v>
      </c>
      <c r="P5" s="25">
        <v>2126.951</v>
      </c>
      <c r="Q5" s="25">
        <v>2295.0809999999997</v>
      </c>
      <c r="R5" s="25">
        <v>2357.0552201099999</v>
      </c>
      <c r="S5" s="25">
        <v>2347.8511709678573</v>
      </c>
      <c r="T5" s="25">
        <v>2374.056297236792</v>
      </c>
      <c r="U5" s="25">
        <v>2106.7332656066992</v>
      </c>
      <c r="V5" s="25">
        <v>1326.7757675435184</v>
      </c>
      <c r="W5" s="25">
        <v>1105.1089530878239</v>
      </c>
      <c r="X5" s="25">
        <v>966.27348057556696</v>
      </c>
      <c r="Y5" s="25">
        <v>1177.0215551174631</v>
      </c>
      <c r="Z5" s="25">
        <v>1111.7464175453952</v>
      </c>
      <c r="AA5" s="25">
        <v>1461.1216449441433</v>
      </c>
      <c r="AB5" s="25">
        <v>1652.0144764257484</v>
      </c>
      <c r="AC5" s="25">
        <v>1793.5241301100293</v>
      </c>
      <c r="AD5" s="25">
        <v>1839.6054226101226</v>
      </c>
      <c r="AE5" s="25">
        <v>1916.0429498953088</v>
      </c>
      <c r="AF5" s="25">
        <v>1892.5993191659545</v>
      </c>
      <c r="AG5" s="25">
        <v>1769.6404427201105</v>
      </c>
      <c r="AH5" s="25">
        <v>2102.8090125484487</v>
      </c>
      <c r="AI5" s="25">
        <v>1956.5348782096323</v>
      </c>
      <c r="AJ5" s="25"/>
    </row>
    <row r="6" spans="2:36" x14ac:dyDescent="0.2">
      <c r="B6" s="46" t="s">
        <v>25</v>
      </c>
      <c r="C6" s="25">
        <v>214.077</v>
      </c>
      <c r="D6" s="25">
        <v>192.22800000000001</v>
      </c>
      <c r="E6" s="25">
        <v>162.39499999999998</v>
      </c>
      <c r="F6" s="25">
        <v>204.893</v>
      </c>
      <c r="G6" s="25">
        <v>205.428</v>
      </c>
      <c r="H6" s="25">
        <v>187.506</v>
      </c>
      <c r="I6" s="25">
        <v>198.23699999999999</v>
      </c>
      <c r="J6" s="25">
        <v>221.89099999999999</v>
      </c>
      <c r="K6" s="25">
        <v>211.65699999999998</v>
      </c>
      <c r="L6" s="25">
        <v>170.07400000000001</v>
      </c>
      <c r="M6" s="25">
        <v>190.43099999999998</v>
      </c>
      <c r="N6" s="25">
        <v>189.39499999999998</v>
      </c>
      <c r="O6" s="25">
        <v>190.31400000000002</v>
      </c>
      <c r="P6" s="25">
        <v>206.256</v>
      </c>
      <c r="Q6" s="25">
        <v>201.53888677452051</v>
      </c>
      <c r="R6" s="25">
        <v>183.477</v>
      </c>
      <c r="S6" s="25">
        <v>180.30419999999998</v>
      </c>
      <c r="T6" s="25">
        <v>196.71480221940001</v>
      </c>
      <c r="U6" s="25">
        <v>187.79567664091581</v>
      </c>
      <c r="V6" s="25">
        <v>156.40402051348525</v>
      </c>
      <c r="W6" s="25">
        <v>192.41449935002328</v>
      </c>
      <c r="X6" s="25">
        <v>199.06051210483912</v>
      </c>
      <c r="Y6" s="25">
        <v>214.39115316286023</v>
      </c>
      <c r="Z6" s="25">
        <v>189.63811440146912</v>
      </c>
      <c r="AA6" s="25">
        <v>188.98297537871338</v>
      </c>
      <c r="AB6" s="25">
        <v>177.34721139514085</v>
      </c>
      <c r="AC6" s="25">
        <v>173.89695660360397</v>
      </c>
      <c r="AD6" s="25">
        <v>198.94328821295068</v>
      </c>
      <c r="AE6" s="25">
        <v>177.27545682876001</v>
      </c>
      <c r="AF6" s="25">
        <v>163.65124680985923</v>
      </c>
      <c r="AG6" s="25">
        <v>135.50521831664352</v>
      </c>
      <c r="AH6" s="25">
        <v>148.01245194378129</v>
      </c>
      <c r="AI6" s="25">
        <v>107.49849010571084</v>
      </c>
      <c r="AJ6" s="25"/>
    </row>
    <row r="7" spans="2:36" x14ac:dyDescent="0.2">
      <c r="B7" s="46" t="s">
        <v>26</v>
      </c>
      <c r="C7" s="25">
        <v>13.325180000000001</v>
      </c>
      <c r="D7" s="25">
        <v>13.055679999999997</v>
      </c>
      <c r="E7" s="25">
        <v>12.587179999999998</v>
      </c>
      <c r="F7" s="25">
        <v>12.519679999999999</v>
      </c>
      <c r="G7" s="25">
        <v>12.307179999999999</v>
      </c>
      <c r="H7" s="25">
        <v>11.965680000000001</v>
      </c>
      <c r="I7" s="25">
        <v>11.62518</v>
      </c>
      <c r="J7" s="25">
        <v>11.46468</v>
      </c>
      <c r="K7" s="25">
        <v>11.04918</v>
      </c>
      <c r="L7" s="25">
        <v>10.95668</v>
      </c>
      <c r="M7" s="25">
        <v>10.714383917999999</v>
      </c>
      <c r="N7" s="25">
        <v>10.136008163600001</v>
      </c>
      <c r="O7" s="25">
        <v>5.1307460682000006</v>
      </c>
      <c r="P7" s="25">
        <v>0.55322578880000006</v>
      </c>
      <c r="Q7" s="25">
        <v>0.5801347322</v>
      </c>
      <c r="R7" s="25">
        <v>0.48087750000000001</v>
      </c>
      <c r="S7" s="25">
        <v>0.48667499999999997</v>
      </c>
      <c r="T7" s="25">
        <v>0.45499610000000001</v>
      </c>
      <c r="U7" s="25">
        <v>0.30708882999999998</v>
      </c>
      <c r="V7" s="25">
        <v>1.7369590000000001E-2</v>
      </c>
      <c r="W7" s="25" t="s">
        <v>75</v>
      </c>
      <c r="X7" s="25" t="s">
        <v>75</v>
      </c>
      <c r="Y7" s="25" t="s">
        <v>75</v>
      </c>
      <c r="Z7" s="25" t="s">
        <v>75</v>
      </c>
      <c r="AA7" s="25" t="s">
        <v>75</v>
      </c>
      <c r="AB7" s="25" t="s">
        <v>75</v>
      </c>
      <c r="AC7" s="25" t="s">
        <v>75</v>
      </c>
      <c r="AD7" s="25" t="s">
        <v>75</v>
      </c>
      <c r="AE7" s="25" t="s">
        <v>75</v>
      </c>
      <c r="AF7" s="25" t="s">
        <v>75</v>
      </c>
      <c r="AG7" s="25" t="s">
        <v>75</v>
      </c>
      <c r="AH7" s="25" t="s">
        <v>75</v>
      </c>
      <c r="AI7" s="25" t="s">
        <v>75</v>
      </c>
      <c r="AJ7" s="25"/>
    </row>
    <row r="8" spans="2:36" x14ac:dyDescent="0.2">
      <c r="B8" s="46" t="s">
        <v>27</v>
      </c>
      <c r="C8" s="25">
        <v>5.323228501433209</v>
      </c>
      <c r="D8" s="25">
        <v>5.1057166173152817</v>
      </c>
      <c r="E8" s="25">
        <v>4.9859050665194102</v>
      </c>
      <c r="F8" s="25">
        <v>4.7132575087088542</v>
      </c>
      <c r="G8" s="25">
        <v>4.967085524687727</v>
      </c>
      <c r="H8" s="25">
        <v>5.7093527260132344</v>
      </c>
      <c r="I8" s="25">
        <v>5.5249031754851305</v>
      </c>
      <c r="J8" s="25">
        <v>6.5691681927565071</v>
      </c>
      <c r="K8" s="25">
        <v>6.4198916317765047</v>
      </c>
      <c r="L8" s="25">
        <v>6.6789545675978959</v>
      </c>
      <c r="M8" s="25">
        <v>6.7347474946660659</v>
      </c>
      <c r="N8" s="25">
        <v>10.716185182807617</v>
      </c>
      <c r="O8" s="25">
        <v>8.1373768744014505</v>
      </c>
      <c r="P8" s="25">
        <v>8.5578902948976783</v>
      </c>
      <c r="Q8" s="25">
        <v>9.8626377945971377</v>
      </c>
      <c r="R8" s="25">
        <v>11.782248859187511</v>
      </c>
      <c r="S8" s="25">
        <v>10.101364623150154</v>
      </c>
      <c r="T8" s="25">
        <v>9.2080258058600002</v>
      </c>
      <c r="U8" s="25">
        <v>6.7477143099374235</v>
      </c>
      <c r="V8" s="25">
        <v>2.1255118343991999</v>
      </c>
      <c r="W8" s="25">
        <v>1.5249623087156214</v>
      </c>
      <c r="X8" s="25">
        <v>1.936546289069464</v>
      </c>
      <c r="Y8" s="25">
        <v>0.55509081209300004</v>
      </c>
      <c r="Z8" s="25">
        <v>0.31046958379295009</v>
      </c>
      <c r="AA8" s="25">
        <v>0.34853272291445003</v>
      </c>
      <c r="AB8" s="25">
        <v>1.0018335915442</v>
      </c>
      <c r="AC8" s="25">
        <v>0.98026531958999996</v>
      </c>
      <c r="AD8" s="25">
        <v>1.3075452000159999</v>
      </c>
      <c r="AE8" s="25">
        <v>1.2305730378563</v>
      </c>
      <c r="AF8" s="25">
        <v>1.6146569035487999</v>
      </c>
      <c r="AG8" s="25">
        <v>2.2916530649300997</v>
      </c>
      <c r="AH8" s="25">
        <v>6.1190562696801596</v>
      </c>
      <c r="AI8" s="25">
        <v>4.3414002513063616</v>
      </c>
      <c r="AJ8" s="25"/>
    </row>
    <row r="9" spans="2:36" x14ac:dyDescent="0.2">
      <c r="B9" s="5" t="s">
        <v>40</v>
      </c>
      <c r="C9" s="25">
        <f>SUM(C10:C11)</f>
        <v>1875.3334978391945</v>
      </c>
      <c r="D9" s="25">
        <f t="shared" ref="D9:P9" si="6">SUM(D10:D11)</f>
        <v>1724.8285009289525</v>
      </c>
      <c r="E9" s="25">
        <f t="shared" si="6"/>
        <v>1698.0734679642192</v>
      </c>
      <c r="F9" s="25">
        <f t="shared" si="6"/>
        <v>1640.6987861620685</v>
      </c>
      <c r="G9" s="25">
        <f t="shared" si="6"/>
        <v>1751.1376166776076</v>
      </c>
      <c r="H9" s="25">
        <f t="shared" si="6"/>
        <v>1667.9492827002227</v>
      </c>
      <c r="I9" s="25">
        <f t="shared" si="6"/>
        <v>1617.3624518539398</v>
      </c>
      <c r="J9" s="25">
        <f t="shared" si="6"/>
        <v>1767.6365536725266</v>
      </c>
      <c r="K9" s="25">
        <f t="shared" si="6"/>
        <v>1753.3176564006599</v>
      </c>
      <c r="L9" s="25">
        <f t="shared" si="6"/>
        <v>1637.3296338628056</v>
      </c>
      <c r="M9" s="25">
        <f t="shared" si="6"/>
        <v>1576.8057585089737</v>
      </c>
      <c r="N9" s="25">
        <f t="shared" si="6"/>
        <v>1540.7168251288117</v>
      </c>
      <c r="O9" s="25">
        <f t="shared" si="6"/>
        <v>1060.6602939463469</v>
      </c>
      <c r="P9" s="25">
        <f t="shared" si="6"/>
        <v>0.29746979153761116</v>
      </c>
      <c r="Q9" s="25" t="s">
        <v>75</v>
      </c>
      <c r="R9" s="25" t="s">
        <v>75</v>
      </c>
      <c r="S9" s="25" t="s">
        <v>75</v>
      </c>
      <c r="T9" s="25" t="s">
        <v>75</v>
      </c>
      <c r="U9" s="25" t="s">
        <v>75</v>
      </c>
      <c r="V9" s="25" t="s">
        <v>75</v>
      </c>
      <c r="W9" s="25" t="s">
        <v>75</v>
      </c>
      <c r="X9" s="25" t="s">
        <v>75</v>
      </c>
      <c r="Y9" s="25" t="s">
        <v>75</v>
      </c>
      <c r="Z9" s="25" t="s">
        <v>75</v>
      </c>
      <c r="AA9" s="25" t="s">
        <v>75</v>
      </c>
      <c r="AB9" s="25" t="s">
        <v>75</v>
      </c>
      <c r="AC9" s="25" t="s">
        <v>75</v>
      </c>
      <c r="AD9" s="25" t="s">
        <v>75</v>
      </c>
      <c r="AE9" s="25" t="s">
        <v>75</v>
      </c>
      <c r="AF9" s="25" t="s">
        <v>75</v>
      </c>
      <c r="AG9" s="25" t="s">
        <v>75</v>
      </c>
      <c r="AH9" s="25" t="s">
        <v>75</v>
      </c>
      <c r="AI9" s="25" t="s">
        <v>75</v>
      </c>
      <c r="AJ9" s="25"/>
    </row>
    <row r="10" spans="2:36" x14ac:dyDescent="0.2">
      <c r="B10" s="46" t="s">
        <v>29</v>
      </c>
      <c r="C10" s="25">
        <v>990.23349783919457</v>
      </c>
      <c r="D10" s="25">
        <v>1030.3165009289526</v>
      </c>
      <c r="E10" s="25">
        <v>1003.5614679642191</v>
      </c>
      <c r="F10" s="25">
        <v>946.18678616206842</v>
      </c>
      <c r="G10" s="25">
        <v>1056.6256166776075</v>
      </c>
      <c r="H10" s="25">
        <v>973.43728270022268</v>
      </c>
      <c r="I10" s="25">
        <v>922.85045185393972</v>
      </c>
      <c r="J10" s="25">
        <v>1073.1245536725266</v>
      </c>
      <c r="K10" s="25">
        <v>1058.8056564006599</v>
      </c>
      <c r="L10" s="25">
        <v>942.81763386280556</v>
      </c>
      <c r="M10" s="25">
        <v>882.29375850897361</v>
      </c>
      <c r="N10" s="25">
        <v>1041.1918251288118</v>
      </c>
      <c r="O10" s="25">
        <v>810.89779394634695</v>
      </c>
      <c r="P10" s="25">
        <v>0.29746979153761116</v>
      </c>
      <c r="Q10" s="25" t="s">
        <v>75</v>
      </c>
      <c r="R10" s="25" t="s">
        <v>75</v>
      </c>
      <c r="S10" s="25" t="s">
        <v>75</v>
      </c>
      <c r="T10" s="25" t="s">
        <v>75</v>
      </c>
      <c r="U10" s="25" t="s">
        <v>75</v>
      </c>
      <c r="V10" s="25" t="s">
        <v>75</v>
      </c>
      <c r="W10" s="25" t="s">
        <v>75</v>
      </c>
      <c r="X10" s="25" t="s">
        <v>75</v>
      </c>
      <c r="Y10" s="25" t="s">
        <v>75</v>
      </c>
      <c r="Z10" s="25" t="s">
        <v>75</v>
      </c>
      <c r="AA10" s="25" t="s">
        <v>75</v>
      </c>
      <c r="AB10" s="25" t="s">
        <v>75</v>
      </c>
      <c r="AC10" s="25" t="s">
        <v>75</v>
      </c>
      <c r="AD10" s="25" t="s">
        <v>75</v>
      </c>
      <c r="AE10" s="25" t="s">
        <v>75</v>
      </c>
      <c r="AF10" s="25" t="s">
        <v>75</v>
      </c>
      <c r="AG10" s="25" t="s">
        <v>75</v>
      </c>
      <c r="AH10" s="25" t="s">
        <v>75</v>
      </c>
      <c r="AI10" s="25" t="s">
        <v>75</v>
      </c>
      <c r="AJ10" s="25"/>
    </row>
    <row r="11" spans="2:36" x14ac:dyDescent="0.2">
      <c r="B11" s="46" t="s">
        <v>30</v>
      </c>
      <c r="C11" s="25">
        <v>885.09999999999991</v>
      </c>
      <c r="D11" s="25">
        <v>694.51200000000006</v>
      </c>
      <c r="E11" s="25">
        <v>694.51200000000006</v>
      </c>
      <c r="F11" s="25">
        <v>694.51200000000006</v>
      </c>
      <c r="G11" s="25">
        <v>694.51200000000006</v>
      </c>
      <c r="H11" s="25">
        <v>694.51200000000006</v>
      </c>
      <c r="I11" s="25">
        <v>694.51200000000006</v>
      </c>
      <c r="J11" s="25">
        <v>694.51200000000006</v>
      </c>
      <c r="K11" s="25">
        <v>694.51200000000006</v>
      </c>
      <c r="L11" s="25">
        <v>694.51200000000006</v>
      </c>
      <c r="M11" s="25">
        <v>694.51200000000006</v>
      </c>
      <c r="N11" s="25">
        <v>499.52499999999998</v>
      </c>
      <c r="O11" s="25">
        <v>249.76249999999999</v>
      </c>
      <c r="P11" s="25" t="s">
        <v>75</v>
      </c>
      <c r="Q11" s="25" t="s">
        <v>75</v>
      </c>
      <c r="R11" s="25" t="s">
        <v>75</v>
      </c>
      <c r="S11" s="25" t="s">
        <v>75</v>
      </c>
      <c r="T11" s="25" t="s">
        <v>75</v>
      </c>
      <c r="U11" s="25" t="s">
        <v>75</v>
      </c>
      <c r="V11" s="25" t="s">
        <v>75</v>
      </c>
      <c r="W11" s="25" t="s">
        <v>75</v>
      </c>
      <c r="X11" s="25" t="s">
        <v>75</v>
      </c>
      <c r="Y11" s="25" t="s">
        <v>75</v>
      </c>
      <c r="Z11" s="25" t="s">
        <v>75</v>
      </c>
      <c r="AA11" s="25" t="s">
        <v>75</v>
      </c>
      <c r="AB11" s="25" t="s">
        <v>75</v>
      </c>
      <c r="AC11" s="25" t="s">
        <v>75</v>
      </c>
      <c r="AD11" s="25" t="s">
        <v>75</v>
      </c>
      <c r="AE11" s="25" t="s">
        <v>75</v>
      </c>
      <c r="AF11" s="25" t="s">
        <v>75</v>
      </c>
      <c r="AG11" s="25" t="s">
        <v>75</v>
      </c>
      <c r="AH11" s="25" t="s">
        <v>75</v>
      </c>
      <c r="AI11" s="25" t="s">
        <v>75</v>
      </c>
      <c r="AJ11" s="25"/>
    </row>
    <row r="12" spans="2:36" x14ac:dyDescent="0.2">
      <c r="B12" s="5" t="s">
        <v>79</v>
      </c>
      <c r="C12" s="25">
        <v>26.080000000000002</v>
      </c>
      <c r="D12" s="25">
        <v>23.44</v>
      </c>
      <c r="E12" s="25">
        <v>20.56</v>
      </c>
      <c r="F12" s="25">
        <v>26.080000000000002</v>
      </c>
      <c r="G12" s="25">
        <v>21.28</v>
      </c>
      <c r="H12" s="25">
        <v>24.8</v>
      </c>
      <c r="I12" s="25">
        <v>27.28</v>
      </c>
      <c r="J12" s="25">
        <v>26.96</v>
      </c>
      <c r="K12" s="25">
        <v>28.64</v>
      </c>
      <c r="L12" s="25">
        <v>26.8</v>
      </c>
      <c r="M12" s="25">
        <v>28.8</v>
      </c>
      <c r="N12" s="25">
        <v>12</v>
      </c>
      <c r="O12" s="25" t="s">
        <v>75</v>
      </c>
      <c r="P12" s="25" t="s">
        <v>75</v>
      </c>
      <c r="Q12" s="25" t="s">
        <v>75</v>
      </c>
      <c r="R12" s="25" t="s">
        <v>75</v>
      </c>
      <c r="S12" s="25" t="s">
        <v>75</v>
      </c>
      <c r="T12" s="25" t="s">
        <v>75</v>
      </c>
      <c r="U12" s="25" t="s">
        <v>75</v>
      </c>
      <c r="V12" s="25" t="s">
        <v>75</v>
      </c>
      <c r="W12" s="25" t="s">
        <v>75</v>
      </c>
      <c r="X12" s="25" t="s">
        <v>75</v>
      </c>
      <c r="Y12" s="25" t="s">
        <v>75</v>
      </c>
      <c r="Z12" s="25" t="s">
        <v>75</v>
      </c>
      <c r="AA12" s="25" t="s">
        <v>75</v>
      </c>
      <c r="AB12" s="25" t="s">
        <v>75</v>
      </c>
      <c r="AC12" s="25" t="s">
        <v>75</v>
      </c>
      <c r="AD12" s="25" t="s">
        <v>75</v>
      </c>
      <c r="AE12" s="25" t="s">
        <v>75</v>
      </c>
      <c r="AF12" s="25" t="s">
        <v>75</v>
      </c>
      <c r="AG12" s="25" t="s">
        <v>75</v>
      </c>
      <c r="AH12" s="25" t="s">
        <v>75</v>
      </c>
      <c r="AI12" s="25" t="s">
        <v>75</v>
      </c>
      <c r="AJ12" s="25"/>
    </row>
    <row r="13" spans="2:36" x14ac:dyDescent="0.2">
      <c r="B13" s="5" t="s">
        <v>32</v>
      </c>
      <c r="C13" s="25">
        <f t="shared" ref="C13:V13" si="7">SUM(C14:C17)</f>
        <v>95.515587347882644</v>
      </c>
      <c r="D13" s="25">
        <f t="shared" si="7"/>
        <v>83.550099667209423</v>
      </c>
      <c r="E13" s="25">
        <f t="shared" si="7"/>
        <v>83.615962021269155</v>
      </c>
      <c r="F13" s="25">
        <f t="shared" si="7"/>
        <v>82.136230770193066</v>
      </c>
      <c r="G13" s="25">
        <f t="shared" si="7"/>
        <v>83.72624342611887</v>
      </c>
      <c r="H13" s="25">
        <f t="shared" si="7"/>
        <v>74.15195595078535</v>
      </c>
      <c r="I13" s="25">
        <f t="shared" si="7"/>
        <v>90.554093788810661</v>
      </c>
      <c r="J13" s="25">
        <f t="shared" si="7"/>
        <v>84.098329905818417</v>
      </c>
      <c r="K13" s="25">
        <f t="shared" si="7"/>
        <v>80.87447423731345</v>
      </c>
      <c r="L13" s="25">
        <f t="shared" si="7"/>
        <v>82.069229134264177</v>
      </c>
      <c r="M13" s="25">
        <f t="shared" si="7"/>
        <v>134.71042129701092</v>
      </c>
      <c r="N13" s="25">
        <f t="shared" si="7"/>
        <v>91.460706357012683</v>
      </c>
      <c r="O13" s="25">
        <f t="shared" si="7"/>
        <v>86.606754899885289</v>
      </c>
      <c r="P13" s="25">
        <f t="shared" si="7"/>
        <v>87.322784149598078</v>
      </c>
      <c r="Q13" s="25">
        <f t="shared" si="7"/>
        <v>95.587918956588595</v>
      </c>
      <c r="R13" s="25">
        <f t="shared" si="7"/>
        <v>143.30706184621357</v>
      </c>
      <c r="S13" s="25">
        <f t="shared" si="7"/>
        <v>98.698018895629048</v>
      </c>
      <c r="T13" s="25">
        <f t="shared" si="7"/>
        <v>112.9047267596265</v>
      </c>
      <c r="U13" s="25">
        <f t="shared" si="7"/>
        <v>98.002737739164417</v>
      </c>
      <c r="V13" s="25">
        <f t="shared" si="7"/>
        <v>112.97071223114065</v>
      </c>
      <c r="W13" s="25">
        <f t="shared" ref="W13:AC13" si="8">SUM(W14:W17)</f>
        <v>86.453459329497051</v>
      </c>
      <c r="X13" s="25">
        <f t="shared" si="8"/>
        <v>86.656089214485547</v>
      </c>
      <c r="Y13" s="25">
        <f t="shared" si="8"/>
        <v>83.473611484271046</v>
      </c>
      <c r="Z13" s="25">
        <f t="shared" si="8"/>
        <v>86.157747604993887</v>
      </c>
      <c r="AA13" s="25">
        <f t="shared" si="8"/>
        <v>88.797577511018446</v>
      </c>
      <c r="AB13" s="25">
        <f t="shared" si="8"/>
        <v>93.073768549201944</v>
      </c>
      <c r="AC13" s="25">
        <f t="shared" si="8"/>
        <v>94.014001473380844</v>
      </c>
      <c r="AD13" s="25">
        <f t="shared" ref="AD13:AE13" si="9">SUM(AD14:AD17)</f>
        <v>98.816499854079709</v>
      </c>
      <c r="AE13" s="25">
        <f t="shared" si="9"/>
        <v>99.506546081066972</v>
      </c>
      <c r="AF13" s="25">
        <f t="shared" ref="AF13" si="10">SUM(AF14:AF17)</f>
        <v>101.73479570974766</v>
      </c>
      <c r="AG13" s="25">
        <f t="shared" ref="AG13:AH13" si="11">SUM(AG14:AG17)</f>
        <v>101.21863299267829</v>
      </c>
      <c r="AH13" s="25">
        <f t="shared" si="11"/>
        <v>108.82543318842963</v>
      </c>
      <c r="AI13" s="25">
        <f t="shared" ref="AI13" si="12">SUM(AI14:AI17)</f>
        <v>110.94586287897636</v>
      </c>
      <c r="AJ13" s="25"/>
    </row>
    <row r="14" spans="2:36" x14ac:dyDescent="0.2">
      <c r="B14" s="46" t="s">
        <v>33</v>
      </c>
      <c r="C14" s="25">
        <v>35.971886133333335</v>
      </c>
      <c r="D14" s="25">
        <v>24.808197333333332</v>
      </c>
      <c r="E14" s="25">
        <v>24.808197333333332</v>
      </c>
      <c r="F14" s="25">
        <v>22.947582533333335</v>
      </c>
      <c r="G14" s="25">
        <v>23.567787466666669</v>
      </c>
      <c r="H14" s="25">
        <v>11.783893733333334</v>
      </c>
      <c r="I14" s="25">
        <v>27.28901706666667</v>
      </c>
      <c r="J14" s="25">
        <v>19.226352933333335</v>
      </c>
      <c r="K14" s="25">
        <v>16.745533199999997</v>
      </c>
      <c r="L14" s="25">
        <v>16.745533199999997</v>
      </c>
      <c r="M14" s="25">
        <v>70.083157466666691</v>
      </c>
      <c r="N14" s="25">
        <v>19.846557866666664</v>
      </c>
      <c r="O14" s="25">
        <v>11.783893733333334</v>
      </c>
      <c r="P14" s="25">
        <v>14.884918400000002</v>
      </c>
      <c r="Q14" s="25">
        <v>17.365738133333338</v>
      </c>
      <c r="R14" s="25">
        <v>59.539673600000008</v>
      </c>
      <c r="S14" s="25">
        <v>19.226352933333335</v>
      </c>
      <c r="T14" s="25">
        <v>23.567787466666669</v>
      </c>
      <c r="U14" s="25">
        <v>20.466762800000005</v>
      </c>
      <c r="V14" s="25">
        <v>22.387537478533332</v>
      </c>
      <c r="W14" s="25">
        <v>16.816236562399997</v>
      </c>
      <c r="X14" s="25">
        <v>18.732049601466663</v>
      </c>
      <c r="Y14" s="25">
        <v>18.282520669209713</v>
      </c>
      <c r="Z14" s="25">
        <v>19.0765237671073</v>
      </c>
      <c r="AA14" s="25">
        <v>19.838320667375339</v>
      </c>
      <c r="AB14" s="25">
        <v>20.348670644302445</v>
      </c>
      <c r="AC14" s="25">
        <v>20.089334297342493</v>
      </c>
      <c r="AD14" s="25">
        <v>22.219743345339293</v>
      </c>
      <c r="AE14" s="25">
        <v>21.498934159311169</v>
      </c>
      <c r="AF14" s="25">
        <v>23.6279028294726</v>
      </c>
      <c r="AG14" s="25">
        <v>24.914527793619559</v>
      </c>
      <c r="AH14" s="25">
        <v>25.429321734888433</v>
      </c>
      <c r="AI14" s="25">
        <v>25.912679175328293</v>
      </c>
      <c r="AJ14" s="25"/>
    </row>
    <row r="15" spans="2:36" x14ac:dyDescent="0.2">
      <c r="B15" s="46" t="s">
        <v>34</v>
      </c>
      <c r="C15" s="25">
        <v>6.2605202000000011</v>
      </c>
      <c r="D15" s="25">
        <v>5.7564122000000006</v>
      </c>
      <c r="E15" s="25">
        <v>5.8035802000000007</v>
      </c>
      <c r="F15" s="25">
        <v>6.1061558465688011</v>
      </c>
      <c r="G15" s="25">
        <v>6.3144951325896006</v>
      </c>
      <c r="H15" s="25">
        <v>8.5851361205896008</v>
      </c>
      <c r="I15" s="25">
        <v>8.8323583480000014</v>
      </c>
      <c r="J15" s="25">
        <v>8.9102556172113623</v>
      </c>
      <c r="K15" s="25">
        <v>9.7027358911999997</v>
      </c>
      <c r="L15" s="25">
        <v>13.916615525894965</v>
      </c>
      <c r="M15" s="25">
        <v>15.727833590166837</v>
      </c>
      <c r="N15" s="25">
        <v>18.784694234789391</v>
      </c>
      <c r="O15" s="25">
        <v>22.805116097278038</v>
      </c>
      <c r="P15" s="25">
        <v>24.100105770400003</v>
      </c>
      <c r="Q15" s="25">
        <v>25.900289505343299</v>
      </c>
      <c r="R15" s="25">
        <v>35.277155772209269</v>
      </c>
      <c r="S15" s="25">
        <v>28.191463603730728</v>
      </c>
      <c r="T15" s="25">
        <v>32.647660196799997</v>
      </c>
      <c r="U15" s="25">
        <v>23.763914266754451</v>
      </c>
      <c r="V15" s="25">
        <v>24.040361602400004</v>
      </c>
      <c r="W15" s="25">
        <v>21.839166723778668</v>
      </c>
      <c r="X15" s="25">
        <v>20.801220050218582</v>
      </c>
      <c r="Y15" s="25">
        <v>20.096192899200002</v>
      </c>
      <c r="Z15" s="25">
        <v>22.124846980003838</v>
      </c>
      <c r="AA15" s="25">
        <v>21.701030050268482</v>
      </c>
      <c r="AB15" s="25">
        <v>24.485869826640563</v>
      </c>
      <c r="AC15" s="25">
        <v>23.709092122673074</v>
      </c>
      <c r="AD15" s="25">
        <v>25.094242266731133</v>
      </c>
      <c r="AE15" s="25">
        <v>23.648578161728881</v>
      </c>
      <c r="AF15" s="25">
        <v>25.00951560109025</v>
      </c>
      <c r="AG15" s="25">
        <v>25.854135784898059</v>
      </c>
      <c r="AH15" s="25">
        <v>32.019468689189409</v>
      </c>
      <c r="AI15" s="25">
        <v>32.225213626145297</v>
      </c>
      <c r="AJ15" s="25"/>
    </row>
    <row r="16" spans="2:36" x14ac:dyDescent="0.2">
      <c r="B16" s="46" t="s">
        <v>35</v>
      </c>
      <c r="C16" s="25">
        <v>53.283181014549314</v>
      </c>
      <c r="D16" s="25">
        <v>52.985490133876098</v>
      </c>
      <c r="E16" s="25">
        <v>53.004184487935817</v>
      </c>
      <c r="F16" s="25">
        <v>53.082492390290938</v>
      </c>
      <c r="G16" s="25">
        <v>53.843960826862599</v>
      </c>
      <c r="H16" s="25">
        <v>53.782926096862411</v>
      </c>
      <c r="I16" s="25">
        <v>54.432718374143988</v>
      </c>
      <c r="J16" s="25">
        <v>55.961721355273717</v>
      </c>
      <c r="K16" s="25">
        <v>54.42620514611346</v>
      </c>
      <c r="L16" s="25">
        <v>51.407080408369211</v>
      </c>
      <c r="M16" s="25">
        <v>48.899430240177402</v>
      </c>
      <c r="N16" s="25">
        <v>52.829454255556627</v>
      </c>
      <c r="O16" s="25">
        <v>52.017745069273907</v>
      </c>
      <c r="P16" s="25">
        <v>48.337759979198076</v>
      </c>
      <c r="Q16" s="25">
        <v>52.32189131791197</v>
      </c>
      <c r="R16" s="25">
        <v>48.490232474004308</v>
      </c>
      <c r="S16" s="25">
        <v>49.56872016972325</v>
      </c>
      <c r="T16" s="25">
        <v>53.080799308525712</v>
      </c>
      <c r="U16" s="25">
        <v>48.663196677473223</v>
      </c>
      <c r="V16" s="25">
        <v>61.458308762295076</v>
      </c>
      <c r="W16" s="25">
        <v>42.584862251870327</v>
      </c>
      <c r="X16" s="25">
        <v>41.399100838850245</v>
      </c>
      <c r="Y16" s="25">
        <v>39.276640674401797</v>
      </c>
      <c r="Z16" s="25">
        <v>38.501222051602909</v>
      </c>
      <c r="AA16" s="25">
        <v>40.224679791569841</v>
      </c>
      <c r="AB16" s="25">
        <v>39.557568647740034</v>
      </c>
      <c r="AC16" s="25">
        <v>39.198397939513789</v>
      </c>
      <c r="AD16" s="25">
        <v>39.55129451574404</v>
      </c>
      <c r="AE16" s="25">
        <v>41.183328347781099</v>
      </c>
      <c r="AF16" s="25">
        <v>39.369265772315273</v>
      </c>
      <c r="AG16" s="25">
        <v>38.138058955385567</v>
      </c>
      <c r="AH16" s="25">
        <v>37.5391472448337</v>
      </c>
      <c r="AI16" s="25">
        <v>37.632568091723783</v>
      </c>
      <c r="AJ16" s="25"/>
    </row>
    <row r="17" spans="2:37" x14ac:dyDescent="0.2">
      <c r="B17" s="46" t="s">
        <v>78</v>
      </c>
      <c r="C17" s="25" t="s">
        <v>75</v>
      </c>
      <c r="D17" s="25" t="s">
        <v>75</v>
      </c>
      <c r="E17" s="25" t="s">
        <v>75</v>
      </c>
      <c r="F17" s="25" t="s">
        <v>75</v>
      </c>
      <c r="G17" s="25" t="s">
        <v>75</v>
      </c>
      <c r="H17" s="25" t="s">
        <v>75</v>
      </c>
      <c r="I17" s="25" t="s">
        <v>75</v>
      </c>
      <c r="J17" s="25" t="s">
        <v>75</v>
      </c>
      <c r="K17" s="25" t="s">
        <v>75</v>
      </c>
      <c r="L17" s="25" t="s">
        <v>75</v>
      </c>
      <c r="M17" s="25" t="s">
        <v>75</v>
      </c>
      <c r="N17" s="25" t="s">
        <v>75</v>
      </c>
      <c r="O17" s="25" t="s">
        <v>75</v>
      </c>
      <c r="P17" s="25" t="s">
        <v>75</v>
      </c>
      <c r="Q17" s="25" t="s">
        <v>75</v>
      </c>
      <c r="R17" s="25" t="s">
        <v>75</v>
      </c>
      <c r="S17" s="25">
        <v>1.7114821888417242</v>
      </c>
      <c r="T17" s="25">
        <v>3.6084797876341232</v>
      </c>
      <c r="U17" s="25">
        <v>5.108863994936736</v>
      </c>
      <c r="V17" s="25">
        <v>5.0845043879122374</v>
      </c>
      <c r="W17" s="25">
        <v>5.2131937914480613</v>
      </c>
      <c r="X17" s="25">
        <v>5.7237187239500589</v>
      </c>
      <c r="Y17" s="25">
        <v>5.8182572414595404</v>
      </c>
      <c r="Z17" s="25">
        <v>6.4551548062798352</v>
      </c>
      <c r="AA17" s="25">
        <v>7.0335470018047923</v>
      </c>
      <c r="AB17" s="25">
        <v>8.681659430518911</v>
      </c>
      <c r="AC17" s="25">
        <v>11.017177113851483</v>
      </c>
      <c r="AD17" s="25">
        <v>11.951219726265245</v>
      </c>
      <c r="AE17" s="25">
        <v>13.175705412245819</v>
      </c>
      <c r="AF17" s="25">
        <v>13.728111506869542</v>
      </c>
      <c r="AG17" s="25">
        <v>12.311910458775115</v>
      </c>
      <c r="AH17" s="25">
        <v>13.83749551951809</v>
      </c>
      <c r="AI17" s="25">
        <v>15.17540198577899</v>
      </c>
      <c r="AJ17" s="25"/>
    </row>
    <row r="18" spans="2:37" x14ac:dyDescent="0.2">
      <c r="B18" s="5" t="s">
        <v>31</v>
      </c>
      <c r="C18" s="25">
        <v>1.0746899999999999</v>
      </c>
      <c r="D18" s="25">
        <v>14.253368999999999</v>
      </c>
      <c r="E18" s="25">
        <v>27.432047999999998</v>
      </c>
      <c r="F18" s="25">
        <v>53.789406</v>
      </c>
      <c r="G18" s="25">
        <v>80.146764000000005</v>
      </c>
      <c r="H18" s="25">
        <v>136.95605945736435</v>
      </c>
      <c r="I18" s="25">
        <v>189.64072348837209</v>
      </c>
      <c r="J18" s="25">
        <v>243.71317612403101</v>
      </c>
      <c r="K18" s="25">
        <v>131.23610649023254</v>
      </c>
      <c r="L18" s="25">
        <v>261.04676473054263</v>
      </c>
      <c r="M18" s="25">
        <v>450.60354555999999</v>
      </c>
      <c r="N18" s="25">
        <v>388.43443000000008</v>
      </c>
      <c r="O18" s="25">
        <v>316.88776999999999</v>
      </c>
      <c r="P18" s="25">
        <v>364.79524240000001</v>
      </c>
      <c r="Q18" s="25">
        <v>263.61902000000003</v>
      </c>
      <c r="R18" s="25">
        <v>289.85194333333328</v>
      </c>
      <c r="S18" s="25">
        <v>230.23902857142858</v>
      </c>
      <c r="T18" s="25">
        <v>221.29880476190476</v>
      </c>
      <c r="U18" s="25">
        <v>200.67576214285714</v>
      </c>
      <c r="V18" s="25">
        <v>129.92274857142854</v>
      </c>
      <c r="W18" s="25">
        <v>91.583317857142859</v>
      </c>
      <c r="X18" s="25">
        <v>65.231919047619044</v>
      </c>
      <c r="Y18" s="25">
        <v>53.630177698412687</v>
      </c>
      <c r="Z18" s="25">
        <v>54.350359523809516</v>
      </c>
      <c r="AA18" s="25">
        <v>38.177550468975454</v>
      </c>
      <c r="AB18" s="25">
        <v>60.250257287157289</v>
      </c>
      <c r="AC18" s="25">
        <v>68.303811832611814</v>
      </c>
      <c r="AD18" s="25">
        <v>87.622271255411249</v>
      </c>
      <c r="AE18" s="25">
        <v>89.585361659451664</v>
      </c>
      <c r="AF18" s="25">
        <v>96.072402842712833</v>
      </c>
      <c r="AG18" s="25">
        <v>82.213880000000003</v>
      </c>
      <c r="AH18" s="25">
        <v>81.114419999999996</v>
      </c>
      <c r="AI18" s="25">
        <v>71.574420000000003</v>
      </c>
      <c r="AJ18" s="25"/>
    </row>
    <row r="19" spans="2:37" x14ac:dyDescent="0.2">
      <c r="B19" s="5" t="s">
        <v>41</v>
      </c>
      <c r="C19" s="25">
        <f t="shared" ref="C19:AB19" si="13">SUM(C20:C22)</f>
        <v>0</v>
      </c>
      <c r="D19" s="25">
        <f t="shared" si="13"/>
        <v>0</v>
      </c>
      <c r="E19" s="25">
        <f t="shared" si="13"/>
        <v>0</v>
      </c>
      <c r="F19" s="25">
        <f t="shared" si="13"/>
        <v>5.444993853852095</v>
      </c>
      <c r="G19" s="25">
        <f t="shared" si="13"/>
        <v>16.877432538706344</v>
      </c>
      <c r="H19" s="25">
        <f t="shared" si="13"/>
        <v>29.49749678911672</v>
      </c>
      <c r="I19" s="25">
        <f t="shared" si="13"/>
        <v>69.720952071330643</v>
      </c>
      <c r="J19" s="25">
        <f t="shared" si="13"/>
        <v>110.2656284207342</v>
      </c>
      <c r="K19" s="25">
        <f t="shared" si="13"/>
        <v>137.56594568756915</v>
      </c>
      <c r="L19" s="25">
        <f t="shared" si="13"/>
        <v>175.42143708964892</v>
      </c>
      <c r="M19" s="25">
        <f t="shared" si="13"/>
        <v>232.99653396685829</v>
      </c>
      <c r="N19" s="25">
        <f t="shared" si="13"/>
        <v>292.44161885680279</v>
      </c>
      <c r="O19" s="25">
        <f t="shared" si="13"/>
        <v>376.12456730086944</v>
      </c>
      <c r="P19" s="25">
        <f t="shared" si="13"/>
        <v>512.29925728866158</v>
      </c>
      <c r="Q19" s="25">
        <f t="shared" si="13"/>
        <v>657.27554479528885</v>
      </c>
      <c r="R19" s="25">
        <f t="shared" si="13"/>
        <v>815.85113201732111</v>
      </c>
      <c r="S19" s="25">
        <f t="shared" si="13"/>
        <v>864.92691238692169</v>
      </c>
      <c r="T19" s="25">
        <f t="shared" si="13"/>
        <v>877.59214634324485</v>
      </c>
      <c r="U19" s="25">
        <f t="shared" si="13"/>
        <v>957.74787033182918</v>
      </c>
      <c r="V19" s="25">
        <f t="shared" si="13"/>
        <v>997.30878969975879</v>
      </c>
      <c r="W19" s="25">
        <f t="shared" si="13"/>
        <v>1013.1725708688932</v>
      </c>
      <c r="X19" s="25">
        <f t="shared" si="13"/>
        <v>1038.8762370063353</v>
      </c>
      <c r="Y19" s="25">
        <f t="shared" si="13"/>
        <v>1028.8957774625401</v>
      </c>
      <c r="Z19" s="25">
        <f t="shared" si="13"/>
        <v>1058.0118082797867</v>
      </c>
      <c r="AA19" s="25">
        <f t="shared" si="13"/>
        <v>1138.5328683905368</v>
      </c>
      <c r="AB19" s="25">
        <f t="shared" si="13"/>
        <v>1112.7815832863798</v>
      </c>
      <c r="AC19" s="25">
        <f>SUM(AC20:AC22)</f>
        <v>1182.1552377838714</v>
      </c>
      <c r="AD19" s="25">
        <f t="shared" ref="AD19:AE19" si="14">SUM(AD20:AD22)</f>
        <v>1091.3491148936539</v>
      </c>
      <c r="AE19" s="25">
        <f t="shared" si="14"/>
        <v>778.76384943873461</v>
      </c>
      <c r="AF19" s="25">
        <f t="shared" ref="AF19" si="15">SUM(AF20:AF22)</f>
        <v>766.18200740990949</v>
      </c>
      <c r="AG19" s="25">
        <f t="shared" ref="AG19:AH19" si="16">SUM(AG20:AG22)</f>
        <v>617.34105948333365</v>
      </c>
      <c r="AH19" s="25">
        <f t="shared" si="16"/>
        <v>657.76290736954752</v>
      </c>
      <c r="AI19" s="25">
        <f t="shared" ref="AI19" si="17">SUM(AI20:AI22)</f>
        <v>662.87635454103372</v>
      </c>
      <c r="AJ19" s="25"/>
    </row>
    <row r="20" spans="2:37" x14ac:dyDescent="0.2">
      <c r="B20" s="46" t="s">
        <v>37</v>
      </c>
      <c r="C20" s="25" t="s">
        <v>75</v>
      </c>
      <c r="D20" s="25" t="s">
        <v>75</v>
      </c>
      <c r="E20" s="25" t="s">
        <v>75</v>
      </c>
      <c r="F20" s="25">
        <v>0.4615625625</v>
      </c>
      <c r="G20" s="25">
        <v>1.9158351224999999</v>
      </c>
      <c r="H20" s="25">
        <v>4.5237424759090912</v>
      </c>
      <c r="I20" s="25">
        <v>16.960005281501726</v>
      </c>
      <c r="J20" s="25">
        <v>29.315464350838404</v>
      </c>
      <c r="K20" s="25">
        <v>44.197949680751556</v>
      </c>
      <c r="L20" s="25">
        <v>69.554470766913028</v>
      </c>
      <c r="M20" s="25">
        <v>113.73778555326541</v>
      </c>
      <c r="N20" s="25">
        <v>157.76442266663625</v>
      </c>
      <c r="O20" s="25">
        <v>238.19565581329826</v>
      </c>
      <c r="P20" s="25">
        <v>373.60160529193445</v>
      </c>
      <c r="Q20" s="25">
        <v>513.88543429024298</v>
      </c>
      <c r="R20" s="25">
        <v>666.40269381009819</v>
      </c>
      <c r="S20" s="25">
        <v>701.48158647777598</v>
      </c>
      <c r="T20" s="25">
        <v>720.54426240537123</v>
      </c>
      <c r="U20" s="25">
        <v>800.19099080432102</v>
      </c>
      <c r="V20" s="25">
        <v>843.05641602216326</v>
      </c>
      <c r="W20" s="25">
        <v>857.09711809558303</v>
      </c>
      <c r="X20" s="25">
        <v>890.0089143678</v>
      </c>
      <c r="Y20" s="25">
        <v>883.97593352858166</v>
      </c>
      <c r="Z20" s="25">
        <v>916.650469226729</v>
      </c>
      <c r="AA20" s="25">
        <v>1000.5427191889421</v>
      </c>
      <c r="AB20" s="25">
        <v>977.77599718687281</v>
      </c>
      <c r="AC20" s="25">
        <v>1049.4470748689266</v>
      </c>
      <c r="AD20" s="25">
        <v>961.82883086281777</v>
      </c>
      <c r="AE20" s="25">
        <v>652.38352042101076</v>
      </c>
      <c r="AF20" s="25">
        <v>652.22107795906311</v>
      </c>
      <c r="AG20" s="25">
        <v>521.46079792761805</v>
      </c>
      <c r="AH20" s="25">
        <v>572.60212146051185</v>
      </c>
      <c r="AI20" s="25">
        <v>576.28369799234474</v>
      </c>
      <c r="AJ20" s="25"/>
    </row>
    <row r="21" spans="2:37" x14ac:dyDescent="0.2">
      <c r="B21" s="46" t="s">
        <v>38</v>
      </c>
      <c r="C21" s="25" t="s">
        <v>75</v>
      </c>
      <c r="D21" s="25" t="s">
        <v>75</v>
      </c>
      <c r="E21" s="25" t="s">
        <v>75</v>
      </c>
      <c r="F21" s="25" t="s">
        <v>75</v>
      </c>
      <c r="G21" s="25" t="s">
        <v>75</v>
      </c>
      <c r="H21" s="25" t="s">
        <v>75</v>
      </c>
      <c r="I21" s="25">
        <v>1.555604325</v>
      </c>
      <c r="J21" s="25">
        <v>3.0956526067500003</v>
      </c>
      <c r="K21" s="25">
        <v>4.6203004056825003</v>
      </c>
      <c r="L21" s="25">
        <v>6.129701726625675</v>
      </c>
      <c r="M21" s="25">
        <v>7.6240090343594193</v>
      </c>
      <c r="N21" s="25">
        <v>9.1033732690158224</v>
      </c>
      <c r="O21" s="25">
        <v>10.567943861325666</v>
      </c>
      <c r="P21" s="25">
        <v>12.017868747712409</v>
      </c>
      <c r="Q21" s="25">
        <v>13.453294385235285</v>
      </c>
      <c r="R21" s="25">
        <v>14.874365766382933</v>
      </c>
      <c r="S21" s="25">
        <v>16.281226433719102</v>
      </c>
      <c r="T21" s="25">
        <v>17.674018494381915</v>
      </c>
      <c r="U21" s="25">
        <v>19.052882634438095</v>
      </c>
      <c r="V21" s="25">
        <v>20.417958133093713</v>
      </c>
      <c r="W21" s="25">
        <v>33.669755963012776</v>
      </c>
      <c r="X21" s="25">
        <v>33.685402782995155</v>
      </c>
      <c r="Y21" s="25">
        <v>33.700893134777694</v>
      </c>
      <c r="Z21" s="25">
        <v>33.716228583042415</v>
      </c>
      <c r="AA21" s="25">
        <v>33.731410676824488</v>
      </c>
      <c r="AB21" s="25">
        <v>33.746440949668745</v>
      </c>
      <c r="AC21" s="25">
        <v>33.761320919784552</v>
      </c>
      <c r="AD21" s="25">
        <v>33.776052090199201</v>
      </c>
      <c r="AE21" s="25">
        <v>33.79063594890971</v>
      </c>
      <c r="AF21" s="25">
        <v>33.80507396903311</v>
      </c>
      <c r="AG21" s="25">
        <v>33.819367608955282</v>
      </c>
      <c r="AH21" s="25">
        <v>33.833518312478226</v>
      </c>
      <c r="AI21" s="25">
        <v>33.847527508965946</v>
      </c>
      <c r="AJ21" s="25"/>
    </row>
    <row r="22" spans="2:37" x14ac:dyDescent="0.2">
      <c r="B22" s="46" t="s">
        <v>39</v>
      </c>
      <c r="C22" s="25" t="s">
        <v>75</v>
      </c>
      <c r="D22" s="25" t="s">
        <v>75</v>
      </c>
      <c r="E22" s="25" t="s">
        <v>75</v>
      </c>
      <c r="F22" s="25">
        <v>4.9834312913520948</v>
      </c>
      <c r="G22" s="25">
        <v>14.961597416206343</v>
      </c>
      <c r="H22" s="25">
        <v>24.973754313207628</v>
      </c>
      <c r="I22" s="25">
        <v>51.205342464828917</v>
      </c>
      <c r="J22" s="25">
        <v>77.854511463145798</v>
      </c>
      <c r="K22" s="25">
        <v>88.747695601135092</v>
      </c>
      <c r="L22" s="25">
        <v>99.737264596110236</v>
      </c>
      <c r="M22" s="25">
        <v>111.63473937923345</v>
      </c>
      <c r="N22" s="25">
        <v>125.57382292115071</v>
      </c>
      <c r="O22" s="25">
        <v>127.36096762624553</v>
      </c>
      <c r="P22" s="25">
        <v>126.67978324901472</v>
      </c>
      <c r="Q22" s="25">
        <v>129.93681611981054</v>
      </c>
      <c r="R22" s="25">
        <v>134.5740724408401</v>
      </c>
      <c r="S22" s="25">
        <v>147.16409947542667</v>
      </c>
      <c r="T22" s="25">
        <v>139.37386544349175</v>
      </c>
      <c r="U22" s="25">
        <v>138.50399689307005</v>
      </c>
      <c r="V22" s="25">
        <v>133.83441554450178</v>
      </c>
      <c r="W22" s="25">
        <v>122.40569681029743</v>
      </c>
      <c r="X22" s="25">
        <v>115.18191985554003</v>
      </c>
      <c r="Y22" s="25">
        <v>111.21895079918062</v>
      </c>
      <c r="Z22" s="25">
        <v>107.6451104700153</v>
      </c>
      <c r="AA22" s="25">
        <v>104.25873852477025</v>
      </c>
      <c r="AB22" s="25">
        <v>101.25914514983828</v>
      </c>
      <c r="AC22" s="25">
        <v>98.946841995160128</v>
      </c>
      <c r="AD22" s="25">
        <v>95.744231940636979</v>
      </c>
      <c r="AE22" s="25">
        <v>92.589693068814199</v>
      </c>
      <c r="AF22" s="25">
        <v>80.155855481813319</v>
      </c>
      <c r="AG22" s="25">
        <v>62.060893946760345</v>
      </c>
      <c r="AH22" s="25">
        <v>51.327267596557533</v>
      </c>
      <c r="AI22" s="25">
        <v>52.745129039723011</v>
      </c>
      <c r="AJ22" s="25"/>
    </row>
    <row r="23" spans="2:37" x14ac:dyDescent="0.2">
      <c r="B23" s="5" t="s">
        <v>81</v>
      </c>
      <c r="C23" s="25">
        <f>SUM(C24:C27)</f>
        <v>62.39513609863841</v>
      </c>
      <c r="D23" s="25">
        <f t="shared" ref="D23:AH23" si="18">SUM(D24:D27)</f>
        <v>63.518313615199766</v>
      </c>
      <c r="E23" s="25">
        <f t="shared" si="18"/>
        <v>64.702462892820193</v>
      </c>
      <c r="F23" s="25">
        <f t="shared" si="18"/>
        <v>65.813868867703505</v>
      </c>
      <c r="G23" s="25">
        <f t="shared" si="18"/>
        <v>66.868781510820767</v>
      </c>
      <c r="H23" s="25">
        <f t="shared" si="18"/>
        <v>67.9546118324036</v>
      </c>
      <c r="I23" s="25">
        <f t="shared" si="18"/>
        <v>68.26075766288902</v>
      </c>
      <c r="J23" s="25">
        <f t="shared" si="18"/>
        <v>79.300197490576764</v>
      </c>
      <c r="K23" s="25">
        <f t="shared" si="18"/>
        <v>69.327033688046797</v>
      </c>
      <c r="L23" s="25">
        <f t="shared" si="18"/>
        <v>79.601178791714332</v>
      </c>
      <c r="M23" s="25">
        <f t="shared" si="18"/>
        <v>53.068419796231893</v>
      </c>
      <c r="N23" s="25">
        <f t="shared" si="18"/>
        <v>77.248201086391987</v>
      </c>
      <c r="O23" s="25">
        <f t="shared" si="18"/>
        <v>69.672116806129424</v>
      </c>
      <c r="P23" s="25">
        <f t="shared" si="18"/>
        <v>86.237939128550735</v>
      </c>
      <c r="Q23" s="25">
        <f t="shared" si="18"/>
        <v>67.669326907844706</v>
      </c>
      <c r="R23" s="25">
        <f t="shared" si="18"/>
        <v>68.532330875240859</v>
      </c>
      <c r="S23" s="25">
        <f t="shared" si="18"/>
        <v>68.883094355819168</v>
      </c>
      <c r="T23" s="25">
        <f t="shared" si="18"/>
        <v>70.146271100560796</v>
      </c>
      <c r="U23" s="25">
        <f t="shared" si="18"/>
        <v>51.838899124744181</v>
      </c>
      <c r="V23" s="25">
        <f t="shared" si="18"/>
        <v>55.962864511786989</v>
      </c>
      <c r="W23" s="25">
        <f t="shared" si="18"/>
        <v>52.466166829994947</v>
      </c>
      <c r="X23" s="25">
        <f t="shared" si="18"/>
        <v>60.4878769861565</v>
      </c>
      <c r="Y23" s="25">
        <f t="shared" si="18"/>
        <v>55.751701829600137</v>
      </c>
      <c r="Z23" s="25">
        <f t="shared" si="18"/>
        <v>58.528558067575425</v>
      </c>
      <c r="AA23" s="25">
        <f t="shared" si="18"/>
        <v>59.490376319699955</v>
      </c>
      <c r="AB23" s="25">
        <f t="shared" si="18"/>
        <v>60.550597787587414</v>
      </c>
      <c r="AC23" s="25">
        <f t="shared" si="18"/>
        <v>60.294934671950074</v>
      </c>
      <c r="AD23" s="25">
        <f t="shared" si="18"/>
        <v>61.558203573002572</v>
      </c>
      <c r="AE23" s="25">
        <f t="shared" si="18"/>
        <v>58.189261507188455</v>
      </c>
      <c r="AF23" s="25">
        <f t="shared" si="18"/>
        <v>49.535312880448252</v>
      </c>
      <c r="AG23" s="25">
        <f t="shared" si="18"/>
        <v>45.769688504419641</v>
      </c>
      <c r="AH23" s="25">
        <f t="shared" si="18"/>
        <v>45.766116569119362</v>
      </c>
      <c r="AI23" s="25">
        <f t="shared" ref="AI23" si="19">SUM(AI24:AI27)</f>
        <v>47.400856765075723</v>
      </c>
      <c r="AJ23" s="25"/>
    </row>
    <row r="24" spans="2:37" x14ac:dyDescent="0.2">
      <c r="B24" s="46" t="s">
        <v>80</v>
      </c>
      <c r="C24" s="25">
        <v>21.15</v>
      </c>
      <c r="D24" s="25">
        <v>22.09</v>
      </c>
      <c r="E24" s="25">
        <v>23.029999999999998</v>
      </c>
      <c r="F24" s="25">
        <v>23.970000000000002</v>
      </c>
      <c r="G24" s="25">
        <v>24.91</v>
      </c>
      <c r="H24" s="25">
        <v>25.85</v>
      </c>
      <c r="I24" s="25">
        <v>25.943999999999999</v>
      </c>
      <c r="J24" s="25">
        <v>36.659999999999997</v>
      </c>
      <c r="K24" s="25">
        <v>24.816000000000003</v>
      </c>
      <c r="L24" s="25">
        <v>34.404000000000003</v>
      </c>
      <c r="M24" s="25">
        <v>7.6562999999999999</v>
      </c>
      <c r="N24" s="25">
        <v>31.513500000000001</v>
      </c>
      <c r="O24" s="25">
        <v>22.404899999999998</v>
      </c>
      <c r="P24" s="25">
        <v>37.802099999999996</v>
      </c>
      <c r="Q24" s="25">
        <v>21.192299999999999</v>
      </c>
      <c r="R24" s="25">
        <v>23.124000000000002</v>
      </c>
      <c r="S24" s="25">
        <v>27.635999999999999</v>
      </c>
      <c r="T24" s="25">
        <v>29.327999999999999</v>
      </c>
      <c r="U24" s="25">
        <v>10.716000000000001</v>
      </c>
      <c r="V24" s="25">
        <v>13.7475</v>
      </c>
      <c r="W24" s="25">
        <v>12.707625</v>
      </c>
      <c r="X24" s="25">
        <v>21.333299999999998</v>
      </c>
      <c r="Y24" s="25">
        <v>16.71555</v>
      </c>
      <c r="Z24" s="25">
        <v>19.175999999999998</v>
      </c>
      <c r="AA24" s="25">
        <v>19.740000000000002</v>
      </c>
      <c r="AB24" s="25">
        <v>20.303999999999998</v>
      </c>
      <c r="AC24" s="25">
        <v>19.646000000000001</v>
      </c>
      <c r="AD24" s="25">
        <v>20.480249999999998</v>
      </c>
      <c r="AE24" s="25">
        <v>16.624840000000003</v>
      </c>
      <c r="AF24" s="25">
        <v>7.4471499999999988</v>
      </c>
      <c r="AG24" s="25">
        <v>3.2420600000000004</v>
      </c>
      <c r="AH24" s="25">
        <v>2.9680500000000003</v>
      </c>
      <c r="AI24" s="25">
        <v>3.9064049999999995</v>
      </c>
      <c r="AJ24" s="25"/>
    </row>
    <row r="25" spans="2:37" ht="18" x14ac:dyDescent="0.2">
      <c r="B25" s="46" t="s">
        <v>109</v>
      </c>
      <c r="C25" s="25">
        <v>13.299497103957615</v>
      </c>
      <c r="D25" s="25">
        <v>13.318625466251373</v>
      </c>
      <c r="E25" s="25">
        <v>13.337562544922193</v>
      </c>
      <c r="F25" s="25">
        <v>13.356310252806303</v>
      </c>
      <c r="G25" s="25">
        <v>13.374870483611573</v>
      </c>
      <c r="H25" s="25">
        <v>13.393245112108792</v>
      </c>
      <c r="I25" s="25">
        <v>13.411435994321037</v>
      </c>
      <c r="J25" s="25">
        <v>13.429444967711159</v>
      </c>
      <c r="K25" s="25">
        <v>14.989916299207204</v>
      </c>
      <c r="L25" s="25">
        <v>15.364460710588334</v>
      </c>
      <c r="M25" s="25">
        <v>15.198903153365498</v>
      </c>
      <c r="N25" s="25">
        <v>15.063447654043188</v>
      </c>
      <c r="O25" s="25">
        <v>16.036722498720621</v>
      </c>
      <c r="P25" s="25">
        <v>16.717109915359149</v>
      </c>
      <c r="Q25" s="25">
        <v>14.250205719481098</v>
      </c>
      <c r="R25" s="25">
        <v>12.475113369815251</v>
      </c>
      <c r="S25" s="25">
        <v>7.5248784867183787</v>
      </c>
      <c r="T25" s="25">
        <v>5.9623667952464059</v>
      </c>
      <c r="U25" s="25">
        <v>5.4037394652917774</v>
      </c>
      <c r="V25" s="25">
        <v>6.1148858420337069</v>
      </c>
      <c r="W25" s="25">
        <v>3.4942372342121422</v>
      </c>
      <c r="X25" s="25">
        <v>2.7299556298553118</v>
      </c>
      <c r="Y25" s="25">
        <v>2.4665443993762177</v>
      </c>
      <c r="Z25" s="25">
        <v>2.6223860377645343</v>
      </c>
      <c r="AA25" s="25">
        <v>2.7782534226042781</v>
      </c>
      <c r="AB25" s="25">
        <v>2.9341462964309337</v>
      </c>
      <c r="AC25" s="25">
        <v>2.9316481208236729</v>
      </c>
      <c r="AD25" s="25">
        <v>2.9291749269724843</v>
      </c>
      <c r="AE25" s="25">
        <v>2.9267264650598084</v>
      </c>
      <c r="AF25" s="25">
        <v>2.9243024877662585</v>
      </c>
      <c r="AG25" s="25">
        <v>2.9219027502456445</v>
      </c>
      <c r="AH25" s="25">
        <v>2.9195270101002362</v>
      </c>
      <c r="AI25" s="25">
        <v>2.9171750273562829</v>
      </c>
      <c r="AJ25" s="25"/>
    </row>
    <row r="26" spans="2:37" ht="18" x14ac:dyDescent="0.2">
      <c r="B26" s="46" t="s">
        <v>110</v>
      </c>
      <c r="C26" s="25">
        <v>27.871110000000002</v>
      </c>
      <c r="D26" s="25">
        <v>28.029314999999997</v>
      </c>
      <c r="E26" s="25">
        <v>28.258274999999998</v>
      </c>
      <c r="F26" s="25">
        <v>28.414095</v>
      </c>
      <c r="G26" s="25">
        <v>28.507904999999997</v>
      </c>
      <c r="H26" s="25">
        <v>28.630334999999999</v>
      </c>
      <c r="I26" s="25">
        <v>28.827494999999999</v>
      </c>
      <c r="J26" s="25">
        <v>29.131184999999999</v>
      </c>
      <c r="K26" s="25">
        <v>29.439644999999995</v>
      </c>
      <c r="L26" s="25">
        <v>29.745719999999995</v>
      </c>
      <c r="M26" s="25">
        <v>30.126525000000001</v>
      </c>
      <c r="N26" s="25">
        <v>30.585239999999999</v>
      </c>
      <c r="O26" s="25">
        <v>31.141739999999999</v>
      </c>
      <c r="P26" s="25">
        <v>31.640204999999998</v>
      </c>
      <c r="Q26" s="25">
        <v>32.15934</v>
      </c>
      <c r="R26" s="25">
        <v>32.863709999999998</v>
      </c>
      <c r="S26" s="25">
        <v>33.651554999999995</v>
      </c>
      <c r="T26" s="25">
        <v>34.787610000000001</v>
      </c>
      <c r="U26" s="25">
        <v>35.656545000000001</v>
      </c>
      <c r="V26" s="25">
        <v>36.040529999999997</v>
      </c>
      <c r="W26" s="25">
        <v>36.210660000000004</v>
      </c>
      <c r="X26" s="25">
        <v>36.370454999999993</v>
      </c>
      <c r="Y26" s="25">
        <v>36.519914999999997</v>
      </c>
      <c r="Z26" s="25">
        <v>36.686865000000004</v>
      </c>
      <c r="AA26" s="25">
        <v>36.930929999999996</v>
      </c>
      <c r="AB26" s="25">
        <v>37.268009999999997</v>
      </c>
      <c r="AC26" s="25">
        <v>37.679819999999999</v>
      </c>
      <c r="AD26" s="25">
        <v>38.100375000000007</v>
      </c>
      <c r="AE26" s="25">
        <v>38.613150000000005</v>
      </c>
      <c r="AF26" s="25">
        <v>39.125924999999995</v>
      </c>
      <c r="AG26" s="25">
        <v>39.570329999999998</v>
      </c>
      <c r="AH26" s="25">
        <v>39.841425000000001</v>
      </c>
      <c r="AI26" s="25">
        <v>40.546590000000002</v>
      </c>
      <c r="AJ26" s="25"/>
    </row>
    <row r="27" spans="2:37" x14ac:dyDescent="0.2">
      <c r="B27" s="46" t="s">
        <v>118</v>
      </c>
      <c r="C27" s="25">
        <v>7.4528994680800001E-2</v>
      </c>
      <c r="D27" s="25">
        <v>8.0373148948399989E-2</v>
      </c>
      <c r="E27" s="25">
        <v>7.662534789799999E-2</v>
      </c>
      <c r="F27" s="25">
        <v>7.3463614897199991E-2</v>
      </c>
      <c r="G27" s="25">
        <v>7.6006027209200008E-2</v>
      </c>
      <c r="H27" s="25">
        <v>8.1031720294799978E-2</v>
      </c>
      <c r="I27" s="25">
        <v>7.7826668567999982E-2</v>
      </c>
      <c r="J27" s="25">
        <v>7.9567522865599968E-2</v>
      </c>
      <c r="K27" s="25">
        <v>8.1472388839599993E-2</v>
      </c>
      <c r="L27" s="25">
        <v>8.6998081125999979E-2</v>
      </c>
      <c r="M27" s="25">
        <v>8.6691642866399979E-2</v>
      </c>
      <c r="N27" s="25">
        <v>8.6013432348799976E-2</v>
      </c>
      <c r="O27" s="25">
        <v>8.8754307408799984E-2</v>
      </c>
      <c r="P27" s="25">
        <v>7.8524213191599995E-2</v>
      </c>
      <c r="Q27" s="25">
        <v>6.7481188363599995E-2</v>
      </c>
      <c r="R27" s="25">
        <v>6.9507505425599983E-2</v>
      </c>
      <c r="S27" s="25">
        <v>7.0660869100799981E-2</v>
      </c>
      <c r="T27" s="25">
        <v>6.8294305314399992E-2</v>
      </c>
      <c r="U27" s="25">
        <v>6.2614659452399982E-2</v>
      </c>
      <c r="V27" s="25">
        <v>5.994866975327999E-2</v>
      </c>
      <c r="W27" s="25">
        <v>5.3644595782800002E-2</v>
      </c>
      <c r="X27" s="25">
        <v>5.4166356301200001E-2</v>
      </c>
      <c r="Y27" s="25">
        <v>4.9692430223919989E-2</v>
      </c>
      <c r="Z27" s="25">
        <v>4.3307029810879992E-2</v>
      </c>
      <c r="AA27" s="25">
        <v>4.1192897095679991E-2</v>
      </c>
      <c r="AB27" s="25">
        <v>4.4441491156479995E-2</v>
      </c>
      <c r="AC27" s="25">
        <v>3.7466551126399995E-2</v>
      </c>
      <c r="AD27" s="25">
        <v>4.8403646030079989E-2</v>
      </c>
      <c r="AE27" s="25">
        <v>2.4545042128639991E-2</v>
      </c>
      <c r="AF27" s="25">
        <v>3.7935392682000003E-2</v>
      </c>
      <c r="AG27" s="25">
        <v>3.5395754173999996E-2</v>
      </c>
      <c r="AH27" s="25">
        <v>3.7114559019119996E-2</v>
      </c>
      <c r="AI27" s="25">
        <v>3.0686737719439996E-2</v>
      </c>
      <c r="AJ27" s="25"/>
    </row>
    <row r="28" spans="2:37" x14ac:dyDescent="0.2">
      <c r="B28" s="46" t="s">
        <v>119</v>
      </c>
      <c r="C28" s="25">
        <v>21.15786479151668</v>
      </c>
      <c r="D28" s="25">
        <v>21.476153046341857</v>
      </c>
      <c r="E28" s="25">
        <v>21.79524462028472</v>
      </c>
      <c r="F28" s="25">
        <v>22.090169926290539</v>
      </c>
      <c r="G28" s="25">
        <v>22.396533283439894</v>
      </c>
      <c r="H28" s="25">
        <v>22.626925698001759</v>
      </c>
      <c r="I28" s="25">
        <v>21.901766276698929</v>
      </c>
      <c r="J28" s="25">
        <v>20.664147136632121</v>
      </c>
      <c r="K28" s="25">
        <v>22.558423734190708</v>
      </c>
      <c r="L28" s="25">
        <v>23.482865452690984</v>
      </c>
      <c r="M28" s="25">
        <v>21.451189601658179</v>
      </c>
      <c r="N28" s="25">
        <v>20.850451683472421</v>
      </c>
      <c r="O28" s="25">
        <v>27.869553461021553</v>
      </c>
      <c r="P28" s="25">
        <v>32.413940603335782</v>
      </c>
      <c r="Q28" s="25">
        <v>30.842884225585983</v>
      </c>
      <c r="R28" s="25">
        <v>29.76858578046669</v>
      </c>
      <c r="S28" s="25">
        <v>30.079270387375821</v>
      </c>
      <c r="T28" s="25">
        <v>29.802417884455892</v>
      </c>
      <c r="U28" s="25">
        <v>31.524097992883263</v>
      </c>
      <c r="V28" s="25">
        <v>34.420621089259669</v>
      </c>
      <c r="W28" s="25">
        <v>40.036368192526744</v>
      </c>
      <c r="X28" s="25">
        <v>40.218552425035121</v>
      </c>
      <c r="Y28" s="25">
        <v>45.733940816878146</v>
      </c>
      <c r="Z28" s="25">
        <v>49.405969813419993</v>
      </c>
      <c r="AA28" s="25">
        <v>42.093353089919994</v>
      </c>
      <c r="AB28" s="25">
        <v>44.976406343077869</v>
      </c>
      <c r="AC28" s="25">
        <v>47.558564486446265</v>
      </c>
      <c r="AD28" s="25">
        <v>59.310097826554845</v>
      </c>
      <c r="AE28" s="25">
        <v>59.475254257332828</v>
      </c>
      <c r="AF28" s="25">
        <v>65.114467559347432</v>
      </c>
      <c r="AG28" s="25">
        <v>58.729296627000124</v>
      </c>
      <c r="AH28" s="25">
        <v>66.189119763143111</v>
      </c>
      <c r="AI28" s="25">
        <v>68.087320368632845</v>
      </c>
      <c r="AJ28" s="25"/>
    </row>
    <row r="29" spans="2:37" ht="18" x14ac:dyDescent="0.2">
      <c r="B29" s="19" t="s">
        <v>112</v>
      </c>
      <c r="C29" s="26">
        <f>SUM(C4,C9,C12,C13,C18,C19,C23,C28)</f>
        <v>3198.2821845786652</v>
      </c>
      <c r="D29" s="26">
        <f t="shared" ref="D29:AC29" si="20">SUM(D4,D9,D12,D13,D18,D19,D23,D28)</f>
        <v>2923.4558328750195</v>
      </c>
      <c r="E29" s="26">
        <f t="shared" si="20"/>
        <v>2849.1472705651131</v>
      </c>
      <c r="F29" s="26">
        <f t="shared" si="20"/>
        <v>2847.1793930888161</v>
      </c>
      <c r="G29" s="26">
        <f t="shared" si="20"/>
        <v>3124.1356369613814</v>
      </c>
      <c r="H29" s="26">
        <f t="shared" si="20"/>
        <v>3108.1173651539079</v>
      </c>
      <c r="I29" s="26">
        <f t="shared" si="20"/>
        <v>3283.1078283175261</v>
      </c>
      <c r="J29" s="26">
        <f t="shared" si="20"/>
        <v>3717.5628809430759</v>
      </c>
      <c r="K29" s="26">
        <f t="shared" si="20"/>
        <v>3511.645711869789</v>
      </c>
      <c r="L29" s="26">
        <f t="shared" si="20"/>
        <v>3639.4607436292645</v>
      </c>
      <c r="M29" s="26">
        <f t="shared" si="20"/>
        <v>4407.2200001433994</v>
      </c>
      <c r="N29" s="26">
        <f t="shared" si="20"/>
        <v>4484.5894264589006</v>
      </c>
      <c r="O29" s="26">
        <f t="shared" si="20"/>
        <v>4001.2001793568538</v>
      </c>
      <c r="P29" s="26">
        <f t="shared" si="20"/>
        <v>3425.6847494453814</v>
      </c>
      <c r="Q29" s="26">
        <f t="shared" si="20"/>
        <v>3622.0573541866256</v>
      </c>
      <c r="R29" s="26">
        <f t="shared" si="20"/>
        <v>3900.1064003217625</v>
      </c>
      <c r="S29" s="26">
        <f t="shared" si="20"/>
        <v>3831.5697351881818</v>
      </c>
      <c r="T29" s="26">
        <f t="shared" si="20"/>
        <v>3892.1784882118441</v>
      </c>
      <c r="U29" s="26">
        <f t="shared" si="20"/>
        <v>3641.3731127190299</v>
      </c>
      <c r="V29" s="26">
        <f t="shared" si="20"/>
        <v>2815.9084055847775</v>
      </c>
      <c r="W29" s="26">
        <f t="shared" si="20"/>
        <v>2582.7602978246182</v>
      </c>
      <c r="X29" s="26">
        <f t="shared" si="20"/>
        <v>2458.7412136491071</v>
      </c>
      <c r="Y29" s="26">
        <f t="shared" si="20"/>
        <v>2659.4530083841187</v>
      </c>
      <c r="Z29" s="26">
        <f t="shared" si="20"/>
        <v>2608.1494448202425</v>
      </c>
      <c r="AA29" s="26">
        <f t="shared" si="20"/>
        <v>3017.5448788259218</v>
      </c>
      <c r="AB29" s="26">
        <f t="shared" si="20"/>
        <v>3201.9961346658379</v>
      </c>
      <c r="AC29" s="26">
        <f t="shared" si="20"/>
        <v>3420.7279022814837</v>
      </c>
      <c r="AD29" s="26">
        <f t="shared" ref="AD29:AE29" si="21">SUM(AD4,AD9,AD12,AD13,AD18,AD19,AD23,AD28)</f>
        <v>3438.5124434257918</v>
      </c>
      <c r="AE29" s="26">
        <f t="shared" si="21"/>
        <v>3180.0692527056995</v>
      </c>
      <c r="AF29" s="26">
        <f t="shared" ref="AF29" si="22">SUM(AF4,AF9,AF12,AF13,AF18,AF19,AF23,AF28)</f>
        <v>3136.5042092815279</v>
      </c>
      <c r="AG29" s="26">
        <f t="shared" ref="AG29:AH29" si="23">SUM(AG4,AG9,AG12,AG13,AG18,AG19,AG23,AG28)</f>
        <v>2812.7098717091158</v>
      </c>
      <c r="AH29" s="26">
        <f t="shared" si="23"/>
        <v>3216.5985176521494</v>
      </c>
      <c r="AI29" s="26">
        <f t="shared" ref="AI29" si="24">SUM(AI4,AI9,AI12,AI13,AI18,AI19,AI23,AI28)</f>
        <v>3029.259583120368</v>
      </c>
      <c r="AJ29" s="26"/>
      <c r="AK29" s="57"/>
    </row>
    <row r="30" spans="2:37" x14ac:dyDescent="0.2">
      <c r="B30" s="20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2:37" x14ac:dyDescent="0.2">
      <c r="B31" s="19" t="s">
        <v>131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</row>
    <row r="32" spans="2:37" ht="18" x14ac:dyDescent="0.2">
      <c r="B32" s="10" t="s">
        <v>142</v>
      </c>
    </row>
    <row r="33" spans="2:37" x14ac:dyDescent="0.2">
      <c r="B33" s="4" t="s">
        <v>44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  <c r="AE33" s="4">
        <v>2018</v>
      </c>
      <c r="AF33" s="4">
        <v>2019</v>
      </c>
      <c r="AG33" s="4">
        <v>2020</v>
      </c>
      <c r="AH33" s="4">
        <v>2021</v>
      </c>
      <c r="AI33" s="4">
        <v>2022</v>
      </c>
      <c r="AJ33" s="4"/>
    </row>
    <row r="34" spans="2:37" x14ac:dyDescent="0.2">
      <c r="B34" s="5" t="s">
        <v>23</v>
      </c>
      <c r="C34" s="37">
        <f>SUM(C35:C38)</f>
        <v>1116.7254085014333</v>
      </c>
      <c r="D34" s="37">
        <f t="shared" ref="D34:X34" si="25">SUM(D35:D38)</f>
        <v>992.38939661731536</v>
      </c>
      <c r="E34" s="37">
        <f t="shared" si="25"/>
        <v>932.96808506651939</v>
      </c>
      <c r="F34" s="37">
        <f t="shared" si="25"/>
        <v>951.12593750870883</v>
      </c>
      <c r="G34" s="37">
        <f t="shared" si="25"/>
        <v>1081.7022655246876</v>
      </c>
      <c r="H34" s="37">
        <f t="shared" si="25"/>
        <v>1084.1810327260134</v>
      </c>
      <c r="I34" s="37">
        <f t="shared" si="25"/>
        <v>1198.3870831754853</v>
      </c>
      <c r="J34" s="37">
        <f t="shared" si="25"/>
        <v>1384.9248481927566</v>
      </c>
      <c r="K34" s="37">
        <f t="shared" si="25"/>
        <v>1288.1260716317763</v>
      </c>
      <c r="L34" s="37">
        <f t="shared" si="25"/>
        <v>1353.709634567598</v>
      </c>
      <c r="M34" s="37">
        <f t="shared" si="25"/>
        <v>1908.7841314126661</v>
      </c>
      <c r="N34" s="37">
        <f t="shared" si="25"/>
        <v>2061.4371933464076</v>
      </c>
      <c r="O34" s="37">
        <f t="shared" si="25"/>
        <v>2063.3791229426015</v>
      </c>
      <c r="P34" s="37">
        <f t="shared" si="25"/>
        <v>2342.3181160836975</v>
      </c>
      <c r="Q34" s="37">
        <f t="shared" si="25"/>
        <v>2507.0626593013171</v>
      </c>
      <c r="R34" s="37">
        <f t="shared" si="25"/>
        <v>2552.7953464691873</v>
      </c>
      <c r="S34" s="37">
        <f t="shared" si="25"/>
        <v>2538.7434105910074</v>
      </c>
      <c r="T34" s="37">
        <f t="shared" si="25"/>
        <v>2580.4341213620519</v>
      </c>
      <c r="U34" s="37">
        <f t="shared" si="25"/>
        <v>2301.583745387552</v>
      </c>
      <c r="V34" s="37">
        <f t="shared" si="25"/>
        <v>1485.322669481403</v>
      </c>
      <c r="W34" s="37">
        <f t="shared" si="25"/>
        <v>1299.0484147465629</v>
      </c>
      <c r="X34" s="37">
        <f t="shared" si="25"/>
        <v>1167.2705389694754</v>
      </c>
      <c r="Y34" s="37">
        <f t="shared" ref="Y34:AC34" si="26">SUM(Y35:Y38)</f>
        <v>1391.9677990924165</v>
      </c>
      <c r="Z34" s="37">
        <f t="shared" si="26"/>
        <v>1301.695001530657</v>
      </c>
      <c r="AA34" s="37">
        <f t="shared" si="26"/>
        <v>1650.4531530457709</v>
      </c>
      <c r="AB34" s="37">
        <f t="shared" si="26"/>
        <v>1830.3635214124336</v>
      </c>
      <c r="AC34" s="37">
        <f t="shared" si="26"/>
        <v>1968.4013520332232</v>
      </c>
      <c r="AD34" s="37">
        <f t="shared" ref="AD34:AE34" si="27">SUM(AD35:AD38)</f>
        <v>2039.8562560230891</v>
      </c>
      <c r="AE34" s="37">
        <f t="shared" si="27"/>
        <v>2094.5489797619248</v>
      </c>
      <c r="AF34" s="37">
        <f t="shared" ref="AF34" si="28">SUM(AF35:AF38)</f>
        <v>2057.8652228793621</v>
      </c>
      <c r="AG34" s="37">
        <f t="shared" ref="AG34:AH34" si="29">SUM(AG35:AG38)</f>
        <v>1907.4373141016843</v>
      </c>
      <c r="AH34" s="37">
        <f t="shared" si="29"/>
        <v>2256.9405207619102</v>
      </c>
      <c r="AI34" s="37">
        <f t="shared" ref="AI34" si="30">SUM(AI35:AI38)</f>
        <v>2068.3747685666494</v>
      </c>
      <c r="AJ34" s="37"/>
    </row>
    <row r="35" spans="2:37" x14ac:dyDescent="0.2">
      <c r="B35" s="46" t="s">
        <v>24</v>
      </c>
      <c r="C35" s="37">
        <v>884</v>
      </c>
      <c r="D35" s="37">
        <v>782</v>
      </c>
      <c r="E35" s="37">
        <v>753</v>
      </c>
      <c r="F35" s="37">
        <v>729</v>
      </c>
      <c r="G35" s="37">
        <v>859</v>
      </c>
      <c r="H35" s="37">
        <v>879</v>
      </c>
      <c r="I35" s="37">
        <v>983</v>
      </c>
      <c r="J35" s="37">
        <v>1145</v>
      </c>
      <c r="K35" s="37">
        <v>1059</v>
      </c>
      <c r="L35" s="37">
        <v>1166</v>
      </c>
      <c r="M35" s="37">
        <v>1700.904</v>
      </c>
      <c r="N35" s="37">
        <v>1851.19</v>
      </c>
      <c r="O35" s="37">
        <v>1859.797</v>
      </c>
      <c r="P35" s="37">
        <v>2126.951</v>
      </c>
      <c r="Q35" s="37">
        <v>2295.0809999999997</v>
      </c>
      <c r="R35" s="37">
        <v>2357.0552201099999</v>
      </c>
      <c r="S35" s="37">
        <v>2347.8511709678573</v>
      </c>
      <c r="T35" s="37">
        <v>2374.056297236792</v>
      </c>
      <c r="U35" s="37">
        <v>2106.7332656066992</v>
      </c>
      <c r="V35" s="37">
        <v>1326.7757675435184</v>
      </c>
      <c r="W35" s="37">
        <v>1105.1089530878239</v>
      </c>
      <c r="X35" s="37">
        <v>966.27348057556696</v>
      </c>
      <c r="Y35" s="37">
        <v>1177.0215551174631</v>
      </c>
      <c r="Z35" s="37">
        <v>1111.7464175453952</v>
      </c>
      <c r="AA35" s="37">
        <v>1461.1216449441433</v>
      </c>
      <c r="AB35" s="37">
        <v>1652.0144764257484</v>
      </c>
      <c r="AC35" s="37">
        <v>1793.5241301100293</v>
      </c>
      <c r="AD35" s="37">
        <v>1839.6054226101226</v>
      </c>
      <c r="AE35" s="37">
        <v>1916.0429498953088</v>
      </c>
      <c r="AF35" s="37">
        <v>1892.5993191659545</v>
      </c>
      <c r="AG35" s="37">
        <v>1769.6404427201105</v>
      </c>
      <c r="AH35" s="37">
        <v>2102.8090125484487</v>
      </c>
      <c r="AI35" s="37">
        <v>1956.5348782096323</v>
      </c>
      <c r="AJ35" s="37"/>
    </row>
    <row r="36" spans="2:37" x14ac:dyDescent="0.2">
      <c r="B36" s="46" t="s">
        <v>25</v>
      </c>
      <c r="C36" s="37">
        <v>214.077</v>
      </c>
      <c r="D36" s="37">
        <v>192.22800000000001</v>
      </c>
      <c r="E36" s="37">
        <v>162.39499999999998</v>
      </c>
      <c r="F36" s="37">
        <v>204.893</v>
      </c>
      <c r="G36" s="37">
        <v>205.428</v>
      </c>
      <c r="H36" s="37">
        <v>187.506</v>
      </c>
      <c r="I36" s="37">
        <v>198.23699999999999</v>
      </c>
      <c r="J36" s="37">
        <v>221.89099999999999</v>
      </c>
      <c r="K36" s="37">
        <v>211.65699999999998</v>
      </c>
      <c r="L36" s="37">
        <v>170.07400000000001</v>
      </c>
      <c r="M36" s="37">
        <v>190.43099999999998</v>
      </c>
      <c r="N36" s="37">
        <v>189.39499999999998</v>
      </c>
      <c r="O36" s="37">
        <v>190.31400000000002</v>
      </c>
      <c r="P36" s="37">
        <v>206.256</v>
      </c>
      <c r="Q36" s="37">
        <v>201.53888677452051</v>
      </c>
      <c r="R36" s="37">
        <v>183.477</v>
      </c>
      <c r="S36" s="37">
        <v>180.30419999999998</v>
      </c>
      <c r="T36" s="37">
        <v>196.71480221940001</v>
      </c>
      <c r="U36" s="37">
        <v>187.79567664091581</v>
      </c>
      <c r="V36" s="37">
        <v>156.40402051348525</v>
      </c>
      <c r="W36" s="37">
        <v>192.41449935002328</v>
      </c>
      <c r="X36" s="37">
        <v>199.06051210483912</v>
      </c>
      <c r="Y36" s="37">
        <v>214.39115316286023</v>
      </c>
      <c r="Z36" s="37">
        <v>189.63811440146912</v>
      </c>
      <c r="AA36" s="37">
        <v>188.98297537871338</v>
      </c>
      <c r="AB36" s="37">
        <v>177.34721139514085</v>
      </c>
      <c r="AC36" s="37">
        <v>173.89695660360397</v>
      </c>
      <c r="AD36" s="37">
        <v>198.94328821295068</v>
      </c>
      <c r="AE36" s="37">
        <v>177.27545682876001</v>
      </c>
      <c r="AF36" s="37">
        <v>163.65124680985923</v>
      </c>
      <c r="AG36" s="37">
        <v>135.50521831664352</v>
      </c>
      <c r="AH36" s="37">
        <v>148.01245194378129</v>
      </c>
      <c r="AI36" s="37">
        <v>107.49849010571084</v>
      </c>
      <c r="AJ36" s="37"/>
    </row>
    <row r="37" spans="2:37" x14ac:dyDescent="0.2">
      <c r="B37" s="46" t="s">
        <v>26</v>
      </c>
      <c r="C37" s="37">
        <v>13.325180000000001</v>
      </c>
      <c r="D37" s="37">
        <v>13.055679999999997</v>
      </c>
      <c r="E37" s="37">
        <v>12.587179999999998</v>
      </c>
      <c r="F37" s="37">
        <v>12.519679999999999</v>
      </c>
      <c r="G37" s="37">
        <v>12.307179999999999</v>
      </c>
      <c r="H37" s="37">
        <v>11.965680000000001</v>
      </c>
      <c r="I37" s="37">
        <v>11.62518</v>
      </c>
      <c r="J37" s="37">
        <v>11.46468</v>
      </c>
      <c r="K37" s="37">
        <v>11.04918</v>
      </c>
      <c r="L37" s="37">
        <v>10.95668</v>
      </c>
      <c r="M37" s="37">
        <v>10.714383917999999</v>
      </c>
      <c r="N37" s="37">
        <v>10.136008163600001</v>
      </c>
      <c r="O37" s="37">
        <v>5.1307460682000006</v>
      </c>
      <c r="P37" s="37">
        <v>0.55322578880000006</v>
      </c>
      <c r="Q37" s="37">
        <v>0.5801347322</v>
      </c>
      <c r="R37" s="37">
        <v>0.48087750000000001</v>
      </c>
      <c r="S37" s="37">
        <v>0.48667499999999997</v>
      </c>
      <c r="T37" s="37">
        <v>0.45499610000000001</v>
      </c>
      <c r="U37" s="37">
        <v>0.30708882999999998</v>
      </c>
      <c r="V37" s="37">
        <v>1.7369590000000001E-2</v>
      </c>
      <c r="W37" s="37" t="s">
        <v>75</v>
      </c>
      <c r="X37" s="37" t="s">
        <v>75</v>
      </c>
      <c r="Y37" s="37" t="s">
        <v>75</v>
      </c>
      <c r="Z37" s="37" t="s">
        <v>75</v>
      </c>
      <c r="AA37" s="37" t="s">
        <v>75</v>
      </c>
      <c r="AB37" s="37" t="s">
        <v>75</v>
      </c>
      <c r="AC37" s="37" t="s">
        <v>75</v>
      </c>
      <c r="AD37" s="37" t="s">
        <v>75</v>
      </c>
      <c r="AE37" s="37" t="s">
        <v>75</v>
      </c>
      <c r="AF37" s="37" t="s">
        <v>75</v>
      </c>
      <c r="AG37" s="37" t="s">
        <v>75</v>
      </c>
      <c r="AH37" s="37" t="s">
        <v>75</v>
      </c>
      <c r="AI37" s="37" t="s">
        <v>75</v>
      </c>
      <c r="AJ37" s="37"/>
    </row>
    <row r="38" spans="2:37" x14ac:dyDescent="0.2">
      <c r="B38" s="46" t="s">
        <v>27</v>
      </c>
      <c r="C38" s="37">
        <v>5.323228501433209</v>
      </c>
      <c r="D38" s="37">
        <v>5.1057166173152817</v>
      </c>
      <c r="E38" s="37">
        <v>4.9859050665194102</v>
      </c>
      <c r="F38" s="37">
        <v>4.7132575087088542</v>
      </c>
      <c r="G38" s="37">
        <v>4.967085524687727</v>
      </c>
      <c r="H38" s="37">
        <v>5.7093527260132344</v>
      </c>
      <c r="I38" s="37">
        <v>5.5249031754851305</v>
      </c>
      <c r="J38" s="37">
        <v>6.5691681927565071</v>
      </c>
      <c r="K38" s="37">
        <v>6.4198916317765047</v>
      </c>
      <c r="L38" s="37">
        <v>6.6789545675978959</v>
      </c>
      <c r="M38" s="37">
        <v>6.7347474946660659</v>
      </c>
      <c r="N38" s="37">
        <v>10.716185182807617</v>
      </c>
      <c r="O38" s="37">
        <v>8.1373768744014505</v>
      </c>
      <c r="P38" s="37">
        <v>8.5578902948976783</v>
      </c>
      <c r="Q38" s="37">
        <v>9.8626377945971377</v>
      </c>
      <c r="R38" s="37">
        <v>11.782248859187511</v>
      </c>
      <c r="S38" s="37">
        <v>10.101364623150154</v>
      </c>
      <c r="T38" s="37">
        <v>9.2080258058600002</v>
      </c>
      <c r="U38" s="37">
        <v>6.7477143099374235</v>
      </c>
      <c r="V38" s="37">
        <v>2.1255118343991999</v>
      </c>
      <c r="W38" s="37">
        <v>1.5249623087156214</v>
      </c>
      <c r="X38" s="37">
        <v>1.936546289069464</v>
      </c>
      <c r="Y38" s="37">
        <v>0.55509081209300004</v>
      </c>
      <c r="Z38" s="37">
        <v>0.31046958379295009</v>
      </c>
      <c r="AA38" s="37">
        <v>0.34853272291445003</v>
      </c>
      <c r="AB38" s="37">
        <v>1.0018335915442</v>
      </c>
      <c r="AC38" s="37">
        <v>0.98026531958999996</v>
      </c>
      <c r="AD38" s="37">
        <v>1.3075452000159999</v>
      </c>
      <c r="AE38" s="37">
        <v>1.2305730378563</v>
      </c>
      <c r="AF38" s="37">
        <v>1.6146569035487999</v>
      </c>
      <c r="AG38" s="37">
        <v>2.2916530649300997</v>
      </c>
      <c r="AH38" s="37">
        <v>6.1190562696801596</v>
      </c>
      <c r="AI38" s="37">
        <v>4.3414002513063616</v>
      </c>
      <c r="AJ38" s="37"/>
    </row>
    <row r="39" spans="2:37" x14ac:dyDescent="0.2">
      <c r="B39" s="5" t="s">
        <v>28</v>
      </c>
      <c r="C39" s="37">
        <f>SUM(C40:C41)</f>
        <v>1875.3334978391945</v>
      </c>
      <c r="D39" s="37">
        <f t="shared" ref="D39:P39" si="31">SUM(D40:D41)</f>
        <v>1724.8285009289525</v>
      </c>
      <c r="E39" s="37">
        <f t="shared" si="31"/>
        <v>1698.0734679642192</v>
      </c>
      <c r="F39" s="37">
        <f t="shared" si="31"/>
        <v>1640.6987861620685</v>
      </c>
      <c r="G39" s="37">
        <f t="shared" si="31"/>
        <v>1751.1376166776076</v>
      </c>
      <c r="H39" s="37">
        <f t="shared" si="31"/>
        <v>1667.9492827002227</v>
      </c>
      <c r="I39" s="37">
        <f t="shared" si="31"/>
        <v>1617.3624518539398</v>
      </c>
      <c r="J39" s="37">
        <f t="shared" si="31"/>
        <v>1767.6365536725266</v>
      </c>
      <c r="K39" s="37">
        <f t="shared" si="31"/>
        <v>1753.3176564006599</v>
      </c>
      <c r="L39" s="37">
        <f t="shared" si="31"/>
        <v>1637.3296338628056</v>
      </c>
      <c r="M39" s="37">
        <f t="shared" si="31"/>
        <v>1576.8057585089737</v>
      </c>
      <c r="N39" s="37">
        <f t="shared" si="31"/>
        <v>1540.7168251288117</v>
      </c>
      <c r="O39" s="37">
        <f t="shared" si="31"/>
        <v>1060.6602939463469</v>
      </c>
      <c r="P39" s="37">
        <f t="shared" si="31"/>
        <v>0.29746979153761116</v>
      </c>
      <c r="Q39" s="37" t="s">
        <v>75</v>
      </c>
      <c r="R39" s="37" t="s">
        <v>75</v>
      </c>
      <c r="S39" s="37" t="s">
        <v>75</v>
      </c>
      <c r="T39" s="37" t="s">
        <v>75</v>
      </c>
      <c r="U39" s="37" t="s">
        <v>75</v>
      </c>
      <c r="V39" s="37" t="s">
        <v>75</v>
      </c>
      <c r="W39" s="37" t="s">
        <v>75</v>
      </c>
      <c r="X39" s="37" t="s">
        <v>75</v>
      </c>
      <c r="Y39" s="37" t="s">
        <v>75</v>
      </c>
      <c r="Z39" s="37" t="s">
        <v>75</v>
      </c>
      <c r="AA39" s="37" t="s">
        <v>75</v>
      </c>
      <c r="AB39" s="37" t="s">
        <v>75</v>
      </c>
      <c r="AC39" s="37" t="s">
        <v>75</v>
      </c>
      <c r="AD39" s="37" t="s">
        <v>75</v>
      </c>
      <c r="AE39" s="37" t="s">
        <v>75</v>
      </c>
      <c r="AF39" s="37" t="s">
        <v>75</v>
      </c>
      <c r="AG39" s="37" t="s">
        <v>75</v>
      </c>
      <c r="AH39" s="37" t="s">
        <v>75</v>
      </c>
      <c r="AI39" s="37" t="s">
        <v>75</v>
      </c>
      <c r="AJ39" s="37"/>
    </row>
    <row r="40" spans="2:37" x14ac:dyDescent="0.2">
      <c r="B40" s="46" t="s">
        <v>29</v>
      </c>
      <c r="C40" s="37">
        <v>990.23349783919457</v>
      </c>
      <c r="D40" s="37">
        <v>1030.3165009289526</v>
      </c>
      <c r="E40" s="37">
        <v>1003.5614679642191</v>
      </c>
      <c r="F40" s="37">
        <v>946.18678616206842</v>
      </c>
      <c r="G40" s="37">
        <v>1056.6256166776075</v>
      </c>
      <c r="H40" s="37">
        <v>973.43728270022268</v>
      </c>
      <c r="I40" s="37">
        <v>922.85045185393972</v>
      </c>
      <c r="J40" s="37">
        <v>1073.1245536725266</v>
      </c>
      <c r="K40" s="37">
        <v>1058.8056564006599</v>
      </c>
      <c r="L40" s="37">
        <v>942.81763386280556</v>
      </c>
      <c r="M40" s="37">
        <v>882.29375850897361</v>
      </c>
      <c r="N40" s="37">
        <v>1041.1918251288118</v>
      </c>
      <c r="O40" s="37">
        <v>810.89779394634695</v>
      </c>
      <c r="P40" s="37">
        <v>0.29746979153761116</v>
      </c>
      <c r="Q40" s="37" t="s">
        <v>75</v>
      </c>
      <c r="R40" s="37" t="s">
        <v>75</v>
      </c>
      <c r="S40" s="37" t="s">
        <v>75</v>
      </c>
      <c r="T40" s="37" t="s">
        <v>75</v>
      </c>
      <c r="U40" s="37" t="s">
        <v>75</v>
      </c>
      <c r="V40" s="37" t="s">
        <v>75</v>
      </c>
      <c r="W40" s="37" t="s">
        <v>75</v>
      </c>
      <c r="X40" s="37" t="s">
        <v>75</v>
      </c>
      <c r="Y40" s="37" t="s">
        <v>75</v>
      </c>
      <c r="Z40" s="37" t="s">
        <v>75</v>
      </c>
      <c r="AA40" s="37" t="s">
        <v>75</v>
      </c>
      <c r="AB40" s="37" t="s">
        <v>75</v>
      </c>
      <c r="AC40" s="37" t="s">
        <v>75</v>
      </c>
      <c r="AD40" s="37" t="s">
        <v>75</v>
      </c>
      <c r="AE40" s="37" t="s">
        <v>75</v>
      </c>
      <c r="AF40" s="37" t="s">
        <v>75</v>
      </c>
      <c r="AG40" s="37" t="s">
        <v>75</v>
      </c>
      <c r="AH40" s="37" t="s">
        <v>75</v>
      </c>
      <c r="AI40" s="37" t="s">
        <v>75</v>
      </c>
      <c r="AJ40" s="37"/>
    </row>
    <row r="41" spans="2:37" x14ac:dyDescent="0.2">
      <c r="B41" s="46" t="s">
        <v>30</v>
      </c>
      <c r="C41" s="37">
        <v>885.09999999999991</v>
      </c>
      <c r="D41" s="37">
        <v>694.51200000000006</v>
      </c>
      <c r="E41" s="37">
        <v>694.51200000000006</v>
      </c>
      <c r="F41" s="37">
        <v>694.51200000000006</v>
      </c>
      <c r="G41" s="37">
        <v>694.51200000000006</v>
      </c>
      <c r="H41" s="37">
        <v>694.51200000000006</v>
      </c>
      <c r="I41" s="37">
        <v>694.51200000000006</v>
      </c>
      <c r="J41" s="37">
        <v>694.51200000000006</v>
      </c>
      <c r="K41" s="37">
        <v>694.51200000000006</v>
      </c>
      <c r="L41" s="37">
        <v>694.51200000000006</v>
      </c>
      <c r="M41" s="37">
        <v>694.51200000000006</v>
      </c>
      <c r="N41" s="37">
        <v>499.52499999999998</v>
      </c>
      <c r="O41" s="37">
        <v>249.76249999999999</v>
      </c>
      <c r="P41" s="37" t="s">
        <v>75</v>
      </c>
      <c r="Q41" s="37" t="s">
        <v>75</v>
      </c>
      <c r="R41" s="37" t="s">
        <v>75</v>
      </c>
      <c r="S41" s="37" t="s">
        <v>75</v>
      </c>
      <c r="T41" s="37" t="s">
        <v>75</v>
      </c>
      <c r="U41" s="37" t="s">
        <v>75</v>
      </c>
      <c r="V41" s="37" t="s">
        <v>75</v>
      </c>
      <c r="W41" s="37" t="s">
        <v>75</v>
      </c>
      <c r="X41" s="37" t="s">
        <v>75</v>
      </c>
      <c r="Y41" s="37" t="s">
        <v>75</v>
      </c>
      <c r="Z41" s="37" t="s">
        <v>75</v>
      </c>
      <c r="AA41" s="37" t="s">
        <v>75</v>
      </c>
      <c r="AB41" s="37" t="s">
        <v>75</v>
      </c>
      <c r="AC41" s="37" t="s">
        <v>75</v>
      </c>
      <c r="AD41" s="37" t="s">
        <v>75</v>
      </c>
      <c r="AE41" s="37" t="s">
        <v>75</v>
      </c>
      <c r="AF41" s="37" t="s">
        <v>75</v>
      </c>
      <c r="AG41" s="37" t="s">
        <v>75</v>
      </c>
      <c r="AH41" s="37" t="s">
        <v>75</v>
      </c>
      <c r="AI41" s="37" t="s">
        <v>75</v>
      </c>
      <c r="AJ41" s="37"/>
    </row>
    <row r="42" spans="2:37" x14ac:dyDescent="0.2">
      <c r="B42" s="5" t="s">
        <v>76</v>
      </c>
      <c r="C42" s="37">
        <v>26.080000000000002</v>
      </c>
      <c r="D42" s="37">
        <v>23.44</v>
      </c>
      <c r="E42" s="37">
        <v>20.56</v>
      </c>
      <c r="F42" s="37">
        <v>26.080000000000002</v>
      </c>
      <c r="G42" s="37">
        <v>21.28</v>
      </c>
      <c r="H42" s="37">
        <v>24.8</v>
      </c>
      <c r="I42" s="37">
        <v>27.28</v>
      </c>
      <c r="J42" s="37">
        <v>26.96</v>
      </c>
      <c r="K42" s="37">
        <v>28.64</v>
      </c>
      <c r="L42" s="37">
        <v>26.8</v>
      </c>
      <c r="M42" s="37">
        <v>28.8</v>
      </c>
      <c r="N42" s="37">
        <v>12</v>
      </c>
      <c r="O42" s="37" t="s">
        <v>75</v>
      </c>
      <c r="P42" s="37" t="s">
        <v>75</v>
      </c>
      <c r="Q42" s="37" t="s">
        <v>75</v>
      </c>
      <c r="R42" s="37" t="s">
        <v>75</v>
      </c>
      <c r="S42" s="37" t="s">
        <v>75</v>
      </c>
      <c r="T42" s="37" t="s">
        <v>75</v>
      </c>
      <c r="U42" s="37" t="s">
        <v>75</v>
      </c>
      <c r="V42" s="37" t="s">
        <v>75</v>
      </c>
      <c r="W42" s="37" t="s">
        <v>75</v>
      </c>
      <c r="X42" s="37" t="s">
        <v>75</v>
      </c>
      <c r="Y42" s="37" t="s">
        <v>75</v>
      </c>
      <c r="Z42" s="37" t="s">
        <v>75</v>
      </c>
      <c r="AA42" s="37" t="s">
        <v>75</v>
      </c>
      <c r="AB42" s="37" t="s">
        <v>75</v>
      </c>
      <c r="AC42" s="37" t="s">
        <v>75</v>
      </c>
      <c r="AD42" s="37" t="s">
        <v>75</v>
      </c>
      <c r="AE42" s="37" t="s">
        <v>75</v>
      </c>
      <c r="AF42" s="37" t="s">
        <v>75</v>
      </c>
      <c r="AG42" s="37" t="s">
        <v>75</v>
      </c>
      <c r="AH42" s="37" t="s">
        <v>75</v>
      </c>
      <c r="AI42" s="37" t="s">
        <v>75</v>
      </c>
      <c r="AJ42" s="37"/>
      <c r="AK42" s="20"/>
    </row>
    <row r="43" spans="2:37" x14ac:dyDescent="0.2">
      <c r="B43" s="5" t="s">
        <v>32</v>
      </c>
      <c r="C43" s="37">
        <f>SUM(C44:C46)</f>
        <v>95.515587347882644</v>
      </c>
      <c r="D43" s="37">
        <f t="shared" ref="D43:N43" si="32">SUM(D44:D46)</f>
        <v>83.550099667209423</v>
      </c>
      <c r="E43" s="37">
        <f t="shared" si="32"/>
        <v>83.615962021269155</v>
      </c>
      <c r="F43" s="37">
        <f t="shared" si="32"/>
        <v>82.136230770193066</v>
      </c>
      <c r="G43" s="37">
        <f t="shared" si="32"/>
        <v>83.72624342611887</v>
      </c>
      <c r="H43" s="37">
        <f t="shared" si="32"/>
        <v>74.15195595078535</v>
      </c>
      <c r="I43" s="37">
        <f t="shared" si="32"/>
        <v>90.554093788810661</v>
      </c>
      <c r="J43" s="37">
        <f t="shared" si="32"/>
        <v>84.098329905818417</v>
      </c>
      <c r="K43" s="37">
        <f t="shared" si="32"/>
        <v>80.87447423731345</v>
      </c>
      <c r="L43" s="37">
        <f t="shared" si="32"/>
        <v>82.069229134264177</v>
      </c>
      <c r="M43" s="37">
        <f t="shared" si="32"/>
        <v>134.71042129701092</v>
      </c>
      <c r="N43" s="37">
        <f t="shared" si="32"/>
        <v>91.460706357012683</v>
      </c>
      <c r="O43" s="37">
        <f>SUM(O44:O47)</f>
        <v>86.606754899885289</v>
      </c>
      <c r="P43" s="37">
        <f t="shared" ref="P43:T43" si="33">SUM(P44:P47)</f>
        <v>87.322784149598078</v>
      </c>
      <c r="Q43" s="37">
        <f t="shared" si="33"/>
        <v>95.587918956588595</v>
      </c>
      <c r="R43" s="37">
        <f t="shared" si="33"/>
        <v>143.60114596621358</v>
      </c>
      <c r="S43" s="37">
        <f t="shared" si="33"/>
        <v>99.283685075629052</v>
      </c>
      <c r="T43" s="37">
        <f t="shared" si="33"/>
        <v>114.31271619962651</v>
      </c>
      <c r="U43" s="37">
        <f>SUM(U44:U47)</f>
        <v>100.37867313249775</v>
      </c>
      <c r="V43" s="37">
        <f>SUM(V44:V47)</f>
        <v>98.725973811140648</v>
      </c>
      <c r="W43" s="37">
        <f>SUM(W44:W47)</f>
        <v>85.759426842258947</v>
      </c>
      <c r="X43" s="37">
        <f t="shared" ref="X43:AC43" si="34">SUM(X44:X47)</f>
        <v>86.907471376390305</v>
      </c>
      <c r="Y43" s="37">
        <f t="shared" si="34"/>
        <v>83.206415256175788</v>
      </c>
      <c r="Z43" s="37">
        <f t="shared" si="34"/>
        <v>85.95512207356532</v>
      </c>
      <c r="AA43" s="37">
        <f t="shared" si="34"/>
        <v>88.504876311018435</v>
      </c>
      <c r="AB43" s="37">
        <f t="shared" si="34"/>
        <v>92.478935742362907</v>
      </c>
      <c r="AC43" s="37">
        <f t="shared" si="34"/>
        <v>93.473837279860845</v>
      </c>
      <c r="AD43" s="37">
        <f t="shared" ref="AD43:AE43" si="35">SUM(AD44:AD47)</f>
        <v>98.43816493040562</v>
      </c>
      <c r="AE43" s="37">
        <f t="shared" si="35"/>
        <v>99.174566379393568</v>
      </c>
      <c r="AF43" s="37">
        <f t="shared" ref="AF43" si="36">SUM(AF44:AF47)</f>
        <v>101.85229417472695</v>
      </c>
      <c r="AG43" s="37">
        <f t="shared" ref="AG43:AH43" si="37">SUM(AG44:AG47)</f>
        <v>101.38831386035683</v>
      </c>
      <c r="AH43" s="37">
        <f t="shared" si="37"/>
        <v>108.8685163438964</v>
      </c>
      <c r="AI43" s="37">
        <f t="shared" ref="AI43" si="38">SUM(AI44:AI47)</f>
        <v>116.71033417249124</v>
      </c>
      <c r="AJ43" s="37"/>
    </row>
    <row r="44" spans="2:37" x14ac:dyDescent="0.2">
      <c r="B44" s="46" t="s">
        <v>33</v>
      </c>
      <c r="C44" s="37">
        <v>35.971886133333335</v>
      </c>
      <c r="D44" s="37">
        <v>24.808197333333332</v>
      </c>
      <c r="E44" s="37">
        <v>24.808197333333332</v>
      </c>
      <c r="F44" s="37">
        <v>22.947582533333335</v>
      </c>
      <c r="G44" s="37">
        <v>23.567787466666669</v>
      </c>
      <c r="H44" s="37">
        <v>11.783893733333334</v>
      </c>
      <c r="I44" s="37">
        <v>27.28901706666667</v>
      </c>
      <c r="J44" s="37">
        <v>19.226352933333335</v>
      </c>
      <c r="K44" s="37">
        <v>16.745533199999997</v>
      </c>
      <c r="L44" s="37">
        <v>16.745533199999997</v>
      </c>
      <c r="M44" s="37">
        <v>70.083157466666691</v>
      </c>
      <c r="N44" s="37">
        <v>19.846557866666664</v>
      </c>
      <c r="O44" s="37">
        <v>11.783893733333334</v>
      </c>
      <c r="P44" s="37">
        <v>14.884918400000002</v>
      </c>
      <c r="Q44" s="37">
        <v>17.365738133333338</v>
      </c>
      <c r="R44" s="37">
        <v>59.539673600000008</v>
      </c>
      <c r="S44" s="37">
        <v>19.226352933333335</v>
      </c>
      <c r="T44" s="37">
        <v>23.567787466666669</v>
      </c>
      <c r="U44" s="37">
        <v>20.466762800000005</v>
      </c>
      <c r="V44" s="37">
        <v>22.387537478533332</v>
      </c>
      <c r="W44" s="37">
        <v>16.816236562399997</v>
      </c>
      <c r="X44" s="37">
        <v>18.732049601466663</v>
      </c>
      <c r="Y44" s="37">
        <v>18.282520669209713</v>
      </c>
      <c r="Z44" s="37">
        <v>19.0765237671073</v>
      </c>
      <c r="AA44" s="37">
        <v>19.838320667375339</v>
      </c>
      <c r="AB44" s="37">
        <v>20.348670644302445</v>
      </c>
      <c r="AC44" s="37">
        <v>20.089334297342493</v>
      </c>
      <c r="AD44" s="37">
        <v>22.219743345339293</v>
      </c>
      <c r="AE44" s="37">
        <v>21.498934159311169</v>
      </c>
      <c r="AF44" s="37">
        <v>23.6279028294726</v>
      </c>
      <c r="AG44" s="37">
        <v>24.914527793619559</v>
      </c>
      <c r="AH44" s="37">
        <v>25.429321734888433</v>
      </c>
      <c r="AI44" s="37">
        <v>30.924376481347998</v>
      </c>
      <c r="AJ44" s="37"/>
    </row>
    <row r="45" spans="2:37" x14ac:dyDescent="0.2">
      <c r="B45" s="46" t="s">
        <v>34</v>
      </c>
      <c r="C45" s="37">
        <v>6.2605202000000011</v>
      </c>
      <c r="D45" s="37">
        <v>5.7564122000000006</v>
      </c>
      <c r="E45" s="37">
        <v>5.8035802000000007</v>
      </c>
      <c r="F45" s="37">
        <v>6.1061558465688011</v>
      </c>
      <c r="G45" s="37">
        <v>6.3144951325896006</v>
      </c>
      <c r="H45" s="37">
        <v>8.5851361205896008</v>
      </c>
      <c r="I45" s="37">
        <v>8.8323583480000014</v>
      </c>
      <c r="J45" s="37">
        <v>8.9102556172113623</v>
      </c>
      <c r="K45" s="37">
        <v>9.7027358911999997</v>
      </c>
      <c r="L45" s="37">
        <v>13.916615525894965</v>
      </c>
      <c r="M45" s="37">
        <v>15.727833590166837</v>
      </c>
      <c r="N45" s="37">
        <v>18.784694234789391</v>
      </c>
      <c r="O45" s="37">
        <v>22.805116097278038</v>
      </c>
      <c r="P45" s="37">
        <v>24.100105770400003</v>
      </c>
      <c r="Q45" s="37">
        <v>25.900289505343299</v>
      </c>
      <c r="R45" s="37">
        <v>35.277155772209269</v>
      </c>
      <c r="S45" s="37">
        <v>28.191463603730728</v>
      </c>
      <c r="T45" s="37">
        <v>32.647660196799997</v>
      </c>
      <c r="U45" s="37">
        <v>23.763914266754451</v>
      </c>
      <c r="V45" s="37">
        <v>24.040361602400004</v>
      </c>
      <c r="W45" s="37">
        <v>21.839166723778668</v>
      </c>
      <c r="X45" s="37">
        <v>20.801220050218582</v>
      </c>
      <c r="Y45" s="37">
        <v>20.096192899200002</v>
      </c>
      <c r="Z45" s="37">
        <v>22.124846980003838</v>
      </c>
      <c r="AA45" s="37">
        <v>21.701030050268482</v>
      </c>
      <c r="AB45" s="37">
        <v>24.485869826640563</v>
      </c>
      <c r="AC45" s="37">
        <v>23.709092122673074</v>
      </c>
      <c r="AD45" s="37">
        <v>25.094242266731133</v>
      </c>
      <c r="AE45" s="37">
        <v>23.648578161728881</v>
      </c>
      <c r="AF45" s="37">
        <v>25.00951560109025</v>
      </c>
      <c r="AG45" s="37">
        <v>25.854135784898059</v>
      </c>
      <c r="AH45" s="37">
        <v>32.019468689189409</v>
      </c>
      <c r="AI45" s="37">
        <v>32.296924575746303</v>
      </c>
      <c r="AJ45" s="37"/>
    </row>
    <row r="46" spans="2:37" x14ac:dyDescent="0.2">
      <c r="B46" s="46" t="s">
        <v>35</v>
      </c>
      <c r="C46" s="37">
        <v>53.283181014549314</v>
      </c>
      <c r="D46" s="37">
        <v>52.985490133876098</v>
      </c>
      <c r="E46" s="37">
        <v>53.004184487935817</v>
      </c>
      <c r="F46" s="37">
        <v>53.082492390290938</v>
      </c>
      <c r="G46" s="37">
        <v>53.843960826862599</v>
      </c>
      <c r="H46" s="37">
        <v>53.782926096862411</v>
      </c>
      <c r="I46" s="37">
        <v>54.432718374143988</v>
      </c>
      <c r="J46" s="37">
        <v>55.961721355273717</v>
      </c>
      <c r="K46" s="37">
        <v>54.42620514611346</v>
      </c>
      <c r="L46" s="37">
        <v>51.407080408369211</v>
      </c>
      <c r="M46" s="37">
        <v>48.899430240177402</v>
      </c>
      <c r="N46" s="37">
        <v>52.829454255556627</v>
      </c>
      <c r="O46" s="37">
        <v>52.017745069273907</v>
      </c>
      <c r="P46" s="37">
        <v>48.337759979198076</v>
      </c>
      <c r="Q46" s="37">
        <v>52.32189131791197</v>
      </c>
      <c r="R46" s="37">
        <v>48.784316594004316</v>
      </c>
      <c r="S46" s="37">
        <v>50.154386349723254</v>
      </c>
      <c r="T46" s="37">
        <v>54.488788748525721</v>
      </c>
      <c r="U46" s="37">
        <v>51.039132070806559</v>
      </c>
      <c r="V46" s="37">
        <v>47.213570342295085</v>
      </c>
      <c r="W46" s="37">
        <v>41.890829764632223</v>
      </c>
      <c r="X46" s="37">
        <v>41.650483000755003</v>
      </c>
      <c r="Y46" s="37">
        <v>39.009444446306539</v>
      </c>
      <c r="Z46" s="37">
        <v>38.298596520174343</v>
      </c>
      <c r="AA46" s="37">
        <v>39.93197859156983</v>
      </c>
      <c r="AB46" s="37">
        <v>38.962736104882886</v>
      </c>
      <c r="AC46" s="37">
        <v>38.658239073799514</v>
      </c>
      <c r="AD46" s="37">
        <v>39.17296701411238</v>
      </c>
      <c r="AE46" s="37">
        <v>40.851364158688504</v>
      </c>
      <c r="AF46" s="37">
        <v>39.48679118056215</v>
      </c>
      <c r="AG46" s="37">
        <v>38.30788730270033</v>
      </c>
      <c r="AH46" s="37">
        <v>37.582602452835033</v>
      </c>
      <c r="AI46" s="37">
        <v>38.29745293083478</v>
      </c>
      <c r="AJ46" s="37"/>
    </row>
    <row r="47" spans="2:37" x14ac:dyDescent="0.2">
      <c r="B47" s="46" t="s">
        <v>122</v>
      </c>
      <c r="C47" s="37" t="s">
        <v>75</v>
      </c>
      <c r="D47" s="37" t="s">
        <v>75</v>
      </c>
      <c r="E47" s="37" t="s">
        <v>75</v>
      </c>
      <c r="F47" s="37" t="s">
        <v>75</v>
      </c>
      <c r="G47" s="37" t="s">
        <v>75</v>
      </c>
      <c r="H47" s="37" t="s">
        <v>75</v>
      </c>
      <c r="I47" s="37" t="s">
        <v>75</v>
      </c>
      <c r="J47" s="37" t="s">
        <v>75</v>
      </c>
      <c r="K47" s="37" t="s">
        <v>75</v>
      </c>
      <c r="L47" s="37" t="s">
        <v>75</v>
      </c>
      <c r="M47" s="37" t="s">
        <v>75</v>
      </c>
      <c r="N47" s="37" t="s">
        <v>75</v>
      </c>
      <c r="O47" s="37" t="s">
        <v>75</v>
      </c>
      <c r="P47" s="37" t="s">
        <v>75</v>
      </c>
      <c r="Q47" s="37" t="s">
        <v>75</v>
      </c>
      <c r="R47" s="37" t="s">
        <v>75</v>
      </c>
      <c r="S47" s="37">
        <v>1.7114821888417244</v>
      </c>
      <c r="T47" s="37">
        <v>3.6084797876341232</v>
      </c>
      <c r="U47" s="37">
        <v>5.108863994936736</v>
      </c>
      <c r="V47" s="37">
        <v>5.08450438791224</v>
      </c>
      <c r="W47" s="37">
        <v>5.2131937914480639</v>
      </c>
      <c r="X47" s="37">
        <v>5.7237187239500571</v>
      </c>
      <c r="Y47" s="37">
        <v>5.8182572414595359</v>
      </c>
      <c r="Z47" s="37">
        <v>6.4551548062798352</v>
      </c>
      <c r="AA47" s="37">
        <v>7.0335470018047896</v>
      </c>
      <c r="AB47" s="37">
        <v>8.6816591665370204</v>
      </c>
      <c r="AC47" s="37">
        <v>11.017171786045768</v>
      </c>
      <c r="AD47" s="37">
        <v>11.951212304222803</v>
      </c>
      <c r="AE47" s="37">
        <v>13.17568989966502</v>
      </c>
      <c r="AF47" s="37">
        <v>13.728084563601959</v>
      </c>
      <c r="AG47" s="37">
        <v>12.311762979138889</v>
      </c>
      <c r="AH47" s="37">
        <v>13.837123466983524</v>
      </c>
      <c r="AI47" s="37">
        <v>15.191580184562174</v>
      </c>
      <c r="AJ47" s="37"/>
    </row>
    <row r="48" spans="2:37" x14ac:dyDescent="0.2">
      <c r="B48" s="5" t="s">
        <v>31</v>
      </c>
      <c r="C48" s="37">
        <v>1.0746899999999999</v>
      </c>
      <c r="D48" s="37">
        <v>14.253368999999999</v>
      </c>
      <c r="E48" s="37">
        <v>27.432047999999998</v>
      </c>
      <c r="F48" s="37">
        <v>53.789406</v>
      </c>
      <c r="G48" s="37">
        <v>80.146764000000005</v>
      </c>
      <c r="H48" s="37">
        <v>136.95605945736435</v>
      </c>
      <c r="I48" s="37">
        <v>189.64072348837209</v>
      </c>
      <c r="J48" s="37">
        <v>243.71317612403101</v>
      </c>
      <c r="K48" s="37">
        <v>131.23610649023254</v>
      </c>
      <c r="L48" s="37">
        <v>261.04676473054263</v>
      </c>
      <c r="M48" s="37">
        <v>450.60354555999999</v>
      </c>
      <c r="N48" s="37">
        <v>388.43443000000008</v>
      </c>
      <c r="O48" s="37">
        <v>316.88776999999999</v>
      </c>
      <c r="P48" s="37">
        <v>364.79524240000001</v>
      </c>
      <c r="Q48" s="37">
        <v>263.61902000000003</v>
      </c>
      <c r="R48" s="37">
        <v>289.85194333333328</v>
      </c>
      <c r="S48" s="37">
        <v>230.23902857142858</v>
      </c>
      <c r="T48" s="37">
        <v>221.29880476190476</v>
      </c>
      <c r="U48" s="37">
        <v>200.67576214285714</v>
      </c>
      <c r="V48" s="37">
        <v>129.92274857142854</v>
      </c>
      <c r="W48" s="37">
        <v>91.583317857142859</v>
      </c>
      <c r="X48" s="37">
        <v>65.231919047619044</v>
      </c>
      <c r="Y48" s="37">
        <v>53.630177698412687</v>
      </c>
      <c r="Z48" s="37">
        <v>54.350359523809516</v>
      </c>
      <c r="AA48" s="37">
        <v>38.177550468975454</v>
      </c>
      <c r="AB48" s="37">
        <v>60.250257287157289</v>
      </c>
      <c r="AC48" s="37">
        <v>68.303811832611814</v>
      </c>
      <c r="AD48" s="37">
        <v>87.622271255411249</v>
      </c>
      <c r="AE48" s="37">
        <v>89.585361659451664</v>
      </c>
      <c r="AF48" s="37">
        <v>96.072402842712833</v>
      </c>
      <c r="AG48" s="37">
        <v>82.213880000000003</v>
      </c>
      <c r="AH48" s="37">
        <v>90.889893106060612</v>
      </c>
      <c r="AI48" s="37">
        <v>89.846964050802143</v>
      </c>
      <c r="AJ48" s="37"/>
    </row>
    <row r="49" spans="2:37" x14ac:dyDescent="0.2">
      <c r="B49" s="5" t="s">
        <v>36</v>
      </c>
      <c r="C49" s="37" t="s">
        <v>75</v>
      </c>
      <c r="D49" s="37" t="s">
        <v>75</v>
      </c>
      <c r="E49" s="37" t="s">
        <v>75</v>
      </c>
      <c r="F49" s="37">
        <f t="shared" ref="F49:AB49" si="39">SUM(F50:F52)</f>
        <v>5.4373863732948395</v>
      </c>
      <c r="G49" s="37">
        <f t="shared" si="39"/>
        <v>16.854041066559564</v>
      </c>
      <c r="H49" s="37">
        <f t="shared" si="39"/>
        <v>29.457654836890331</v>
      </c>
      <c r="I49" s="37">
        <f t="shared" si="39"/>
        <v>69.663827899961191</v>
      </c>
      <c r="J49" s="37">
        <f t="shared" si="39"/>
        <v>110.19037355008132</v>
      </c>
      <c r="K49" s="37">
        <f t="shared" si="39"/>
        <v>137.471606374522</v>
      </c>
      <c r="L49" s="37">
        <f t="shared" si="39"/>
        <v>175.30759248782641</v>
      </c>
      <c r="M49" s="37">
        <f t="shared" si="39"/>
        <v>232.85923706753397</v>
      </c>
      <c r="N49" s="37">
        <f t="shared" si="39"/>
        <v>291.75930128995412</v>
      </c>
      <c r="O49" s="37">
        <f t="shared" si="39"/>
        <v>375.13016159371961</v>
      </c>
      <c r="P49" s="37">
        <f t="shared" si="39"/>
        <v>510.95379364121112</v>
      </c>
      <c r="Q49" s="37">
        <f t="shared" si="39"/>
        <v>655.53157140692031</v>
      </c>
      <c r="R49" s="37">
        <f t="shared" si="39"/>
        <v>813.66517805983585</v>
      </c>
      <c r="S49" s="37">
        <f t="shared" si="39"/>
        <v>863.74486079007943</v>
      </c>
      <c r="T49" s="37">
        <f t="shared" si="39"/>
        <v>876.34130631797109</v>
      </c>
      <c r="U49" s="37">
        <f t="shared" si="39"/>
        <v>957.40334980806983</v>
      </c>
      <c r="V49" s="37">
        <f t="shared" si="39"/>
        <v>996.94495206597935</v>
      </c>
      <c r="W49" s="37">
        <f t="shared" si="39"/>
        <v>1012.8249235418239</v>
      </c>
      <c r="X49" s="37">
        <f t="shared" si="39"/>
        <v>1038.5307390594971</v>
      </c>
      <c r="Y49" s="37">
        <f t="shared" si="39"/>
        <v>1028.6427051451315</v>
      </c>
      <c r="Z49" s="37">
        <f t="shared" si="39"/>
        <v>1057.6618519138019</v>
      </c>
      <c r="AA49" s="37">
        <f t="shared" si="39"/>
        <v>1138.0799008786171</v>
      </c>
      <c r="AB49" s="37">
        <f t="shared" si="39"/>
        <v>1112.1665250258736</v>
      </c>
      <c r="AC49" s="37">
        <f>SUM(AC50:AC52)</f>
        <v>1181.4576503802366</v>
      </c>
      <c r="AD49" s="37">
        <f t="shared" ref="AD49:AE49" si="40">SUM(AD50:AD52)</f>
        <v>1090.8559843745336</v>
      </c>
      <c r="AE49" s="37">
        <f t="shared" si="40"/>
        <v>778.38231876501618</v>
      </c>
      <c r="AF49" s="37">
        <f t="shared" ref="AF49" si="41">SUM(AF50:AF52)</f>
        <v>765.81990221048989</v>
      </c>
      <c r="AG49" s="37">
        <f t="shared" ref="AG49:AH49" si="42">SUM(AG50:AG52)</f>
        <v>616.9994429972927</v>
      </c>
      <c r="AH49" s="37">
        <f t="shared" si="42"/>
        <v>665.57609635366714</v>
      </c>
      <c r="AI49" s="37">
        <f t="shared" ref="AI49" si="43">SUM(AI50:AI52)</f>
        <v>622.05615803454214</v>
      </c>
      <c r="AJ49" s="37"/>
    </row>
    <row r="50" spans="2:37" x14ac:dyDescent="0.2">
      <c r="B50" s="46" t="s">
        <v>37</v>
      </c>
      <c r="C50" s="37" t="s">
        <v>75</v>
      </c>
      <c r="D50" s="37" t="s">
        <v>75</v>
      </c>
      <c r="E50" s="37" t="s">
        <v>75</v>
      </c>
      <c r="F50" s="37">
        <v>0.4615625625</v>
      </c>
      <c r="G50" s="37">
        <v>1.9158351224999999</v>
      </c>
      <c r="H50" s="37">
        <v>4.5237424759090912</v>
      </c>
      <c r="I50" s="37">
        <v>16.960005281501726</v>
      </c>
      <c r="J50" s="37">
        <v>29.315464350838404</v>
      </c>
      <c r="K50" s="37">
        <v>44.197949680751556</v>
      </c>
      <c r="L50" s="37">
        <v>69.554470766913028</v>
      </c>
      <c r="M50" s="37">
        <v>113.73778555326541</v>
      </c>
      <c r="N50" s="37">
        <v>157.24246876007419</v>
      </c>
      <c r="O50" s="37">
        <v>237.36234073853564</v>
      </c>
      <c r="P50" s="37">
        <v>372.41634151021617</v>
      </c>
      <c r="Q50" s="37">
        <v>512.30763426281419</v>
      </c>
      <c r="R50" s="37">
        <v>664.3917699982037</v>
      </c>
      <c r="S50" s="37">
        <v>700.49059701749354</v>
      </c>
      <c r="T50" s="37">
        <v>719.47647584597075</v>
      </c>
      <c r="U50" s="37">
        <v>800.02407934451776</v>
      </c>
      <c r="V50" s="37">
        <v>842.8630051636942</v>
      </c>
      <c r="W50" s="37">
        <v>856.89356846668647</v>
      </c>
      <c r="X50" s="37">
        <v>889.79522596847596</v>
      </c>
      <c r="Y50" s="37">
        <v>883.8495786853299</v>
      </c>
      <c r="Z50" s="37">
        <v>916.42323798902169</v>
      </c>
      <c r="AA50" s="37">
        <v>1000.2033939493652</v>
      </c>
      <c r="AB50" s="37">
        <v>977.26833808807589</v>
      </c>
      <c r="AC50" s="37">
        <v>1048.8510739216736</v>
      </c>
      <c r="AD50" s="37">
        <v>961.17105179683176</v>
      </c>
      <c r="AE50" s="37">
        <v>651.6424530440089</v>
      </c>
      <c r="AF50" s="37">
        <v>651.41498698255111</v>
      </c>
      <c r="AG50" s="37">
        <v>520.64123629931464</v>
      </c>
      <c r="AH50" s="37">
        <v>569.56484397857184</v>
      </c>
      <c r="AI50" s="37">
        <v>534.89087642478876</v>
      </c>
      <c r="AJ50" s="37"/>
    </row>
    <row r="51" spans="2:37" x14ac:dyDescent="0.2">
      <c r="B51" s="46" t="s">
        <v>38</v>
      </c>
      <c r="C51" s="37" t="s">
        <v>75</v>
      </c>
      <c r="D51" s="37" t="s">
        <v>75</v>
      </c>
      <c r="E51" s="37" t="s">
        <v>75</v>
      </c>
      <c r="F51" s="37" t="s">
        <v>75</v>
      </c>
      <c r="G51" s="37" t="s">
        <v>75</v>
      </c>
      <c r="H51" s="37" t="s">
        <v>75</v>
      </c>
      <c r="I51" s="37">
        <v>1.555604325</v>
      </c>
      <c r="J51" s="37">
        <v>3.0956526067500003</v>
      </c>
      <c r="K51" s="37">
        <v>4.6203004056825003</v>
      </c>
      <c r="L51" s="37">
        <v>6.129701726625675</v>
      </c>
      <c r="M51" s="37">
        <v>7.6240090343594193</v>
      </c>
      <c r="N51" s="37">
        <v>9.1033732690158224</v>
      </c>
      <c r="O51" s="37">
        <v>10.567943861325666</v>
      </c>
      <c r="P51" s="37">
        <v>12.017868747712409</v>
      </c>
      <c r="Q51" s="37">
        <v>13.453294385235285</v>
      </c>
      <c r="R51" s="37">
        <v>14.874365766382933</v>
      </c>
      <c r="S51" s="37">
        <v>16.281226433719102</v>
      </c>
      <c r="T51" s="37">
        <v>17.674018494381915</v>
      </c>
      <c r="U51" s="37">
        <v>19.052882634438095</v>
      </c>
      <c r="V51" s="37">
        <v>20.417958133093713</v>
      </c>
      <c r="W51" s="37">
        <v>33.669755963012776</v>
      </c>
      <c r="X51" s="37">
        <v>33.685402782995155</v>
      </c>
      <c r="Y51" s="37">
        <v>33.700893134777694</v>
      </c>
      <c r="Z51" s="37">
        <v>33.716228583042415</v>
      </c>
      <c r="AA51" s="37">
        <v>33.731410676824488</v>
      </c>
      <c r="AB51" s="37">
        <v>33.746440949668745</v>
      </c>
      <c r="AC51" s="37">
        <v>33.761320919784552</v>
      </c>
      <c r="AD51" s="37">
        <v>33.776052090199201</v>
      </c>
      <c r="AE51" s="37">
        <v>33.79063594890971</v>
      </c>
      <c r="AF51" s="37">
        <v>33.80507396903311</v>
      </c>
      <c r="AG51" s="37">
        <v>33.819367608955282</v>
      </c>
      <c r="AH51" s="37">
        <v>33.833518312478226</v>
      </c>
      <c r="AI51" s="37">
        <v>33.847527508965946</v>
      </c>
      <c r="AJ51" s="37"/>
    </row>
    <row r="52" spans="2:37" x14ac:dyDescent="0.2">
      <c r="B52" s="46" t="s">
        <v>39</v>
      </c>
      <c r="C52" s="37" t="s">
        <v>75</v>
      </c>
      <c r="D52" s="37" t="s">
        <v>75</v>
      </c>
      <c r="E52" s="37" t="s">
        <v>75</v>
      </c>
      <c r="F52" s="37">
        <v>4.9758238107948394</v>
      </c>
      <c r="G52" s="37">
        <v>14.938205944059563</v>
      </c>
      <c r="H52" s="37">
        <v>24.933912360981239</v>
      </c>
      <c r="I52" s="37">
        <v>51.148218293459465</v>
      </c>
      <c r="J52" s="37">
        <v>77.779256592492914</v>
      </c>
      <c r="K52" s="37">
        <v>88.653356288087949</v>
      </c>
      <c r="L52" s="37">
        <v>99.62341999428773</v>
      </c>
      <c r="M52" s="37">
        <v>111.49744247990913</v>
      </c>
      <c r="N52" s="37">
        <v>125.41345926086407</v>
      </c>
      <c r="O52" s="37">
        <v>127.19987699385831</v>
      </c>
      <c r="P52" s="37">
        <v>126.51958338328257</v>
      </c>
      <c r="Q52" s="37">
        <v>129.77064275887085</v>
      </c>
      <c r="R52" s="37">
        <v>134.3990422952493</v>
      </c>
      <c r="S52" s="37">
        <v>146.97303733886679</v>
      </c>
      <c r="T52" s="37">
        <v>139.19081197761841</v>
      </c>
      <c r="U52" s="37">
        <v>138.32638782911397</v>
      </c>
      <c r="V52" s="37">
        <v>133.66398876919138</v>
      </c>
      <c r="W52" s="37">
        <v>122.26159911212466</v>
      </c>
      <c r="X52" s="37">
        <v>115.05011030802592</v>
      </c>
      <c r="Y52" s="37">
        <v>111.09223332502381</v>
      </c>
      <c r="Z52" s="37">
        <v>107.52238534173785</v>
      </c>
      <c r="AA52" s="37">
        <v>104.14509625242725</v>
      </c>
      <c r="AB52" s="37">
        <v>101.15174598812902</v>
      </c>
      <c r="AC52" s="37">
        <v>98.845255538778559</v>
      </c>
      <c r="AD52" s="37">
        <v>95.908880487502557</v>
      </c>
      <c r="AE52" s="37">
        <v>92.949229772097567</v>
      </c>
      <c r="AF52" s="37">
        <v>80.599841258905755</v>
      </c>
      <c r="AG52" s="37">
        <v>62.538839089022808</v>
      </c>
      <c r="AH52" s="37">
        <v>62.177734062617148</v>
      </c>
      <c r="AI52" s="37">
        <v>53.317754100787347</v>
      </c>
      <c r="AJ52" s="37"/>
    </row>
    <row r="53" spans="2:37" x14ac:dyDescent="0.2">
      <c r="B53" s="5" t="s">
        <v>81</v>
      </c>
      <c r="C53" s="37">
        <f>SUM(C54:C57)</f>
        <v>62.39513609863841</v>
      </c>
      <c r="D53" s="37">
        <f t="shared" ref="D53:AC53" si="44">SUM(D54:D57)</f>
        <v>63.518313615199766</v>
      </c>
      <c r="E53" s="37">
        <f t="shared" si="44"/>
        <v>64.702462892820193</v>
      </c>
      <c r="F53" s="37">
        <f t="shared" si="44"/>
        <v>65.813868867703505</v>
      </c>
      <c r="G53" s="37">
        <f t="shared" si="44"/>
        <v>66.868781510820767</v>
      </c>
      <c r="H53" s="37">
        <f t="shared" si="44"/>
        <v>67.9546118324036</v>
      </c>
      <c r="I53" s="37">
        <f t="shared" si="44"/>
        <v>68.26075766288902</v>
      </c>
      <c r="J53" s="37">
        <f t="shared" si="44"/>
        <v>79.300197490576764</v>
      </c>
      <c r="K53" s="37">
        <f t="shared" si="44"/>
        <v>69.327033688046797</v>
      </c>
      <c r="L53" s="37">
        <f t="shared" si="44"/>
        <v>79.601178791714332</v>
      </c>
      <c r="M53" s="37">
        <f t="shared" si="44"/>
        <v>53.068419796231893</v>
      </c>
      <c r="N53" s="37">
        <f t="shared" si="44"/>
        <v>77.248201086391987</v>
      </c>
      <c r="O53" s="37">
        <f t="shared" si="44"/>
        <v>69.672116806129424</v>
      </c>
      <c r="P53" s="37">
        <f t="shared" si="44"/>
        <v>86.237939128550735</v>
      </c>
      <c r="Q53" s="37">
        <f t="shared" si="44"/>
        <v>67.669326907844706</v>
      </c>
      <c r="R53" s="37">
        <f t="shared" si="44"/>
        <v>68.532330875240859</v>
      </c>
      <c r="S53" s="37">
        <f t="shared" si="44"/>
        <v>68.883094355819168</v>
      </c>
      <c r="T53" s="37">
        <f t="shared" si="44"/>
        <v>70.146271100560796</v>
      </c>
      <c r="U53" s="37">
        <f t="shared" si="44"/>
        <v>51.838899124744181</v>
      </c>
      <c r="V53" s="37">
        <f t="shared" si="44"/>
        <v>55.962864511786989</v>
      </c>
      <c r="W53" s="37">
        <f t="shared" si="44"/>
        <v>52.466166829994947</v>
      </c>
      <c r="X53" s="37">
        <f t="shared" si="44"/>
        <v>60.4878769861565</v>
      </c>
      <c r="Y53" s="37">
        <f t="shared" si="44"/>
        <v>55.751701829600137</v>
      </c>
      <c r="Z53" s="37">
        <f t="shared" si="44"/>
        <v>58.528558067575425</v>
      </c>
      <c r="AA53" s="37">
        <f t="shared" si="44"/>
        <v>59.490376319699955</v>
      </c>
      <c r="AB53" s="37">
        <f t="shared" si="44"/>
        <v>60.550597787587414</v>
      </c>
      <c r="AC53" s="37">
        <f t="shared" si="44"/>
        <v>60.294934671950074</v>
      </c>
      <c r="AD53" s="37">
        <f t="shared" ref="AD53:AE53" si="45">SUM(AD54:AD57)</f>
        <v>61.704483573002562</v>
      </c>
      <c r="AE53" s="37">
        <f t="shared" si="45"/>
        <v>58.411066507188458</v>
      </c>
      <c r="AF53" s="37">
        <f t="shared" ref="AF53" si="46">SUM(AF54:AF57)</f>
        <v>49.829462880448254</v>
      </c>
      <c r="AG53" s="37">
        <f t="shared" ref="AG53:AH53" si="47">SUM(AG54:AG57)</f>
        <v>46.18706350441964</v>
      </c>
      <c r="AH53" s="37">
        <f t="shared" si="47"/>
        <v>46.268556569119355</v>
      </c>
      <c r="AI53" s="37">
        <f t="shared" ref="AI53" si="48">SUM(AI54:AI57)</f>
        <v>48.068005548551234</v>
      </c>
      <c r="AJ53" s="37"/>
    </row>
    <row r="54" spans="2:37" x14ac:dyDescent="0.2">
      <c r="B54" s="46" t="s">
        <v>80</v>
      </c>
      <c r="C54" s="37">
        <v>21.15</v>
      </c>
      <c r="D54" s="37">
        <v>22.09</v>
      </c>
      <c r="E54" s="37">
        <v>23.029999999999998</v>
      </c>
      <c r="F54" s="37">
        <v>23.970000000000002</v>
      </c>
      <c r="G54" s="37">
        <v>24.91</v>
      </c>
      <c r="H54" s="37">
        <v>25.85</v>
      </c>
      <c r="I54" s="37">
        <v>25.943999999999999</v>
      </c>
      <c r="J54" s="37">
        <v>36.659999999999997</v>
      </c>
      <c r="K54" s="37">
        <v>24.816000000000003</v>
      </c>
      <c r="L54" s="37">
        <v>34.404000000000003</v>
      </c>
      <c r="M54" s="37">
        <v>7.6562999999999999</v>
      </c>
      <c r="N54" s="37">
        <v>31.513500000000001</v>
      </c>
      <c r="O54" s="37">
        <v>22.404899999999998</v>
      </c>
      <c r="P54" s="37">
        <v>37.802099999999996</v>
      </c>
      <c r="Q54" s="37">
        <v>21.192299999999999</v>
      </c>
      <c r="R54" s="37">
        <v>23.124000000000002</v>
      </c>
      <c r="S54" s="37">
        <v>27.635999999999999</v>
      </c>
      <c r="T54" s="37">
        <v>29.327999999999999</v>
      </c>
      <c r="U54" s="37">
        <v>10.716000000000001</v>
      </c>
      <c r="V54" s="37">
        <v>13.7475</v>
      </c>
      <c r="W54" s="37">
        <v>12.707625</v>
      </c>
      <c r="X54" s="37">
        <v>21.333299999999998</v>
      </c>
      <c r="Y54" s="37">
        <v>16.71555</v>
      </c>
      <c r="Z54" s="37">
        <v>19.175999999999998</v>
      </c>
      <c r="AA54" s="37">
        <v>19.740000000000002</v>
      </c>
      <c r="AB54" s="37">
        <v>20.303999999999998</v>
      </c>
      <c r="AC54" s="37">
        <v>19.646000000000001</v>
      </c>
      <c r="AD54" s="37">
        <v>20.480249999999998</v>
      </c>
      <c r="AE54" s="37">
        <v>16.624840000000003</v>
      </c>
      <c r="AF54" s="37">
        <v>7.4471499999999988</v>
      </c>
      <c r="AG54" s="37">
        <v>3.2420600000000004</v>
      </c>
      <c r="AH54" s="37">
        <v>2.9680500000000003</v>
      </c>
      <c r="AI54" s="37">
        <v>3.9064049999999995</v>
      </c>
      <c r="AJ54" s="37"/>
    </row>
    <row r="55" spans="2:37" ht="18" x14ac:dyDescent="0.2">
      <c r="B55" s="46" t="s">
        <v>109</v>
      </c>
      <c r="C55" s="37">
        <v>13.299497103957615</v>
      </c>
      <c r="D55" s="37">
        <v>13.318625466251373</v>
      </c>
      <c r="E55" s="37">
        <v>13.337562544922193</v>
      </c>
      <c r="F55" s="37">
        <v>13.356310252806303</v>
      </c>
      <c r="G55" s="37">
        <v>13.374870483611573</v>
      </c>
      <c r="H55" s="37">
        <v>13.393245112108792</v>
      </c>
      <c r="I55" s="37">
        <v>13.411435994321037</v>
      </c>
      <c r="J55" s="37">
        <v>13.429444967711159</v>
      </c>
      <c r="K55" s="37">
        <v>14.989916299207204</v>
      </c>
      <c r="L55" s="37">
        <v>15.364460710588334</v>
      </c>
      <c r="M55" s="37">
        <v>15.198903153365498</v>
      </c>
      <c r="N55" s="37">
        <v>15.063447654043188</v>
      </c>
      <c r="O55" s="37">
        <v>16.036722498720621</v>
      </c>
      <c r="P55" s="37">
        <v>16.717109915359149</v>
      </c>
      <c r="Q55" s="37">
        <v>14.250205719481098</v>
      </c>
      <c r="R55" s="37">
        <v>12.475113369815251</v>
      </c>
      <c r="S55" s="37">
        <v>7.5248784867183787</v>
      </c>
      <c r="T55" s="37">
        <v>5.9623667952464059</v>
      </c>
      <c r="U55" s="37">
        <v>5.4037394652917774</v>
      </c>
      <c r="V55" s="37">
        <v>6.1148858420337069</v>
      </c>
      <c r="W55" s="37">
        <v>3.4942372342121422</v>
      </c>
      <c r="X55" s="37">
        <v>2.7299556298553118</v>
      </c>
      <c r="Y55" s="37">
        <v>2.4665443993762177</v>
      </c>
      <c r="Z55" s="37">
        <v>2.6223860377645343</v>
      </c>
      <c r="AA55" s="37">
        <v>2.7782534226042781</v>
      </c>
      <c r="AB55" s="37">
        <v>2.9341462964309337</v>
      </c>
      <c r="AC55" s="37">
        <v>2.9316481208236729</v>
      </c>
      <c r="AD55" s="37">
        <v>2.9291749269724843</v>
      </c>
      <c r="AE55" s="37">
        <v>2.9267264650598084</v>
      </c>
      <c r="AF55" s="37">
        <v>2.9243024877662585</v>
      </c>
      <c r="AG55" s="37">
        <v>2.9219027502456445</v>
      </c>
      <c r="AH55" s="37">
        <v>2.9195270101002362</v>
      </c>
      <c r="AI55" s="37">
        <v>2.9171750273562829</v>
      </c>
      <c r="AJ55" s="37"/>
    </row>
    <row r="56" spans="2:37" ht="18" x14ac:dyDescent="0.2">
      <c r="B56" s="46" t="s">
        <v>110</v>
      </c>
      <c r="C56" s="37">
        <v>27.871110000000002</v>
      </c>
      <c r="D56" s="37">
        <v>28.029314999999997</v>
      </c>
      <c r="E56" s="37">
        <v>28.258274999999998</v>
      </c>
      <c r="F56" s="37">
        <v>28.414095</v>
      </c>
      <c r="G56" s="37">
        <v>28.507904999999997</v>
      </c>
      <c r="H56" s="37">
        <v>28.630334999999999</v>
      </c>
      <c r="I56" s="37">
        <v>28.827494999999999</v>
      </c>
      <c r="J56" s="37">
        <v>29.131184999999999</v>
      </c>
      <c r="K56" s="37">
        <v>29.439644999999995</v>
      </c>
      <c r="L56" s="37">
        <v>29.745719999999995</v>
      </c>
      <c r="M56" s="37">
        <v>30.126525000000001</v>
      </c>
      <c r="N56" s="37">
        <v>30.585239999999999</v>
      </c>
      <c r="O56" s="37">
        <v>31.141739999999999</v>
      </c>
      <c r="P56" s="37">
        <v>31.640204999999998</v>
      </c>
      <c r="Q56" s="37">
        <v>32.15934</v>
      </c>
      <c r="R56" s="37">
        <v>32.863709999999998</v>
      </c>
      <c r="S56" s="37">
        <v>33.651554999999995</v>
      </c>
      <c r="T56" s="37">
        <v>34.787610000000001</v>
      </c>
      <c r="U56" s="37">
        <v>35.656545000000001</v>
      </c>
      <c r="V56" s="37">
        <v>36.040529999999997</v>
      </c>
      <c r="W56" s="37">
        <v>36.210660000000004</v>
      </c>
      <c r="X56" s="37">
        <v>36.370454999999993</v>
      </c>
      <c r="Y56" s="37">
        <v>36.519914999999997</v>
      </c>
      <c r="Z56" s="37">
        <v>36.686865000000004</v>
      </c>
      <c r="AA56" s="37">
        <v>36.930929999999996</v>
      </c>
      <c r="AB56" s="37">
        <v>37.268009999999997</v>
      </c>
      <c r="AC56" s="37">
        <v>37.679819999999999</v>
      </c>
      <c r="AD56" s="37">
        <v>38.246654999999997</v>
      </c>
      <c r="AE56" s="37">
        <v>38.834955000000001</v>
      </c>
      <c r="AF56" s="37">
        <v>39.420074999999997</v>
      </c>
      <c r="AG56" s="37">
        <v>39.987704999999998</v>
      </c>
      <c r="AH56" s="37">
        <v>40.343864999999994</v>
      </c>
      <c r="AI56" s="37">
        <v>41.212799999999994</v>
      </c>
      <c r="AJ56" s="37"/>
    </row>
    <row r="57" spans="2:37" x14ac:dyDescent="0.2">
      <c r="B57" s="46" t="s">
        <v>118</v>
      </c>
      <c r="C57" s="37">
        <v>7.4528994680800001E-2</v>
      </c>
      <c r="D57" s="37">
        <v>8.0373148948399989E-2</v>
      </c>
      <c r="E57" s="37">
        <v>7.662534789799999E-2</v>
      </c>
      <c r="F57" s="37">
        <v>7.3463614897199991E-2</v>
      </c>
      <c r="G57" s="37">
        <v>7.6006027209200008E-2</v>
      </c>
      <c r="H57" s="37">
        <v>8.1031720294799978E-2</v>
      </c>
      <c r="I57" s="37">
        <v>7.7826668567999982E-2</v>
      </c>
      <c r="J57" s="37">
        <v>7.9567522865599968E-2</v>
      </c>
      <c r="K57" s="37">
        <v>8.1472388839599993E-2</v>
      </c>
      <c r="L57" s="37">
        <v>8.6998081125999979E-2</v>
      </c>
      <c r="M57" s="37">
        <v>8.6691642866399979E-2</v>
      </c>
      <c r="N57" s="37">
        <v>8.6013432348799976E-2</v>
      </c>
      <c r="O57" s="37">
        <v>8.8754307408799984E-2</v>
      </c>
      <c r="P57" s="37">
        <v>7.8524213191599995E-2</v>
      </c>
      <c r="Q57" s="37">
        <v>6.7481188363599995E-2</v>
      </c>
      <c r="R57" s="37">
        <v>6.9507505425599983E-2</v>
      </c>
      <c r="S57" s="37">
        <v>7.0660869100799981E-2</v>
      </c>
      <c r="T57" s="37">
        <v>6.8294305314399992E-2</v>
      </c>
      <c r="U57" s="37">
        <v>6.2614659452399982E-2</v>
      </c>
      <c r="V57" s="37">
        <v>5.994866975327999E-2</v>
      </c>
      <c r="W57" s="37">
        <v>5.3644595782800002E-2</v>
      </c>
      <c r="X57" s="37">
        <v>5.4166356301200001E-2</v>
      </c>
      <c r="Y57" s="37">
        <v>4.9692430223919989E-2</v>
      </c>
      <c r="Z57" s="37">
        <v>4.3307029810879992E-2</v>
      </c>
      <c r="AA57" s="37">
        <v>4.1192897095679991E-2</v>
      </c>
      <c r="AB57" s="37">
        <v>4.4441491156479995E-2</v>
      </c>
      <c r="AC57" s="37">
        <v>3.7466551126399995E-2</v>
      </c>
      <c r="AD57" s="37">
        <v>4.8403646030079989E-2</v>
      </c>
      <c r="AE57" s="37">
        <v>2.4545042128639991E-2</v>
      </c>
      <c r="AF57" s="37">
        <v>3.7935392682000003E-2</v>
      </c>
      <c r="AG57" s="37">
        <v>3.5395754173999996E-2</v>
      </c>
      <c r="AH57" s="37">
        <v>3.7114559019119996E-2</v>
      </c>
      <c r="AI57" s="37">
        <v>3.1625521194959996E-2</v>
      </c>
      <c r="AJ57" s="56"/>
    </row>
    <row r="58" spans="2:37" x14ac:dyDescent="0.2">
      <c r="B58" s="46" t="s">
        <v>119</v>
      </c>
      <c r="C58" s="37">
        <v>21.15786479151668</v>
      </c>
      <c r="D58" s="37">
        <v>21.476153046341857</v>
      </c>
      <c r="E58" s="37">
        <v>21.79524462028472</v>
      </c>
      <c r="F58" s="37">
        <v>22.090169926290539</v>
      </c>
      <c r="G58" s="37">
        <v>22.396533283439894</v>
      </c>
      <c r="H58" s="37">
        <v>22.626925698001759</v>
      </c>
      <c r="I58" s="37">
        <v>21.901766276698929</v>
      </c>
      <c r="J58" s="37">
        <v>20.664147136632121</v>
      </c>
      <c r="K58" s="37">
        <v>22.558423734190708</v>
      </c>
      <c r="L58" s="37">
        <v>23.482865452690984</v>
      </c>
      <c r="M58" s="37">
        <v>21.451189601658179</v>
      </c>
      <c r="N58" s="37">
        <v>20.850451683472421</v>
      </c>
      <c r="O58" s="37">
        <v>27.869553461021553</v>
      </c>
      <c r="P58" s="37">
        <v>32.413940603335782</v>
      </c>
      <c r="Q58" s="37">
        <v>30.842884225585983</v>
      </c>
      <c r="R58" s="37">
        <v>29.76858578046669</v>
      </c>
      <c r="S58" s="37">
        <v>30.079270387375821</v>
      </c>
      <c r="T58" s="37">
        <v>29.802417884455892</v>
      </c>
      <c r="U58" s="37">
        <v>31.524097992883263</v>
      </c>
      <c r="V58" s="37">
        <v>34.420621089259669</v>
      </c>
      <c r="W58" s="37">
        <v>40.036368192526744</v>
      </c>
      <c r="X58" s="37">
        <v>40.218552425035121</v>
      </c>
      <c r="Y58" s="37">
        <v>45.733940816878146</v>
      </c>
      <c r="Z58" s="37">
        <v>49.405969813419993</v>
      </c>
      <c r="AA58" s="37">
        <v>42.093353089919994</v>
      </c>
      <c r="AB58" s="37">
        <v>44.976406343077869</v>
      </c>
      <c r="AC58" s="37">
        <v>47.558564486446265</v>
      </c>
      <c r="AD58" s="37">
        <v>59.311168479323122</v>
      </c>
      <c r="AE58" s="37">
        <v>59.476918069286</v>
      </c>
      <c r="AF58" s="37">
        <v>65.116652904134753</v>
      </c>
      <c r="AG58" s="37">
        <v>58.732376890197031</v>
      </c>
      <c r="AH58" s="37">
        <v>66.192965456215248</v>
      </c>
      <c r="AI58" s="37">
        <v>68.092512917992309</v>
      </c>
      <c r="AJ58" s="56"/>
    </row>
    <row r="59" spans="2:37" ht="18" x14ac:dyDescent="0.2">
      <c r="B59" s="19" t="s">
        <v>112</v>
      </c>
      <c r="C59" s="26">
        <f>SUM(C34,C39,C42,C43,C48,C49,C53,C58)</f>
        <v>3198.2821845786652</v>
      </c>
      <c r="D59" s="26">
        <f t="shared" ref="D59:AC59" si="49">SUM(D34,D39,D42,D43,D48,D49,D53,D58)</f>
        <v>2923.4558328750195</v>
      </c>
      <c r="E59" s="26">
        <f t="shared" si="49"/>
        <v>2849.1472705651131</v>
      </c>
      <c r="F59" s="26">
        <f t="shared" si="49"/>
        <v>2847.1717856082591</v>
      </c>
      <c r="G59" s="26">
        <f t="shared" si="49"/>
        <v>3124.1122454892347</v>
      </c>
      <c r="H59" s="26">
        <f t="shared" si="49"/>
        <v>3108.0775232016817</v>
      </c>
      <c r="I59" s="26">
        <f t="shared" si="49"/>
        <v>3283.0507041461569</v>
      </c>
      <c r="J59" s="26">
        <f t="shared" si="49"/>
        <v>3717.4876260724232</v>
      </c>
      <c r="K59" s="26">
        <f t="shared" si="49"/>
        <v>3511.5513725567416</v>
      </c>
      <c r="L59" s="26">
        <f t="shared" si="49"/>
        <v>3639.3468990274419</v>
      </c>
      <c r="M59" s="26">
        <f t="shared" si="49"/>
        <v>4407.0827032440757</v>
      </c>
      <c r="N59" s="26">
        <f t="shared" si="49"/>
        <v>4483.9071088920518</v>
      </c>
      <c r="O59" s="26">
        <f t="shared" si="49"/>
        <v>4000.205773649704</v>
      </c>
      <c r="P59" s="26">
        <f t="shared" si="49"/>
        <v>3424.3392857979311</v>
      </c>
      <c r="Q59" s="26">
        <f t="shared" si="49"/>
        <v>3620.3133807982567</v>
      </c>
      <c r="R59" s="26">
        <f t="shared" si="49"/>
        <v>3898.2145304842775</v>
      </c>
      <c r="S59" s="26">
        <f t="shared" si="49"/>
        <v>3830.9733497713391</v>
      </c>
      <c r="T59" s="26">
        <f t="shared" si="49"/>
        <v>3892.3356376265706</v>
      </c>
      <c r="U59" s="26">
        <f t="shared" si="49"/>
        <v>3643.4045275886042</v>
      </c>
      <c r="V59" s="26">
        <f t="shared" si="49"/>
        <v>2801.2998295309985</v>
      </c>
      <c r="W59" s="26">
        <f t="shared" si="49"/>
        <v>2581.7186180103104</v>
      </c>
      <c r="X59" s="26">
        <f t="shared" si="49"/>
        <v>2458.6470978641737</v>
      </c>
      <c r="Y59" s="26">
        <f t="shared" si="49"/>
        <v>2658.9327398386149</v>
      </c>
      <c r="Z59" s="26">
        <f t="shared" si="49"/>
        <v>2607.5968629228291</v>
      </c>
      <c r="AA59" s="26">
        <f t="shared" si="49"/>
        <v>3016.7992101140017</v>
      </c>
      <c r="AB59" s="26">
        <f t="shared" si="49"/>
        <v>3200.7862435984925</v>
      </c>
      <c r="AC59" s="26">
        <f t="shared" si="49"/>
        <v>3419.4901506843289</v>
      </c>
      <c r="AD59" s="26">
        <f t="shared" ref="AD59:AE59" si="50">SUM(AD34,AD39,AD42,AD43,AD48,AD49,AD53,AD58)</f>
        <v>3437.7883286357651</v>
      </c>
      <c r="AE59" s="26">
        <f t="shared" si="50"/>
        <v>3179.5792111422611</v>
      </c>
      <c r="AF59" s="26">
        <f t="shared" ref="AF59" si="51">SUM(AF34,AF39,AF42,AF43,AF48,AF49,AF53,AF58)</f>
        <v>3136.5559378918751</v>
      </c>
      <c r="AG59" s="26">
        <f t="shared" ref="AG59:AH59" si="52">SUM(AG34,AG39,AG42,AG43,AG48,AG49,AG53,AG58)</f>
        <v>2812.9583913539504</v>
      </c>
      <c r="AH59" s="26">
        <f t="shared" si="52"/>
        <v>3234.7365485908695</v>
      </c>
      <c r="AI59" s="26">
        <f t="shared" ref="AI59" si="53">SUM(AI34,AI39,AI42,AI43,AI48,AI49,AI53,AI58)</f>
        <v>3013.1487432910285</v>
      </c>
      <c r="AJ59" s="26"/>
      <c r="AK59" s="57"/>
    </row>
    <row r="60" spans="2:37" x14ac:dyDescent="0.2">
      <c r="B60" s="2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34"/>
    </row>
    <row r="61" spans="2:37" x14ac:dyDescent="0.2">
      <c r="B61" s="8" t="s">
        <v>7</v>
      </c>
    </row>
    <row r="63" spans="2:37" x14ac:dyDescent="0.2">
      <c r="B63" s="4" t="s">
        <v>44</v>
      </c>
      <c r="C63" s="4">
        <v>1990</v>
      </c>
      <c r="D63" s="4">
        <v>1991</v>
      </c>
      <c r="E63" s="4">
        <v>1992</v>
      </c>
      <c r="F63" s="4">
        <v>1993</v>
      </c>
      <c r="G63" s="4">
        <v>1994</v>
      </c>
      <c r="H63" s="4">
        <v>1995</v>
      </c>
      <c r="I63" s="4">
        <v>1996</v>
      </c>
      <c r="J63" s="4">
        <v>1997</v>
      </c>
      <c r="K63" s="4">
        <v>1998</v>
      </c>
      <c r="L63" s="4">
        <v>1999</v>
      </c>
      <c r="M63" s="4">
        <v>2000</v>
      </c>
      <c r="N63" s="4">
        <v>2001</v>
      </c>
      <c r="O63" s="4">
        <v>2002</v>
      </c>
      <c r="P63" s="4">
        <v>2003</v>
      </c>
      <c r="Q63" s="4">
        <v>2004</v>
      </c>
      <c r="R63" s="4">
        <v>2005</v>
      </c>
      <c r="S63" s="4">
        <v>2006</v>
      </c>
      <c r="T63" s="4">
        <v>2007</v>
      </c>
      <c r="U63" s="4">
        <v>2008</v>
      </c>
      <c r="V63" s="4">
        <v>2009</v>
      </c>
      <c r="W63" s="4">
        <v>2010</v>
      </c>
      <c r="X63" s="4">
        <v>2011</v>
      </c>
      <c r="Y63" s="4">
        <v>2012</v>
      </c>
      <c r="Z63" s="4">
        <v>2013</v>
      </c>
      <c r="AA63" s="4">
        <v>2014</v>
      </c>
      <c r="AB63" s="4">
        <v>2015</v>
      </c>
      <c r="AC63" s="4">
        <v>2016</v>
      </c>
      <c r="AD63" s="4">
        <v>2017</v>
      </c>
      <c r="AE63" s="4">
        <v>2018</v>
      </c>
      <c r="AF63" s="4">
        <v>2019</v>
      </c>
      <c r="AG63" s="4">
        <v>2020</v>
      </c>
      <c r="AH63" s="4">
        <v>2021</v>
      </c>
      <c r="AI63" s="4">
        <v>2022</v>
      </c>
      <c r="AJ63" s="4"/>
    </row>
    <row r="64" spans="2:37" x14ac:dyDescent="0.2">
      <c r="B64" s="5" t="s">
        <v>23</v>
      </c>
      <c r="C64" s="23">
        <f>IFERROR((C34-C4)/C4,"NO")</f>
        <v>0</v>
      </c>
      <c r="D64" s="23">
        <f t="shared" ref="D64:Z64" si="54">IFERROR((D34-D4)/D4,"NO")</f>
        <v>0</v>
      </c>
      <c r="E64" s="23">
        <f t="shared" si="54"/>
        <v>0</v>
      </c>
      <c r="F64" s="23">
        <f t="shared" si="54"/>
        <v>0</v>
      </c>
      <c r="G64" s="23">
        <f t="shared" si="54"/>
        <v>0</v>
      </c>
      <c r="H64" s="23">
        <f t="shared" si="54"/>
        <v>0</v>
      </c>
      <c r="I64" s="23">
        <f t="shared" si="54"/>
        <v>0</v>
      </c>
      <c r="J64" s="23">
        <f t="shared" si="54"/>
        <v>0</v>
      </c>
      <c r="K64" s="23">
        <f t="shared" si="54"/>
        <v>0</v>
      </c>
      <c r="L64" s="23">
        <f t="shared" si="54"/>
        <v>0</v>
      </c>
      <c r="M64" s="23">
        <f t="shared" si="54"/>
        <v>0</v>
      </c>
      <c r="N64" s="23">
        <f t="shared" si="54"/>
        <v>0</v>
      </c>
      <c r="O64" s="23">
        <f t="shared" si="54"/>
        <v>0</v>
      </c>
      <c r="P64" s="23">
        <f t="shared" si="54"/>
        <v>0</v>
      </c>
      <c r="Q64" s="23">
        <f t="shared" si="54"/>
        <v>0</v>
      </c>
      <c r="R64" s="23">
        <f t="shared" si="54"/>
        <v>0</v>
      </c>
      <c r="S64" s="23">
        <f t="shared" si="54"/>
        <v>0</v>
      </c>
      <c r="T64" s="23">
        <f t="shared" si="54"/>
        <v>0</v>
      </c>
      <c r="U64" s="23">
        <f t="shared" si="54"/>
        <v>0</v>
      </c>
      <c r="V64" s="23">
        <f t="shared" si="54"/>
        <v>0</v>
      </c>
      <c r="W64" s="23">
        <f t="shared" si="54"/>
        <v>0</v>
      </c>
      <c r="X64" s="23">
        <f t="shared" si="54"/>
        <v>0</v>
      </c>
      <c r="Y64" s="23">
        <f t="shared" si="54"/>
        <v>0</v>
      </c>
      <c r="Z64" s="23">
        <f t="shared" si="54"/>
        <v>0</v>
      </c>
      <c r="AA64" s="23">
        <f t="shared" ref="AA64:AC86" si="55">IFERROR((AA34-AA4)/AA4,"NO")</f>
        <v>0</v>
      </c>
      <c r="AB64" s="23">
        <f t="shared" si="55"/>
        <v>0</v>
      </c>
      <c r="AC64" s="23">
        <f t="shared" si="55"/>
        <v>0</v>
      </c>
      <c r="AD64" s="23">
        <f t="shared" ref="AD64:AE64" si="56">IFERROR((AD34-AD4)/AD4,"NO")</f>
        <v>0</v>
      </c>
      <c r="AE64" s="23">
        <f t="shared" si="56"/>
        <v>0</v>
      </c>
      <c r="AF64" s="23">
        <f t="shared" ref="AF64" si="57">IFERROR((AF34-AF4)/AF4,"NO")</f>
        <v>0</v>
      </c>
      <c r="AG64" s="23">
        <f t="shared" ref="AG64:AH64" si="58">IFERROR((AG34-AG4)/AG4,"NO")</f>
        <v>0</v>
      </c>
      <c r="AH64" s="23">
        <f t="shared" si="58"/>
        <v>0</v>
      </c>
      <c r="AI64" s="23">
        <f t="shared" ref="AI64" si="59">IFERROR((AI34-AI4)/AI4,"NO")</f>
        <v>0</v>
      </c>
      <c r="AJ64" s="23"/>
      <c r="AK64" s="69">
        <f>AVERAGE(C64:AI64)</f>
        <v>0</v>
      </c>
    </row>
    <row r="65" spans="2:37" x14ac:dyDescent="0.2">
      <c r="B65" s="46" t="s">
        <v>24</v>
      </c>
      <c r="C65" s="23">
        <f t="shared" ref="C65:Z65" si="60">IFERROR((C35-C5)/C5,"NO")</f>
        <v>0</v>
      </c>
      <c r="D65" s="23">
        <f t="shared" si="60"/>
        <v>0</v>
      </c>
      <c r="E65" s="23">
        <f t="shared" si="60"/>
        <v>0</v>
      </c>
      <c r="F65" s="23">
        <f t="shared" si="60"/>
        <v>0</v>
      </c>
      <c r="G65" s="23">
        <f t="shared" si="60"/>
        <v>0</v>
      </c>
      <c r="H65" s="23">
        <f t="shared" si="60"/>
        <v>0</v>
      </c>
      <c r="I65" s="23">
        <f t="shared" si="60"/>
        <v>0</v>
      </c>
      <c r="J65" s="23">
        <f t="shared" si="60"/>
        <v>0</v>
      </c>
      <c r="K65" s="23">
        <f t="shared" si="60"/>
        <v>0</v>
      </c>
      <c r="L65" s="23">
        <f t="shared" si="60"/>
        <v>0</v>
      </c>
      <c r="M65" s="23">
        <f t="shared" si="60"/>
        <v>0</v>
      </c>
      <c r="N65" s="23">
        <f t="shared" si="60"/>
        <v>0</v>
      </c>
      <c r="O65" s="23">
        <f t="shared" si="60"/>
        <v>0</v>
      </c>
      <c r="P65" s="23">
        <f t="shared" si="60"/>
        <v>0</v>
      </c>
      <c r="Q65" s="23">
        <f t="shared" si="60"/>
        <v>0</v>
      </c>
      <c r="R65" s="23">
        <f t="shared" si="60"/>
        <v>0</v>
      </c>
      <c r="S65" s="23">
        <f t="shared" si="60"/>
        <v>0</v>
      </c>
      <c r="T65" s="23">
        <f t="shared" si="60"/>
        <v>0</v>
      </c>
      <c r="U65" s="23">
        <f t="shared" si="60"/>
        <v>0</v>
      </c>
      <c r="V65" s="23">
        <f t="shared" si="60"/>
        <v>0</v>
      </c>
      <c r="W65" s="23">
        <f t="shared" si="60"/>
        <v>0</v>
      </c>
      <c r="X65" s="23">
        <f t="shared" si="60"/>
        <v>0</v>
      </c>
      <c r="Y65" s="23">
        <f t="shared" si="60"/>
        <v>0</v>
      </c>
      <c r="Z65" s="23">
        <f t="shared" si="60"/>
        <v>0</v>
      </c>
      <c r="AA65" s="23">
        <f t="shared" si="55"/>
        <v>0</v>
      </c>
      <c r="AB65" s="23">
        <f t="shared" si="55"/>
        <v>0</v>
      </c>
      <c r="AC65" s="23">
        <f t="shared" si="55"/>
        <v>0</v>
      </c>
      <c r="AD65" s="23">
        <f t="shared" ref="AD65:AE65" si="61">IFERROR((AD35-AD5)/AD5,"NO")</f>
        <v>0</v>
      </c>
      <c r="AE65" s="23">
        <f t="shared" si="61"/>
        <v>0</v>
      </c>
      <c r="AF65" s="23">
        <f t="shared" ref="AF65" si="62">IFERROR((AF35-AF5)/AF5,"NO")</f>
        <v>0</v>
      </c>
      <c r="AG65" s="23">
        <f t="shared" ref="AG65:AH65" si="63">IFERROR((AG35-AG5)/AG5,"NO")</f>
        <v>0</v>
      </c>
      <c r="AH65" s="23">
        <f t="shared" si="63"/>
        <v>0</v>
      </c>
      <c r="AI65" s="23">
        <f t="shared" ref="AI65" si="64">IFERROR((AI35-AI5)/AI5,"NO")</f>
        <v>0</v>
      </c>
      <c r="AJ65" s="23"/>
      <c r="AK65" s="69">
        <f t="shared" ref="AK65:AK88" si="65">AVERAGE(C65:AI65)</f>
        <v>0</v>
      </c>
    </row>
    <row r="66" spans="2:37" x14ac:dyDescent="0.2">
      <c r="B66" s="46" t="s">
        <v>25</v>
      </c>
      <c r="C66" s="23">
        <f t="shared" ref="C66:Z66" si="66">IFERROR((C36-C6)/C6,"NO")</f>
        <v>0</v>
      </c>
      <c r="D66" s="23">
        <f t="shared" si="66"/>
        <v>0</v>
      </c>
      <c r="E66" s="23">
        <f t="shared" si="66"/>
        <v>0</v>
      </c>
      <c r="F66" s="23">
        <f t="shared" si="66"/>
        <v>0</v>
      </c>
      <c r="G66" s="23">
        <f t="shared" si="66"/>
        <v>0</v>
      </c>
      <c r="H66" s="23">
        <f t="shared" si="66"/>
        <v>0</v>
      </c>
      <c r="I66" s="23">
        <f t="shared" si="66"/>
        <v>0</v>
      </c>
      <c r="J66" s="23">
        <f t="shared" si="66"/>
        <v>0</v>
      </c>
      <c r="K66" s="23">
        <f t="shared" si="66"/>
        <v>0</v>
      </c>
      <c r="L66" s="23">
        <f t="shared" si="66"/>
        <v>0</v>
      </c>
      <c r="M66" s="23">
        <f t="shared" si="66"/>
        <v>0</v>
      </c>
      <c r="N66" s="23">
        <f t="shared" si="66"/>
        <v>0</v>
      </c>
      <c r="O66" s="23">
        <f t="shared" si="66"/>
        <v>0</v>
      </c>
      <c r="P66" s="23">
        <f t="shared" si="66"/>
        <v>0</v>
      </c>
      <c r="Q66" s="23">
        <f t="shared" si="66"/>
        <v>0</v>
      </c>
      <c r="R66" s="23">
        <f t="shared" si="66"/>
        <v>0</v>
      </c>
      <c r="S66" s="23">
        <f t="shared" si="66"/>
        <v>0</v>
      </c>
      <c r="T66" s="23">
        <f t="shared" si="66"/>
        <v>0</v>
      </c>
      <c r="U66" s="23">
        <f t="shared" si="66"/>
        <v>0</v>
      </c>
      <c r="V66" s="23">
        <f t="shared" si="66"/>
        <v>0</v>
      </c>
      <c r="W66" s="23">
        <f t="shared" si="66"/>
        <v>0</v>
      </c>
      <c r="X66" s="23">
        <f t="shared" si="66"/>
        <v>0</v>
      </c>
      <c r="Y66" s="23">
        <f t="shared" si="66"/>
        <v>0</v>
      </c>
      <c r="Z66" s="23">
        <f t="shared" si="66"/>
        <v>0</v>
      </c>
      <c r="AA66" s="23">
        <f t="shared" si="55"/>
        <v>0</v>
      </c>
      <c r="AB66" s="23">
        <f t="shared" si="55"/>
        <v>0</v>
      </c>
      <c r="AC66" s="23">
        <f t="shared" si="55"/>
        <v>0</v>
      </c>
      <c r="AD66" s="23">
        <f t="shared" ref="AD66:AE66" si="67">IFERROR((AD36-AD6)/AD6,"NO")</f>
        <v>0</v>
      </c>
      <c r="AE66" s="23">
        <f t="shared" si="67"/>
        <v>0</v>
      </c>
      <c r="AF66" s="23">
        <f t="shared" ref="AF66" si="68">IFERROR((AF36-AF6)/AF6,"NO")</f>
        <v>0</v>
      </c>
      <c r="AG66" s="23">
        <f t="shared" ref="AG66:AH66" si="69">IFERROR((AG36-AG6)/AG6,"NO")</f>
        <v>0</v>
      </c>
      <c r="AH66" s="23">
        <f t="shared" si="69"/>
        <v>0</v>
      </c>
      <c r="AI66" s="23">
        <f t="shared" ref="AI66" si="70">IFERROR((AI36-AI6)/AI6,"NO")</f>
        <v>0</v>
      </c>
      <c r="AJ66" s="23"/>
      <c r="AK66" s="69">
        <f t="shared" si="65"/>
        <v>0</v>
      </c>
    </row>
    <row r="67" spans="2:37" x14ac:dyDescent="0.2">
      <c r="B67" s="46" t="s">
        <v>26</v>
      </c>
      <c r="C67" s="23">
        <f t="shared" ref="C67:Z67" si="71">IFERROR((C37-C7)/C7,"NO")</f>
        <v>0</v>
      </c>
      <c r="D67" s="23">
        <f t="shared" si="71"/>
        <v>0</v>
      </c>
      <c r="E67" s="23">
        <f t="shared" si="71"/>
        <v>0</v>
      </c>
      <c r="F67" s="23">
        <f t="shared" si="71"/>
        <v>0</v>
      </c>
      <c r="G67" s="23">
        <f t="shared" si="71"/>
        <v>0</v>
      </c>
      <c r="H67" s="23">
        <f t="shared" si="71"/>
        <v>0</v>
      </c>
      <c r="I67" s="23">
        <f t="shared" si="71"/>
        <v>0</v>
      </c>
      <c r="J67" s="23">
        <f t="shared" si="71"/>
        <v>0</v>
      </c>
      <c r="K67" s="23">
        <f t="shared" si="71"/>
        <v>0</v>
      </c>
      <c r="L67" s="23">
        <f t="shared" si="71"/>
        <v>0</v>
      </c>
      <c r="M67" s="23">
        <f t="shared" si="71"/>
        <v>0</v>
      </c>
      <c r="N67" s="23">
        <f t="shared" si="71"/>
        <v>0</v>
      </c>
      <c r="O67" s="23">
        <f t="shared" si="71"/>
        <v>0</v>
      </c>
      <c r="P67" s="23">
        <f t="shared" si="71"/>
        <v>0</v>
      </c>
      <c r="Q67" s="23">
        <f t="shared" si="71"/>
        <v>0</v>
      </c>
      <c r="R67" s="23">
        <f t="shared" si="71"/>
        <v>0</v>
      </c>
      <c r="S67" s="23">
        <f t="shared" si="71"/>
        <v>0</v>
      </c>
      <c r="T67" s="23">
        <f t="shared" si="71"/>
        <v>0</v>
      </c>
      <c r="U67" s="23">
        <f t="shared" si="71"/>
        <v>0</v>
      </c>
      <c r="V67" s="23">
        <f t="shared" si="71"/>
        <v>0</v>
      </c>
      <c r="W67" s="23" t="str">
        <f t="shared" si="71"/>
        <v>NO</v>
      </c>
      <c r="X67" s="23" t="str">
        <f t="shared" si="71"/>
        <v>NO</v>
      </c>
      <c r="Y67" s="23" t="str">
        <f t="shared" si="71"/>
        <v>NO</v>
      </c>
      <c r="Z67" s="23" t="str">
        <f t="shared" si="71"/>
        <v>NO</v>
      </c>
      <c r="AA67" s="23" t="str">
        <f t="shared" si="55"/>
        <v>NO</v>
      </c>
      <c r="AB67" s="23" t="str">
        <f t="shared" si="55"/>
        <v>NO</v>
      </c>
      <c r="AC67" s="23" t="str">
        <f t="shared" si="55"/>
        <v>NO</v>
      </c>
      <c r="AD67" s="23" t="str">
        <f t="shared" ref="AD67:AE67" si="72">IFERROR((AD37-AD7)/AD7,"NO")</f>
        <v>NO</v>
      </c>
      <c r="AE67" s="23" t="str">
        <f t="shared" si="72"/>
        <v>NO</v>
      </c>
      <c r="AF67" s="23" t="str">
        <f t="shared" ref="AF67" si="73">IFERROR((AF37-AF7)/AF7,"NO")</f>
        <v>NO</v>
      </c>
      <c r="AG67" s="23" t="str">
        <f t="shared" ref="AG67:AH67" si="74">IFERROR((AG37-AG7)/AG7,"NO")</f>
        <v>NO</v>
      </c>
      <c r="AH67" s="23" t="str">
        <f t="shared" si="74"/>
        <v>NO</v>
      </c>
      <c r="AI67" s="23" t="str">
        <f t="shared" ref="AI67" si="75">IFERROR((AI37-AI7)/AI7,"NO")</f>
        <v>NO</v>
      </c>
      <c r="AJ67" s="23"/>
      <c r="AK67" s="69">
        <f t="shared" si="65"/>
        <v>0</v>
      </c>
    </row>
    <row r="68" spans="2:37" x14ac:dyDescent="0.2">
      <c r="B68" s="46" t="s">
        <v>27</v>
      </c>
      <c r="C68" s="23">
        <f t="shared" ref="C68:Z68" si="76">IFERROR((C38-C8)/C8,"NO")</f>
        <v>0</v>
      </c>
      <c r="D68" s="23">
        <f t="shared" si="76"/>
        <v>0</v>
      </c>
      <c r="E68" s="23">
        <f t="shared" si="76"/>
        <v>0</v>
      </c>
      <c r="F68" s="23">
        <f t="shared" si="76"/>
        <v>0</v>
      </c>
      <c r="G68" s="23">
        <f t="shared" si="76"/>
        <v>0</v>
      </c>
      <c r="H68" s="23">
        <f t="shared" si="76"/>
        <v>0</v>
      </c>
      <c r="I68" s="23">
        <f t="shared" si="76"/>
        <v>0</v>
      </c>
      <c r="J68" s="23">
        <f t="shared" si="76"/>
        <v>0</v>
      </c>
      <c r="K68" s="23">
        <f t="shared" si="76"/>
        <v>0</v>
      </c>
      <c r="L68" s="23">
        <f t="shared" si="76"/>
        <v>0</v>
      </c>
      <c r="M68" s="23">
        <f t="shared" si="76"/>
        <v>0</v>
      </c>
      <c r="N68" s="23">
        <f t="shared" si="76"/>
        <v>0</v>
      </c>
      <c r="O68" s="23">
        <f t="shared" si="76"/>
        <v>0</v>
      </c>
      <c r="P68" s="23">
        <f t="shared" si="76"/>
        <v>0</v>
      </c>
      <c r="Q68" s="23">
        <f t="shared" si="76"/>
        <v>0</v>
      </c>
      <c r="R68" s="23">
        <f t="shared" si="76"/>
        <v>0</v>
      </c>
      <c r="S68" s="23">
        <f t="shared" si="76"/>
        <v>0</v>
      </c>
      <c r="T68" s="23">
        <f t="shared" si="76"/>
        <v>0</v>
      </c>
      <c r="U68" s="23">
        <f t="shared" si="76"/>
        <v>0</v>
      </c>
      <c r="V68" s="23">
        <f t="shared" si="76"/>
        <v>0</v>
      </c>
      <c r="W68" s="23">
        <f t="shared" si="76"/>
        <v>0</v>
      </c>
      <c r="X68" s="23">
        <f t="shared" si="76"/>
        <v>0</v>
      </c>
      <c r="Y68" s="23">
        <f t="shared" si="76"/>
        <v>0</v>
      </c>
      <c r="Z68" s="23">
        <f t="shared" si="76"/>
        <v>0</v>
      </c>
      <c r="AA68" s="23">
        <f t="shared" si="55"/>
        <v>0</v>
      </c>
      <c r="AB68" s="23">
        <f t="shared" si="55"/>
        <v>0</v>
      </c>
      <c r="AC68" s="23">
        <f t="shared" si="55"/>
        <v>0</v>
      </c>
      <c r="AD68" s="23">
        <f t="shared" ref="AD68:AE68" si="77">IFERROR((AD38-AD8)/AD8,"NO")</f>
        <v>0</v>
      </c>
      <c r="AE68" s="23">
        <f t="shared" si="77"/>
        <v>0</v>
      </c>
      <c r="AF68" s="23">
        <f t="shared" ref="AF68" si="78">IFERROR((AF38-AF8)/AF8,"NO")</f>
        <v>0</v>
      </c>
      <c r="AG68" s="23">
        <f t="shared" ref="AG68:AH68" si="79">IFERROR((AG38-AG8)/AG8,"NO")</f>
        <v>0</v>
      </c>
      <c r="AH68" s="23">
        <f t="shared" si="79"/>
        <v>0</v>
      </c>
      <c r="AI68" s="23">
        <f t="shared" ref="AI68" si="80">IFERROR((AI38-AI8)/AI8,"NO")</f>
        <v>0</v>
      </c>
      <c r="AJ68" s="23"/>
      <c r="AK68" s="69">
        <f t="shared" si="65"/>
        <v>0</v>
      </c>
    </row>
    <row r="69" spans="2:37" x14ac:dyDescent="0.2">
      <c r="B69" s="5" t="s">
        <v>28</v>
      </c>
      <c r="C69" s="23">
        <f t="shared" ref="C69:Z69" si="81">IFERROR((C39-C9)/C9,"NO")</f>
        <v>0</v>
      </c>
      <c r="D69" s="23">
        <f t="shared" si="81"/>
        <v>0</v>
      </c>
      <c r="E69" s="23">
        <f t="shared" si="81"/>
        <v>0</v>
      </c>
      <c r="F69" s="23">
        <f t="shared" si="81"/>
        <v>0</v>
      </c>
      <c r="G69" s="23">
        <f t="shared" si="81"/>
        <v>0</v>
      </c>
      <c r="H69" s="23">
        <f t="shared" si="81"/>
        <v>0</v>
      </c>
      <c r="I69" s="23">
        <f t="shared" si="81"/>
        <v>0</v>
      </c>
      <c r="J69" s="23">
        <f t="shared" si="81"/>
        <v>0</v>
      </c>
      <c r="K69" s="23">
        <f t="shared" si="81"/>
        <v>0</v>
      </c>
      <c r="L69" s="23">
        <f t="shared" si="81"/>
        <v>0</v>
      </c>
      <c r="M69" s="23">
        <f t="shared" si="81"/>
        <v>0</v>
      </c>
      <c r="N69" s="23">
        <f t="shared" si="81"/>
        <v>0</v>
      </c>
      <c r="O69" s="23">
        <f t="shared" si="81"/>
        <v>0</v>
      </c>
      <c r="P69" s="23">
        <f t="shared" si="81"/>
        <v>0</v>
      </c>
      <c r="Q69" s="23" t="str">
        <f t="shared" si="81"/>
        <v>NO</v>
      </c>
      <c r="R69" s="23" t="str">
        <f t="shared" si="81"/>
        <v>NO</v>
      </c>
      <c r="S69" s="23" t="str">
        <f t="shared" si="81"/>
        <v>NO</v>
      </c>
      <c r="T69" s="23" t="str">
        <f t="shared" si="81"/>
        <v>NO</v>
      </c>
      <c r="U69" s="23" t="str">
        <f t="shared" si="81"/>
        <v>NO</v>
      </c>
      <c r="V69" s="23" t="str">
        <f t="shared" si="81"/>
        <v>NO</v>
      </c>
      <c r="W69" s="23" t="str">
        <f t="shared" si="81"/>
        <v>NO</v>
      </c>
      <c r="X69" s="23" t="str">
        <f t="shared" si="81"/>
        <v>NO</v>
      </c>
      <c r="Y69" s="23" t="str">
        <f t="shared" si="81"/>
        <v>NO</v>
      </c>
      <c r="Z69" s="23" t="str">
        <f t="shared" si="81"/>
        <v>NO</v>
      </c>
      <c r="AA69" s="23" t="str">
        <f t="shared" si="55"/>
        <v>NO</v>
      </c>
      <c r="AB69" s="23" t="str">
        <f t="shared" si="55"/>
        <v>NO</v>
      </c>
      <c r="AC69" s="23" t="str">
        <f t="shared" si="55"/>
        <v>NO</v>
      </c>
      <c r="AD69" s="23" t="str">
        <f t="shared" ref="AD69:AE69" si="82">IFERROR((AD39-AD9)/AD9,"NO")</f>
        <v>NO</v>
      </c>
      <c r="AE69" s="23" t="str">
        <f t="shared" si="82"/>
        <v>NO</v>
      </c>
      <c r="AF69" s="23" t="str">
        <f t="shared" ref="AF69" si="83">IFERROR((AF39-AF9)/AF9,"NO")</f>
        <v>NO</v>
      </c>
      <c r="AG69" s="23" t="str">
        <f t="shared" ref="AG69:AH69" si="84">IFERROR((AG39-AG9)/AG9,"NO")</f>
        <v>NO</v>
      </c>
      <c r="AH69" s="23" t="str">
        <f t="shared" si="84"/>
        <v>NO</v>
      </c>
      <c r="AI69" s="23" t="str">
        <f t="shared" ref="AI69" si="85">IFERROR((AI39-AI9)/AI9,"NO")</f>
        <v>NO</v>
      </c>
      <c r="AJ69" s="23"/>
      <c r="AK69" s="69">
        <f t="shared" si="65"/>
        <v>0</v>
      </c>
    </row>
    <row r="70" spans="2:37" x14ac:dyDescent="0.2">
      <c r="B70" s="46" t="s">
        <v>29</v>
      </c>
      <c r="C70" s="23">
        <f t="shared" ref="C70:Z70" si="86">IFERROR((C40-C10)/C10,"NO")</f>
        <v>0</v>
      </c>
      <c r="D70" s="23">
        <f t="shared" si="86"/>
        <v>0</v>
      </c>
      <c r="E70" s="23">
        <f t="shared" si="86"/>
        <v>0</v>
      </c>
      <c r="F70" s="23">
        <f t="shared" si="86"/>
        <v>0</v>
      </c>
      <c r="G70" s="23">
        <f t="shared" si="86"/>
        <v>0</v>
      </c>
      <c r="H70" s="23">
        <f t="shared" si="86"/>
        <v>0</v>
      </c>
      <c r="I70" s="23">
        <f t="shared" si="86"/>
        <v>0</v>
      </c>
      <c r="J70" s="23">
        <f t="shared" si="86"/>
        <v>0</v>
      </c>
      <c r="K70" s="23">
        <f t="shared" si="86"/>
        <v>0</v>
      </c>
      <c r="L70" s="23">
        <f t="shared" si="86"/>
        <v>0</v>
      </c>
      <c r="M70" s="23">
        <f t="shared" si="86"/>
        <v>0</v>
      </c>
      <c r="N70" s="23">
        <f t="shared" si="86"/>
        <v>0</v>
      </c>
      <c r="O70" s="23">
        <f t="shared" si="86"/>
        <v>0</v>
      </c>
      <c r="P70" s="23">
        <f t="shared" si="86"/>
        <v>0</v>
      </c>
      <c r="Q70" s="23" t="str">
        <f t="shared" si="86"/>
        <v>NO</v>
      </c>
      <c r="R70" s="23" t="str">
        <f t="shared" si="86"/>
        <v>NO</v>
      </c>
      <c r="S70" s="23" t="str">
        <f t="shared" si="86"/>
        <v>NO</v>
      </c>
      <c r="T70" s="23" t="str">
        <f t="shared" si="86"/>
        <v>NO</v>
      </c>
      <c r="U70" s="23" t="str">
        <f t="shared" si="86"/>
        <v>NO</v>
      </c>
      <c r="V70" s="23" t="str">
        <f t="shared" si="86"/>
        <v>NO</v>
      </c>
      <c r="W70" s="23" t="str">
        <f t="shared" si="86"/>
        <v>NO</v>
      </c>
      <c r="X70" s="23" t="str">
        <f t="shared" si="86"/>
        <v>NO</v>
      </c>
      <c r="Y70" s="23" t="str">
        <f t="shared" si="86"/>
        <v>NO</v>
      </c>
      <c r="Z70" s="23" t="str">
        <f t="shared" si="86"/>
        <v>NO</v>
      </c>
      <c r="AA70" s="23" t="str">
        <f t="shared" si="55"/>
        <v>NO</v>
      </c>
      <c r="AB70" s="23" t="str">
        <f t="shared" si="55"/>
        <v>NO</v>
      </c>
      <c r="AC70" s="23" t="str">
        <f t="shared" si="55"/>
        <v>NO</v>
      </c>
      <c r="AD70" s="23" t="str">
        <f t="shared" ref="AD70:AE70" si="87">IFERROR((AD40-AD10)/AD10,"NO")</f>
        <v>NO</v>
      </c>
      <c r="AE70" s="23" t="str">
        <f t="shared" si="87"/>
        <v>NO</v>
      </c>
      <c r="AF70" s="23" t="str">
        <f t="shared" ref="AF70" si="88">IFERROR((AF40-AF10)/AF10,"NO")</f>
        <v>NO</v>
      </c>
      <c r="AG70" s="23" t="str">
        <f t="shared" ref="AG70:AH70" si="89">IFERROR((AG40-AG10)/AG10,"NO")</f>
        <v>NO</v>
      </c>
      <c r="AH70" s="23" t="str">
        <f t="shared" si="89"/>
        <v>NO</v>
      </c>
      <c r="AI70" s="23" t="str">
        <f t="shared" ref="AI70" si="90">IFERROR((AI40-AI10)/AI10,"NO")</f>
        <v>NO</v>
      </c>
      <c r="AJ70" s="23"/>
      <c r="AK70" s="69">
        <f t="shared" si="65"/>
        <v>0</v>
      </c>
    </row>
    <row r="71" spans="2:37" x14ac:dyDescent="0.2">
      <c r="B71" s="46" t="s">
        <v>30</v>
      </c>
      <c r="C71" s="23">
        <f t="shared" ref="C71:Z71" si="91">IFERROR((C41-C11)/C11,"NO")</f>
        <v>0</v>
      </c>
      <c r="D71" s="23">
        <f t="shared" si="91"/>
        <v>0</v>
      </c>
      <c r="E71" s="23">
        <f t="shared" si="91"/>
        <v>0</v>
      </c>
      <c r="F71" s="23">
        <f t="shared" si="91"/>
        <v>0</v>
      </c>
      <c r="G71" s="23">
        <f t="shared" si="91"/>
        <v>0</v>
      </c>
      <c r="H71" s="23">
        <f t="shared" si="91"/>
        <v>0</v>
      </c>
      <c r="I71" s="23">
        <f t="shared" si="91"/>
        <v>0</v>
      </c>
      <c r="J71" s="23">
        <f t="shared" si="91"/>
        <v>0</v>
      </c>
      <c r="K71" s="23">
        <f t="shared" si="91"/>
        <v>0</v>
      </c>
      <c r="L71" s="23">
        <f t="shared" si="91"/>
        <v>0</v>
      </c>
      <c r="M71" s="23">
        <f t="shared" si="91"/>
        <v>0</v>
      </c>
      <c r="N71" s="23">
        <f t="shared" si="91"/>
        <v>0</v>
      </c>
      <c r="O71" s="23">
        <f t="shared" si="91"/>
        <v>0</v>
      </c>
      <c r="P71" s="23" t="str">
        <f t="shared" si="91"/>
        <v>NO</v>
      </c>
      <c r="Q71" s="23" t="str">
        <f t="shared" si="91"/>
        <v>NO</v>
      </c>
      <c r="R71" s="23" t="str">
        <f t="shared" si="91"/>
        <v>NO</v>
      </c>
      <c r="S71" s="23" t="str">
        <f t="shared" si="91"/>
        <v>NO</v>
      </c>
      <c r="T71" s="23" t="str">
        <f t="shared" si="91"/>
        <v>NO</v>
      </c>
      <c r="U71" s="23" t="str">
        <f t="shared" si="91"/>
        <v>NO</v>
      </c>
      <c r="V71" s="23" t="str">
        <f t="shared" si="91"/>
        <v>NO</v>
      </c>
      <c r="W71" s="23" t="str">
        <f t="shared" si="91"/>
        <v>NO</v>
      </c>
      <c r="X71" s="23" t="str">
        <f t="shared" si="91"/>
        <v>NO</v>
      </c>
      <c r="Y71" s="23" t="str">
        <f t="shared" si="91"/>
        <v>NO</v>
      </c>
      <c r="Z71" s="23" t="str">
        <f t="shared" si="91"/>
        <v>NO</v>
      </c>
      <c r="AA71" s="23" t="str">
        <f t="shared" si="55"/>
        <v>NO</v>
      </c>
      <c r="AB71" s="23" t="str">
        <f t="shared" si="55"/>
        <v>NO</v>
      </c>
      <c r="AC71" s="23" t="str">
        <f t="shared" si="55"/>
        <v>NO</v>
      </c>
      <c r="AD71" s="23" t="str">
        <f t="shared" ref="AD71:AE71" si="92">IFERROR((AD41-AD11)/AD11,"NO")</f>
        <v>NO</v>
      </c>
      <c r="AE71" s="23" t="str">
        <f t="shared" si="92"/>
        <v>NO</v>
      </c>
      <c r="AF71" s="23" t="str">
        <f t="shared" ref="AF71" si="93">IFERROR((AF41-AF11)/AF11,"NO")</f>
        <v>NO</v>
      </c>
      <c r="AG71" s="23" t="str">
        <f t="shared" ref="AG71:AH71" si="94">IFERROR((AG41-AG11)/AG11,"NO")</f>
        <v>NO</v>
      </c>
      <c r="AH71" s="23" t="str">
        <f t="shared" si="94"/>
        <v>NO</v>
      </c>
      <c r="AI71" s="23" t="str">
        <f t="shared" ref="AI71" si="95">IFERROR((AI41-AI11)/AI11,"NO")</f>
        <v>NO</v>
      </c>
      <c r="AJ71" s="23"/>
      <c r="AK71" s="69">
        <f t="shared" si="65"/>
        <v>0</v>
      </c>
    </row>
    <row r="72" spans="2:37" x14ac:dyDescent="0.2">
      <c r="B72" s="5" t="s">
        <v>76</v>
      </c>
      <c r="C72" s="23">
        <f t="shared" ref="C72:Z72" si="96">IFERROR((C42-C12)/C12,"NO")</f>
        <v>0</v>
      </c>
      <c r="D72" s="23">
        <f t="shared" si="96"/>
        <v>0</v>
      </c>
      <c r="E72" s="23">
        <f t="shared" si="96"/>
        <v>0</v>
      </c>
      <c r="F72" s="23">
        <f t="shared" si="96"/>
        <v>0</v>
      </c>
      <c r="G72" s="23">
        <f t="shared" si="96"/>
        <v>0</v>
      </c>
      <c r="H72" s="23">
        <f t="shared" si="96"/>
        <v>0</v>
      </c>
      <c r="I72" s="23">
        <f t="shared" si="96"/>
        <v>0</v>
      </c>
      <c r="J72" s="23">
        <f t="shared" si="96"/>
        <v>0</v>
      </c>
      <c r="K72" s="23">
        <f t="shared" si="96"/>
        <v>0</v>
      </c>
      <c r="L72" s="23">
        <f t="shared" si="96"/>
        <v>0</v>
      </c>
      <c r="M72" s="23">
        <f t="shared" si="96"/>
        <v>0</v>
      </c>
      <c r="N72" s="23">
        <f t="shared" si="96"/>
        <v>0</v>
      </c>
      <c r="O72" s="23" t="str">
        <f t="shared" si="96"/>
        <v>NO</v>
      </c>
      <c r="P72" s="23" t="str">
        <f t="shared" si="96"/>
        <v>NO</v>
      </c>
      <c r="Q72" s="23" t="str">
        <f t="shared" si="96"/>
        <v>NO</v>
      </c>
      <c r="R72" s="23" t="str">
        <f t="shared" si="96"/>
        <v>NO</v>
      </c>
      <c r="S72" s="23" t="str">
        <f t="shared" si="96"/>
        <v>NO</v>
      </c>
      <c r="T72" s="23" t="str">
        <f t="shared" si="96"/>
        <v>NO</v>
      </c>
      <c r="U72" s="23" t="str">
        <f t="shared" si="96"/>
        <v>NO</v>
      </c>
      <c r="V72" s="23" t="str">
        <f t="shared" si="96"/>
        <v>NO</v>
      </c>
      <c r="W72" s="23" t="str">
        <f t="shared" si="96"/>
        <v>NO</v>
      </c>
      <c r="X72" s="23" t="str">
        <f t="shared" si="96"/>
        <v>NO</v>
      </c>
      <c r="Y72" s="23" t="str">
        <f t="shared" si="96"/>
        <v>NO</v>
      </c>
      <c r="Z72" s="23" t="str">
        <f t="shared" si="96"/>
        <v>NO</v>
      </c>
      <c r="AA72" s="23" t="str">
        <f t="shared" si="55"/>
        <v>NO</v>
      </c>
      <c r="AB72" s="23" t="str">
        <f t="shared" si="55"/>
        <v>NO</v>
      </c>
      <c r="AC72" s="23" t="str">
        <f t="shared" si="55"/>
        <v>NO</v>
      </c>
      <c r="AD72" s="23" t="str">
        <f t="shared" ref="AD72:AE72" si="97">IFERROR((AD42-AD12)/AD12,"NO")</f>
        <v>NO</v>
      </c>
      <c r="AE72" s="23" t="str">
        <f t="shared" si="97"/>
        <v>NO</v>
      </c>
      <c r="AF72" s="23" t="str">
        <f t="shared" ref="AF72" si="98">IFERROR((AF42-AF12)/AF12,"NO")</f>
        <v>NO</v>
      </c>
      <c r="AG72" s="23" t="str">
        <f t="shared" ref="AG72:AH72" si="99">IFERROR((AG42-AG12)/AG12,"NO")</f>
        <v>NO</v>
      </c>
      <c r="AH72" s="23" t="str">
        <f t="shared" si="99"/>
        <v>NO</v>
      </c>
      <c r="AI72" s="23" t="str">
        <f t="shared" ref="AI72" si="100">IFERROR((AI42-AI12)/AI12,"NO")</f>
        <v>NO</v>
      </c>
      <c r="AJ72" s="23"/>
      <c r="AK72" s="69">
        <f t="shared" si="65"/>
        <v>0</v>
      </c>
    </row>
    <row r="73" spans="2:37" x14ac:dyDescent="0.2">
      <c r="B73" s="5" t="s">
        <v>32</v>
      </c>
      <c r="C73" s="23">
        <f>IFERROR((C43-C13)/C13,"NO")</f>
        <v>0</v>
      </c>
      <c r="D73" s="23">
        <f t="shared" ref="D73:Z73" si="101">IFERROR((D43-D13)/D13,"NO")</f>
        <v>0</v>
      </c>
      <c r="E73" s="23">
        <f t="shared" si="101"/>
        <v>0</v>
      </c>
      <c r="F73" s="23">
        <f t="shared" si="101"/>
        <v>0</v>
      </c>
      <c r="G73" s="23">
        <f t="shared" si="101"/>
        <v>0</v>
      </c>
      <c r="H73" s="23">
        <f t="shared" si="101"/>
        <v>0</v>
      </c>
      <c r="I73" s="23">
        <f t="shared" si="101"/>
        <v>0</v>
      </c>
      <c r="J73" s="23">
        <f t="shared" si="101"/>
        <v>0</v>
      </c>
      <c r="K73" s="23">
        <f t="shared" si="101"/>
        <v>0</v>
      </c>
      <c r="L73" s="23">
        <f t="shared" si="101"/>
        <v>0</v>
      </c>
      <c r="M73" s="23">
        <f t="shared" si="101"/>
        <v>0</v>
      </c>
      <c r="N73" s="23">
        <f t="shared" si="101"/>
        <v>0</v>
      </c>
      <c r="O73" s="23">
        <f>IFERROR((O43-O13)/O13,"NO")</f>
        <v>0</v>
      </c>
      <c r="P73" s="23">
        <f t="shared" si="101"/>
        <v>0</v>
      </c>
      <c r="Q73" s="23">
        <f t="shared" si="101"/>
        <v>0</v>
      </c>
      <c r="R73" s="23">
        <f t="shared" si="101"/>
        <v>2.0521258074190163E-3</v>
      </c>
      <c r="S73" s="23">
        <f t="shared" si="101"/>
        <v>5.933920321332214E-3</v>
      </c>
      <c r="T73" s="23">
        <f t="shared" si="101"/>
        <v>1.2470597825347117E-2</v>
      </c>
      <c r="U73" s="23">
        <f t="shared" si="101"/>
        <v>2.4243561436588835E-2</v>
      </c>
      <c r="V73" s="23">
        <f t="shared" si="101"/>
        <v>-0.12609231311966013</v>
      </c>
      <c r="W73" s="23">
        <f t="shared" si="101"/>
        <v>-8.0278162680912785E-3</v>
      </c>
      <c r="X73" s="23">
        <f t="shared" si="101"/>
        <v>2.9009174563896221E-3</v>
      </c>
      <c r="Y73" s="23">
        <f t="shared" si="101"/>
        <v>-3.2009664293200769E-3</v>
      </c>
      <c r="Z73" s="23">
        <f t="shared" si="101"/>
        <v>-2.3517969893728013E-3</v>
      </c>
      <c r="AA73" s="23">
        <f t="shared" si="55"/>
        <v>-3.2962746079834284E-3</v>
      </c>
      <c r="AB73" s="23">
        <f t="shared" si="55"/>
        <v>-6.3909822940562246E-3</v>
      </c>
      <c r="AC73" s="23">
        <f t="shared" si="55"/>
        <v>-5.7455717771245094E-3</v>
      </c>
      <c r="AD73" s="23">
        <f t="shared" ref="AD73:AE73" si="102">IFERROR((AD43-AD13)/AD13,"NO")</f>
        <v>-3.8286614505954808E-3</v>
      </c>
      <c r="AE73" s="23">
        <f t="shared" si="102"/>
        <v>-3.336259922065266E-3</v>
      </c>
      <c r="AF73" s="23">
        <f t="shared" ref="AF73" si="103">IFERROR((AF43-AF13)/AF13,"NO")</f>
        <v>1.1549486501601517E-3</v>
      </c>
      <c r="AG73" s="23">
        <f t="shared" ref="AG73:AH73" si="104">IFERROR((AG43-AG13)/AG13,"NO")</f>
        <v>1.676379759948058E-3</v>
      </c>
      <c r="AH73" s="23">
        <f t="shared" si="104"/>
        <v>3.9589234064593085E-4</v>
      </c>
      <c r="AI73" s="23">
        <f t="shared" ref="AI73" si="105">IFERROR((AI43-AI13)/AI13,"NO")</f>
        <v>5.1957514628580385E-2</v>
      </c>
      <c r="AJ73" s="23"/>
      <c r="AK73" s="69">
        <f t="shared" si="65"/>
        <v>-1.8025692312684197E-3</v>
      </c>
    </row>
    <row r="74" spans="2:37" x14ac:dyDescent="0.2">
      <c r="B74" s="46" t="s">
        <v>33</v>
      </c>
      <c r="C74" s="23">
        <f t="shared" ref="C74:Z74" si="106">IFERROR((C44-C14)/C14,"NO")</f>
        <v>0</v>
      </c>
      <c r="D74" s="23">
        <f t="shared" si="106"/>
        <v>0</v>
      </c>
      <c r="E74" s="23">
        <f t="shared" si="106"/>
        <v>0</v>
      </c>
      <c r="F74" s="23">
        <f t="shared" si="106"/>
        <v>0</v>
      </c>
      <c r="G74" s="23">
        <f t="shared" si="106"/>
        <v>0</v>
      </c>
      <c r="H74" s="23">
        <f t="shared" si="106"/>
        <v>0</v>
      </c>
      <c r="I74" s="23">
        <f t="shared" si="106"/>
        <v>0</v>
      </c>
      <c r="J74" s="23">
        <f t="shared" si="106"/>
        <v>0</v>
      </c>
      <c r="K74" s="23">
        <f t="shared" si="106"/>
        <v>0</v>
      </c>
      <c r="L74" s="23">
        <f t="shared" si="106"/>
        <v>0</v>
      </c>
      <c r="M74" s="23">
        <f t="shared" si="106"/>
        <v>0</v>
      </c>
      <c r="N74" s="23">
        <f t="shared" si="106"/>
        <v>0</v>
      </c>
      <c r="O74" s="23">
        <f t="shared" si="106"/>
        <v>0</v>
      </c>
      <c r="P74" s="23">
        <f t="shared" si="106"/>
        <v>0</v>
      </c>
      <c r="Q74" s="23">
        <f t="shared" si="106"/>
        <v>0</v>
      </c>
      <c r="R74" s="23">
        <f t="shared" si="106"/>
        <v>0</v>
      </c>
      <c r="S74" s="23">
        <f t="shared" si="106"/>
        <v>0</v>
      </c>
      <c r="T74" s="23">
        <f t="shared" si="106"/>
        <v>0</v>
      </c>
      <c r="U74" s="23">
        <f t="shared" si="106"/>
        <v>0</v>
      </c>
      <c r="V74" s="23">
        <f t="shared" si="106"/>
        <v>0</v>
      </c>
      <c r="W74" s="23">
        <f t="shared" si="106"/>
        <v>0</v>
      </c>
      <c r="X74" s="23">
        <f t="shared" si="106"/>
        <v>0</v>
      </c>
      <c r="Y74" s="23">
        <f t="shared" si="106"/>
        <v>0</v>
      </c>
      <c r="Z74" s="23">
        <f t="shared" si="106"/>
        <v>0</v>
      </c>
      <c r="AA74" s="23">
        <f t="shared" si="55"/>
        <v>0</v>
      </c>
      <c r="AB74" s="23">
        <f t="shared" si="55"/>
        <v>0</v>
      </c>
      <c r="AC74" s="23">
        <f t="shared" si="55"/>
        <v>0</v>
      </c>
      <c r="AD74" s="23">
        <f t="shared" ref="AD74:AE74" si="107">IFERROR((AD44-AD14)/AD14,"NO")</f>
        <v>0</v>
      </c>
      <c r="AE74" s="23">
        <f t="shared" si="107"/>
        <v>0</v>
      </c>
      <c r="AF74" s="23">
        <f t="shared" ref="AF74" si="108">IFERROR((AF44-AF14)/AF14,"NO")</f>
        <v>0</v>
      </c>
      <c r="AG74" s="23">
        <f t="shared" ref="AG74:AH74" si="109">IFERROR((AG44-AG14)/AG14,"NO")</f>
        <v>0</v>
      </c>
      <c r="AH74" s="23">
        <f t="shared" si="109"/>
        <v>0</v>
      </c>
      <c r="AI74" s="23">
        <f t="shared" ref="AI74" si="110">IFERROR((AI44-AI14)/AI14,"NO")</f>
        <v>0.19340714528628863</v>
      </c>
      <c r="AJ74" s="23"/>
      <c r="AK74" s="69">
        <f t="shared" si="65"/>
        <v>5.8608225844329889E-3</v>
      </c>
    </row>
    <row r="75" spans="2:37" x14ac:dyDescent="0.2">
      <c r="B75" s="46" t="s">
        <v>34</v>
      </c>
      <c r="C75" s="23">
        <f t="shared" ref="C75:Z75" si="111">IFERROR((C45-C15)/C15,"NO")</f>
        <v>0</v>
      </c>
      <c r="D75" s="23">
        <f t="shared" si="111"/>
        <v>0</v>
      </c>
      <c r="E75" s="23">
        <f t="shared" si="111"/>
        <v>0</v>
      </c>
      <c r="F75" s="23">
        <f t="shared" si="111"/>
        <v>0</v>
      </c>
      <c r="G75" s="23">
        <f t="shared" si="111"/>
        <v>0</v>
      </c>
      <c r="H75" s="23">
        <f t="shared" si="111"/>
        <v>0</v>
      </c>
      <c r="I75" s="23">
        <f t="shared" si="111"/>
        <v>0</v>
      </c>
      <c r="J75" s="23">
        <f t="shared" si="111"/>
        <v>0</v>
      </c>
      <c r="K75" s="23">
        <f t="shared" si="111"/>
        <v>0</v>
      </c>
      <c r="L75" s="23">
        <f t="shared" si="111"/>
        <v>0</v>
      </c>
      <c r="M75" s="23">
        <f t="shared" si="111"/>
        <v>0</v>
      </c>
      <c r="N75" s="23">
        <f t="shared" si="111"/>
        <v>0</v>
      </c>
      <c r="O75" s="23">
        <f t="shared" si="111"/>
        <v>0</v>
      </c>
      <c r="P75" s="23">
        <f t="shared" si="111"/>
        <v>0</v>
      </c>
      <c r="Q75" s="23">
        <f t="shared" si="111"/>
        <v>0</v>
      </c>
      <c r="R75" s="23">
        <f t="shared" si="111"/>
        <v>0</v>
      </c>
      <c r="S75" s="23">
        <f t="shared" si="111"/>
        <v>0</v>
      </c>
      <c r="T75" s="23">
        <f t="shared" si="111"/>
        <v>0</v>
      </c>
      <c r="U75" s="23">
        <f t="shared" si="111"/>
        <v>0</v>
      </c>
      <c r="V75" s="23">
        <f t="shared" si="111"/>
        <v>0</v>
      </c>
      <c r="W75" s="23">
        <f t="shared" si="111"/>
        <v>0</v>
      </c>
      <c r="X75" s="23">
        <f t="shared" si="111"/>
        <v>0</v>
      </c>
      <c r="Y75" s="23">
        <f t="shared" si="111"/>
        <v>0</v>
      </c>
      <c r="Z75" s="23">
        <f t="shared" si="111"/>
        <v>0</v>
      </c>
      <c r="AA75" s="23">
        <f t="shared" si="55"/>
        <v>0</v>
      </c>
      <c r="AB75" s="23">
        <f t="shared" si="55"/>
        <v>0</v>
      </c>
      <c r="AC75" s="23">
        <f t="shared" si="55"/>
        <v>0</v>
      </c>
      <c r="AD75" s="23">
        <f t="shared" ref="AD75:AE75" si="112">IFERROR((AD45-AD15)/AD15,"NO")</f>
        <v>0</v>
      </c>
      <c r="AE75" s="23">
        <f t="shared" si="112"/>
        <v>0</v>
      </c>
      <c r="AF75" s="23">
        <f t="shared" ref="AF75" si="113">IFERROR((AF45-AF15)/AF15,"NO")</f>
        <v>0</v>
      </c>
      <c r="AG75" s="23">
        <f t="shared" ref="AG75:AH75" si="114">IFERROR((AG45-AG15)/AG15,"NO")</f>
        <v>0</v>
      </c>
      <c r="AH75" s="23">
        <f t="shared" si="114"/>
        <v>0</v>
      </c>
      <c r="AI75" s="23">
        <f t="shared" ref="AI75" si="115">IFERROR((AI45-AI15)/AI15,"NO")</f>
        <v>2.2253056390237253E-3</v>
      </c>
      <c r="AJ75" s="23"/>
      <c r="AK75" s="69">
        <f t="shared" si="65"/>
        <v>6.7433504212840157E-5</v>
      </c>
    </row>
    <row r="76" spans="2:37" x14ac:dyDescent="0.2">
      <c r="B76" s="46" t="s">
        <v>35</v>
      </c>
      <c r="C76" s="23">
        <f t="shared" ref="C76:Z76" si="116">IFERROR((C46-C16)/C16,"NO")</f>
        <v>0</v>
      </c>
      <c r="D76" s="23">
        <f t="shared" si="116"/>
        <v>0</v>
      </c>
      <c r="E76" s="23">
        <f t="shared" si="116"/>
        <v>0</v>
      </c>
      <c r="F76" s="23">
        <f t="shared" si="116"/>
        <v>0</v>
      </c>
      <c r="G76" s="23">
        <f t="shared" si="116"/>
        <v>0</v>
      </c>
      <c r="H76" s="23">
        <f t="shared" si="116"/>
        <v>0</v>
      </c>
      <c r="I76" s="23">
        <f t="shared" si="116"/>
        <v>0</v>
      </c>
      <c r="J76" s="23">
        <f t="shared" si="116"/>
        <v>0</v>
      </c>
      <c r="K76" s="23">
        <f t="shared" si="116"/>
        <v>0</v>
      </c>
      <c r="L76" s="23">
        <f t="shared" si="116"/>
        <v>0</v>
      </c>
      <c r="M76" s="23">
        <f t="shared" si="116"/>
        <v>0</v>
      </c>
      <c r="N76" s="23">
        <f t="shared" si="116"/>
        <v>0</v>
      </c>
      <c r="O76" s="23">
        <f t="shared" si="116"/>
        <v>0</v>
      </c>
      <c r="P76" s="23">
        <f t="shared" si="116"/>
        <v>0</v>
      </c>
      <c r="Q76" s="23">
        <f t="shared" si="116"/>
        <v>0</v>
      </c>
      <c r="R76" s="23">
        <f t="shared" si="116"/>
        <v>6.0648115093625693E-3</v>
      </c>
      <c r="S76" s="23">
        <f t="shared" si="116"/>
        <v>1.1815237068753915E-2</v>
      </c>
      <c r="T76" s="23">
        <f>IFERROR((T46-T16)/T16,"NO")</f>
        <v>2.6525400113442916E-2</v>
      </c>
      <c r="U76" s="23">
        <f t="shared" si="116"/>
        <v>4.8824071486310405E-2</v>
      </c>
      <c r="V76" s="23">
        <f t="shared" si="116"/>
        <v>-0.2317788872956946</v>
      </c>
      <c r="W76" s="23">
        <f t="shared" si="116"/>
        <v>-1.6297633725646774E-2</v>
      </c>
      <c r="X76" s="23">
        <f t="shared" si="116"/>
        <v>6.0721647767975799E-3</v>
      </c>
      <c r="Y76" s="23">
        <f t="shared" si="116"/>
        <v>-6.8029297696378908E-3</v>
      </c>
      <c r="Z76" s="23">
        <f t="shared" si="116"/>
        <v>-5.2628337655617474E-3</v>
      </c>
      <c r="AA76" s="23">
        <f t="shared" si="55"/>
        <v>-7.2766570552378592E-3</v>
      </c>
      <c r="AB76" s="23">
        <f t="shared" si="55"/>
        <v>-1.5037136082708444E-2</v>
      </c>
      <c r="AC76" s="23">
        <f t="shared" si="55"/>
        <v>-1.3780126079330664E-2</v>
      </c>
      <c r="AD76" s="23">
        <f t="shared" ref="AD76:AE76" si="117">IFERROR((AD46-AD16)/AD16,"NO")</f>
        <v>-9.5654897333653632E-3</v>
      </c>
      <c r="AE76" s="23">
        <f t="shared" si="117"/>
        <v>-8.0606449845251719E-3</v>
      </c>
      <c r="AF76" s="23">
        <f t="shared" ref="AF76" si="118">IFERROR((AF46-AF16)/AF16,"NO")</f>
        <v>2.9852070121541736E-3</v>
      </c>
      <c r="AG76" s="23">
        <f t="shared" ref="AG76:AH76" si="119">IFERROR((AG46-AG16)/AG16,"NO")</f>
        <v>4.4529887457940677E-3</v>
      </c>
      <c r="AH76" s="23">
        <f t="shared" si="119"/>
        <v>1.1575971003793589E-3</v>
      </c>
      <c r="AI76" s="23">
        <f t="shared" ref="AI76" si="120">IFERROR((AI46-AI16)/AI16,"NO")</f>
        <v>1.7667804054467891E-2</v>
      </c>
      <c r="AJ76" s="23"/>
      <c r="AK76" s="69">
        <f>AVERAGE(C76:AI76)</f>
        <v>-5.7059714128559281E-3</v>
      </c>
    </row>
    <row r="77" spans="2:37" x14ac:dyDescent="0.2">
      <c r="B77" s="46" t="s">
        <v>122</v>
      </c>
      <c r="C77" s="23" t="str">
        <f t="shared" ref="C77:Z77" si="121">IFERROR((C47-C17)/C17,"NO")</f>
        <v>NO</v>
      </c>
      <c r="D77" s="23" t="str">
        <f t="shared" si="121"/>
        <v>NO</v>
      </c>
      <c r="E77" s="23" t="str">
        <f t="shared" si="121"/>
        <v>NO</v>
      </c>
      <c r="F77" s="23" t="str">
        <f t="shared" si="121"/>
        <v>NO</v>
      </c>
      <c r="G77" s="23" t="str">
        <f t="shared" si="121"/>
        <v>NO</v>
      </c>
      <c r="H77" s="23" t="str">
        <f t="shared" si="121"/>
        <v>NO</v>
      </c>
      <c r="I77" s="23" t="str">
        <f t="shared" si="121"/>
        <v>NO</v>
      </c>
      <c r="J77" s="23" t="str">
        <f t="shared" si="121"/>
        <v>NO</v>
      </c>
      <c r="K77" s="23" t="str">
        <f t="shared" si="121"/>
        <v>NO</v>
      </c>
      <c r="L77" s="23" t="str">
        <f t="shared" si="121"/>
        <v>NO</v>
      </c>
      <c r="M77" s="23" t="str">
        <f t="shared" si="121"/>
        <v>NO</v>
      </c>
      <c r="N77" s="23" t="str">
        <f t="shared" si="121"/>
        <v>NO</v>
      </c>
      <c r="O77" s="23" t="str">
        <f t="shared" si="121"/>
        <v>NO</v>
      </c>
      <c r="P77" s="23" t="str">
        <f t="shared" si="121"/>
        <v>NO</v>
      </c>
      <c r="Q77" s="23" t="str">
        <f t="shared" si="121"/>
        <v>NO</v>
      </c>
      <c r="R77" s="23" t="str">
        <f t="shared" si="121"/>
        <v>NO</v>
      </c>
      <c r="S77" s="23">
        <f t="shared" si="121"/>
        <v>1.2973819206106018E-16</v>
      </c>
      <c r="T77" s="23">
        <f t="shared" si="121"/>
        <v>0</v>
      </c>
      <c r="U77" s="23">
        <f t="shared" si="121"/>
        <v>0</v>
      </c>
      <c r="V77" s="23">
        <f t="shared" si="121"/>
        <v>5.2405014448113559E-16</v>
      </c>
      <c r="W77" s="23">
        <f t="shared" si="121"/>
        <v>5.1111379428698575E-16</v>
      </c>
      <c r="X77" s="23">
        <f t="shared" si="121"/>
        <v>-3.10350128137385E-16</v>
      </c>
      <c r="Y77" s="23">
        <f t="shared" si="121"/>
        <v>-7.6326843489419261E-16</v>
      </c>
      <c r="Z77" s="23">
        <f t="shared" si="121"/>
        <v>0</v>
      </c>
      <c r="AA77" s="23">
        <f t="shared" si="55"/>
        <v>-3.7883236700012981E-16</v>
      </c>
      <c r="AB77" s="23">
        <f t="shared" si="55"/>
        <v>-3.0406847064423456E-8</v>
      </c>
      <c r="AC77" s="23">
        <f t="shared" si="55"/>
        <v>-4.8359082002313953E-7</v>
      </c>
      <c r="AD77" s="23">
        <f t="shared" ref="AD77:AE77" si="122">IFERROR((AD47-AD17)/AD17,"NO")</f>
        <v>-6.2102802993924359E-7</v>
      </c>
      <c r="AE77" s="23">
        <f t="shared" si="122"/>
        <v>-1.1773624495393954E-6</v>
      </c>
      <c r="AF77" s="23">
        <f t="shared" ref="AF77" si="123">IFERROR((AF47-AF17)/AF17,"NO")</f>
        <v>-1.9626346689967109E-6</v>
      </c>
      <c r="AG77" s="23">
        <f t="shared" ref="AG77:AH77" si="124">IFERROR((AG47-AG17)/AG17,"NO")</f>
        <v>-1.197861507519761E-5</v>
      </c>
      <c r="AH77" s="23">
        <f t="shared" si="124"/>
        <v>-2.6887274076500141E-5</v>
      </c>
      <c r="AI77" s="23">
        <f t="shared" ref="AI77" si="125">IFERROR((AI47-AI17)/AI17,"NO")</f>
        <v>1.0660804108085214E-3</v>
      </c>
      <c r="AJ77" s="23"/>
      <c r="AK77" s="69">
        <f t="shared" si="65"/>
        <v>6.0172911696527835E-5</v>
      </c>
    </row>
    <row r="78" spans="2:37" x14ac:dyDescent="0.2">
      <c r="B78" s="5" t="s">
        <v>31</v>
      </c>
      <c r="C78" s="23">
        <f t="shared" ref="C78:Z78" si="126">IFERROR((C48-C18)/C18,"NO")</f>
        <v>0</v>
      </c>
      <c r="D78" s="23">
        <f t="shared" si="126"/>
        <v>0</v>
      </c>
      <c r="E78" s="23">
        <f t="shared" si="126"/>
        <v>0</v>
      </c>
      <c r="F78" s="23">
        <f t="shared" si="126"/>
        <v>0</v>
      </c>
      <c r="G78" s="23">
        <f t="shared" si="126"/>
        <v>0</v>
      </c>
      <c r="H78" s="23">
        <f t="shared" si="126"/>
        <v>0</v>
      </c>
      <c r="I78" s="23">
        <f t="shared" si="126"/>
        <v>0</v>
      </c>
      <c r="J78" s="23">
        <f t="shared" si="126"/>
        <v>0</v>
      </c>
      <c r="K78" s="23">
        <f t="shared" si="126"/>
        <v>0</v>
      </c>
      <c r="L78" s="23">
        <f t="shared" si="126"/>
        <v>0</v>
      </c>
      <c r="M78" s="23">
        <f t="shared" si="126"/>
        <v>0</v>
      </c>
      <c r="N78" s="23">
        <f t="shared" si="126"/>
        <v>0</v>
      </c>
      <c r="O78" s="23">
        <f t="shared" si="126"/>
        <v>0</v>
      </c>
      <c r="P78" s="23">
        <f t="shared" si="126"/>
        <v>0</v>
      </c>
      <c r="Q78" s="23">
        <f t="shared" si="126"/>
        <v>0</v>
      </c>
      <c r="R78" s="23">
        <f t="shared" si="126"/>
        <v>0</v>
      </c>
      <c r="S78" s="23">
        <f t="shared" si="126"/>
        <v>0</v>
      </c>
      <c r="T78" s="23">
        <f t="shared" si="126"/>
        <v>0</v>
      </c>
      <c r="U78" s="23">
        <f t="shared" si="126"/>
        <v>0</v>
      </c>
      <c r="V78" s="23">
        <f t="shared" si="126"/>
        <v>0</v>
      </c>
      <c r="W78" s="23">
        <f t="shared" si="126"/>
        <v>0</v>
      </c>
      <c r="X78" s="23">
        <f t="shared" si="126"/>
        <v>0</v>
      </c>
      <c r="Y78" s="23">
        <f t="shared" si="126"/>
        <v>0</v>
      </c>
      <c r="Z78" s="23">
        <f t="shared" si="126"/>
        <v>0</v>
      </c>
      <c r="AA78" s="23">
        <f t="shared" si="55"/>
        <v>0</v>
      </c>
      <c r="AB78" s="23">
        <f t="shared" si="55"/>
        <v>0</v>
      </c>
      <c r="AC78" s="23">
        <f t="shared" si="55"/>
        <v>0</v>
      </c>
      <c r="AD78" s="23">
        <f t="shared" ref="AD78:AE78" si="127">IFERROR((AD48-AD18)/AD18,"NO")</f>
        <v>0</v>
      </c>
      <c r="AE78" s="23">
        <f t="shared" si="127"/>
        <v>0</v>
      </c>
      <c r="AF78" s="23">
        <f t="shared" ref="AF78" si="128">IFERROR((AF48-AF18)/AF18,"NO")</f>
        <v>0</v>
      </c>
      <c r="AG78" s="23">
        <f t="shared" ref="AG78:AH78" si="129">IFERROR((AG48-AG18)/AG18,"NO")</f>
        <v>0</v>
      </c>
      <c r="AH78" s="23">
        <f t="shared" si="129"/>
        <v>0.12051461510864057</v>
      </c>
      <c r="AI78" s="23">
        <f t="shared" ref="AI78" si="130">IFERROR((AI48-AI18)/AI18,"NO")</f>
        <v>0.2552943363118016</v>
      </c>
      <c r="AJ78" s="23"/>
      <c r="AK78" s="69">
        <f t="shared" si="65"/>
        <v>1.1388150043043702E-2</v>
      </c>
    </row>
    <row r="79" spans="2:37" x14ac:dyDescent="0.2">
      <c r="B79" s="5" t="s">
        <v>36</v>
      </c>
      <c r="C79" s="23" t="str">
        <f t="shared" ref="C79:Z79" si="131">IFERROR((C49-C19)/C19,"NO")</f>
        <v>NO</v>
      </c>
      <c r="D79" s="23" t="str">
        <f t="shared" si="131"/>
        <v>NO</v>
      </c>
      <c r="E79" s="23" t="str">
        <f t="shared" si="131"/>
        <v>NO</v>
      </c>
      <c r="F79" s="23">
        <f t="shared" si="131"/>
        <v>-1.3971513580081463E-3</v>
      </c>
      <c r="G79" s="23">
        <f t="shared" si="131"/>
        <v>-1.3859615254355185E-3</v>
      </c>
      <c r="H79" s="23">
        <f t="shared" si="131"/>
        <v>-1.3506892639476187E-3</v>
      </c>
      <c r="I79" s="23">
        <f t="shared" si="131"/>
        <v>-8.1932575032837884E-4</v>
      </c>
      <c r="J79" s="23">
        <f t="shared" si="131"/>
        <v>-6.8248711525715426E-4</v>
      </c>
      <c r="K79" s="23">
        <f t="shared" si="131"/>
        <v>-6.8577519367631166E-4</v>
      </c>
      <c r="L79" s="23">
        <f t="shared" si="131"/>
        <v>-6.4897770598200389E-4</v>
      </c>
      <c r="M79" s="23">
        <f t="shared" si="131"/>
        <v>-5.8926584437455829E-4</v>
      </c>
      <c r="N79" s="23">
        <f t="shared" si="131"/>
        <v>-2.3331753172340739E-3</v>
      </c>
      <c r="O79" s="23">
        <f t="shared" si="131"/>
        <v>-2.6438201425816278E-3</v>
      </c>
      <c r="P79" s="23">
        <f t="shared" si="131"/>
        <v>-2.6263236346882688E-3</v>
      </c>
      <c r="Q79" s="23">
        <f t="shared" si="131"/>
        <v>-2.6533367963837945E-3</v>
      </c>
      <c r="R79" s="23">
        <f t="shared" si="131"/>
        <v>-2.679353955273845E-3</v>
      </c>
      <c r="S79" s="23">
        <f t="shared" si="131"/>
        <v>-1.3666491120968504E-3</v>
      </c>
      <c r="T79" s="23">
        <f t="shared" si="131"/>
        <v>-1.4253090464468789E-3</v>
      </c>
      <c r="U79" s="23">
        <f t="shared" si="131"/>
        <v>-3.5971943601396608E-4</v>
      </c>
      <c r="V79" s="23">
        <f t="shared" si="131"/>
        <v>-3.6481943961305468E-4</v>
      </c>
      <c r="W79" s="23">
        <f t="shared" si="131"/>
        <v>-3.4312745633373402E-4</v>
      </c>
      <c r="X79" s="23">
        <f t="shared" si="131"/>
        <v>-3.3256891873253579E-4</v>
      </c>
      <c r="Y79" s="23">
        <f t="shared" si="131"/>
        <v>-2.4596496841764636E-4</v>
      </c>
      <c r="Z79" s="23">
        <f t="shared" si="131"/>
        <v>-3.3076792077942139E-4</v>
      </c>
      <c r="AA79" s="23">
        <f t="shared" si="55"/>
        <v>-3.9785194129709377E-4</v>
      </c>
      <c r="AB79" s="23">
        <f t="shared" si="55"/>
        <v>-5.5272145921911298E-4</v>
      </c>
      <c r="AC79" s="23">
        <f t="shared" si="55"/>
        <v>-5.9009796796443033E-4</v>
      </c>
      <c r="AD79" s="23">
        <f t="shared" ref="AD79:AE79" si="132">IFERROR((AD49-AD19)/AD19,"NO")</f>
        <v>-4.5185405145847085E-4</v>
      </c>
      <c r="AE79" s="23">
        <f t="shared" si="132"/>
        <v>-4.899183160510138E-4</v>
      </c>
      <c r="AF79" s="23">
        <f t="shared" ref="AF79" si="133">IFERROR((AF49-AF19)/AF19,"NO")</f>
        <v>-4.7260989675769688E-4</v>
      </c>
      <c r="AG79" s="23">
        <f t="shared" ref="AG79:AH79" si="134">IFERROR((AG49-AG19)/AG19,"NO")</f>
        <v>-5.5336751183673806E-4</v>
      </c>
      <c r="AH79" s="23">
        <f t="shared" si="134"/>
        <v>1.1878427464639589E-2</v>
      </c>
      <c r="AI79" s="23">
        <f t="shared" ref="AI79" si="135">IFERROR((AI49-AI19)/AI19,"NO")</f>
        <v>-6.158040821165648E-2</v>
      </c>
      <c r="AJ79" s="23"/>
      <c r="AK79" s="69">
        <f t="shared" si="65"/>
        <v>-2.6158323931068945E-3</v>
      </c>
    </row>
    <row r="80" spans="2:37" x14ac:dyDescent="0.2">
      <c r="B80" s="46" t="s">
        <v>37</v>
      </c>
      <c r="C80" s="23" t="str">
        <f t="shared" ref="C80:Z80" si="136">IFERROR((C50-C20)/C20,"NO")</f>
        <v>NO</v>
      </c>
      <c r="D80" s="23" t="str">
        <f t="shared" si="136"/>
        <v>NO</v>
      </c>
      <c r="E80" s="23" t="str">
        <f t="shared" si="136"/>
        <v>NO</v>
      </c>
      <c r="F80" s="23">
        <f t="shared" si="136"/>
        <v>0</v>
      </c>
      <c r="G80" s="23">
        <f t="shared" si="136"/>
        <v>0</v>
      </c>
      <c r="H80" s="23">
        <f t="shared" si="136"/>
        <v>0</v>
      </c>
      <c r="I80" s="23">
        <f t="shared" si="136"/>
        <v>0</v>
      </c>
      <c r="J80" s="23">
        <f t="shared" si="136"/>
        <v>0</v>
      </c>
      <c r="K80" s="23">
        <f t="shared" si="136"/>
        <v>0</v>
      </c>
      <c r="L80" s="23">
        <f t="shared" si="136"/>
        <v>0</v>
      </c>
      <c r="M80" s="23">
        <f t="shared" si="136"/>
        <v>0</v>
      </c>
      <c r="N80" s="23">
        <f t="shared" si="136"/>
        <v>-3.3084386057366964E-3</v>
      </c>
      <c r="O80" s="23">
        <f t="shared" si="136"/>
        <v>-3.4984478281828522E-3</v>
      </c>
      <c r="P80" s="23">
        <f t="shared" si="136"/>
        <v>-3.1725339637984286E-3</v>
      </c>
      <c r="Q80" s="23">
        <f t="shared" si="136"/>
        <v>-3.070334207094203E-3</v>
      </c>
      <c r="R80" s="23">
        <f t="shared" si="136"/>
        <v>-3.0175805568810167E-3</v>
      </c>
      <c r="S80" s="23">
        <f t="shared" si="136"/>
        <v>-1.4127091564274884E-3</v>
      </c>
      <c r="T80" s="23">
        <f t="shared" si="136"/>
        <v>-1.4819166775902352E-3</v>
      </c>
      <c r="U80" s="23">
        <f t="shared" si="136"/>
        <v>-2.0858952640229845E-4</v>
      </c>
      <c r="V80" s="23">
        <f t="shared" si="136"/>
        <v>-2.294162701253675E-4</v>
      </c>
      <c r="W80" s="23">
        <f t="shared" si="136"/>
        <v>-2.3748723989275332E-4</v>
      </c>
      <c r="X80" s="23">
        <f t="shared" si="136"/>
        <v>-2.4009692023796298E-4</v>
      </c>
      <c r="Y80" s="23">
        <f t="shared" si="136"/>
        <v>-1.4293923449633768E-4</v>
      </c>
      <c r="Z80" s="23">
        <f t="shared" si="136"/>
        <v>-2.4789300320655851E-4</v>
      </c>
      <c r="AA80" s="23">
        <f t="shared" si="55"/>
        <v>-3.3914118115008072E-4</v>
      </c>
      <c r="AB80" s="23">
        <f t="shared" si="55"/>
        <v>-5.1919775107743538E-4</v>
      </c>
      <c r="AC80" s="23">
        <f t="shared" si="55"/>
        <v>-5.6791901328373247E-4</v>
      </c>
      <c r="AD80" s="23">
        <f t="shared" ref="AD80:AE80" si="137">IFERROR((AD50-AD20)/AD20,"NO")</f>
        <v>-6.8388370662162269E-4</v>
      </c>
      <c r="AE80" s="23">
        <f t="shared" si="137"/>
        <v>-1.1359382231537862E-3</v>
      </c>
      <c r="AF80" s="23">
        <f t="shared" ref="AF80" si="138">IFERROR((AF50-AF20)/AF20,"NO")</f>
        <v>-1.2359167830552549E-3</v>
      </c>
      <c r="AG80" s="23">
        <f t="shared" ref="AG80:AH80" si="139">IFERROR((AG50-AG20)/AG20,"NO")</f>
        <v>-1.5716648913216376E-3</v>
      </c>
      <c r="AH80" s="23">
        <f t="shared" si="139"/>
        <v>-5.3043419996296115E-3</v>
      </c>
      <c r="AI80" s="23">
        <f t="shared" ref="AI80" si="140">IFERROR((AI50-AI20)/AI20,"NO")</f>
        <v>-7.1827160323570075E-2</v>
      </c>
      <c r="AJ80" s="23"/>
      <c r="AK80" s="69">
        <f t="shared" si="65"/>
        <v>-3.4484515687645146E-3</v>
      </c>
    </row>
    <row r="81" spans="2:38" x14ac:dyDescent="0.2">
      <c r="B81" s="46" t="s">
        <v>38</v>
      </c>
      <c r="C81" s="23" t="str">
        <f t="shared" ref="C81:Z81" si="141">IFERROR((C51-C21)/C21,"NO")</f>
        <v>NO</v>
      </c>
      <c r="D81" s="23" t="str">
        <f t="shared" si="141"/>
        <v>NO</v>
      </c>
      <c r="E81" s="23" t="str">
        <f t="shared" si="141"/>
        <v>NO</v>
      </c>
      <c r="F81" s="23" t="str">
        <f t="shared" si="141"/>
        <v>NO</v>
      </c>
      <c r="G81" s="23" t="str">
        <f t="shared" si="141"/>
        <v>NO</v>
      </c>
      <c r="H81" s="23" t="str">
        <f t="shared" si="141"/>
        <v>NO</v>
      </c>
      <c r="I81" s="23">
        <f t="shared" si="141"/>
        <v>0</v>
      </c>
      <c r="J81" s="23">
        <f t="shared" si="141"/>
        <v>0</v>
      </c>
      <c r="K81" s="23">
        <f t="shared" si="141"/>
        <v>0</v>
      </c>
      <c r="L81" s="23">
        <f t="shared" si="141"/>
        <v>0</v>
      </c>
      <c r="M81" s="23">
        <f t="shared" si="141"/>
        <v>0</v>
      </c>
      <c r="N81" s="23">
        <f t="shared" si="141"/>
        <v>0</v>
      </c>
      <c r="O81" s="23">
        <f t="shared" si="141"/>
        <v>0</v>
      </c>
      <c r="P81" s="23">
        <f t="shared" si="141"/>
        <v>0</v>
      </c>
      <c r="Q81" s="23">
        <f t="shared" si="141"/>
        <v>0</v>
      </c>
      <c r="R81" s="23">
        <f t="shared" si="141"/>
        <v>0</v>
      </c>
      <c r="S81" s="23">
        <f t="shared" si="141"/>
        <v>0</v>
      </c>
      <c r="T81" s="23">
        <f t="shared" si="141"/>
        <v>0</v>
      </c>
      <c r="U81" s="23">
        <f t="shared" si="141"/>
        <v>0</v>
      </c>
      <c r="V81" s="23">
        <f t="shared" si="141"/>
        <v>0</v>
      </c>
      <c r="W81" s="23">
        <f t="shared" si="141"/>
        <v>0</v>
      </c>
      <c r="X81" s="23">
        <f t="shared" si="141"/>
        <v>0</v>
      </c>
      <c r="Y81" s="23">
        <f t="shared" si="141"/>
        <v>0</v>
      </c>
      <c r="Z81" s="23">
        <f t="shared" si="141"/>
        <v>0</v>
      </c>
      <c r="AA81" s="23">
        <f t="shared" si="55"/>
        <v>0</v>
      </c>
      <c r="AB81" s="23">
        <f t="shared" si="55"/>
        <v>0</v>
      </c>
      <c r="AC81" s="23">
        <f t="shared" si="55"/>
        <v>0</v>
      </c>
      <c r="AD81" s="23">
        <f t="shared" ref="AD81:AE81" si="142">IFERROR((AD51-AD21)/AD21,"NO")</f>
        <v>0</v>
      </c>
      <c r="AE81" s="23">
        <f t="shared" si="142"/>
        <v>0</v>
      </c>
      <c r="AF81" s="23">
        <f t="shared" ref="AF81" si="143">IFERROR((AF51-AF21)/AF21,"NO")</f>
        <v>0</v>
      </c>
      <c r="AG81" s="23">
        <f t="shared" ref="AG81:AH81" si="144">IFERROR((AG51-AG21)/AG21,"NO")</f>
        <v>0</v>
      </c>
      <c r="AH81" s="23">
        <f t="shared" si="144"/>
        <v>0</v>
      </c>
      <c r="AI81" s="23">
        <f t="shared" ref="AI81" si="145">IFERROR((AI51-AI21)/AI21,"NO")</f>
        <v>0</v>
      </c>
      <c r="AJ81" s="23"/>
      <c r="AK81" s="69">
        <f t="shared" si="65"/>
        <v>0</v>
      </c>
    </row>
    <row r="82" spans="2:38" x14ac:dyDescent="0.2">
      <c r="B82" s="46" t="s">
        <v>39</v>
      </c>
      <c r="C82" s="23" t="str">
        <f t="shared" ref="C82:Z82" si="146">IFERROR((C52-C22)/C22,"NO")</f>
        <v>NO</v>
      </c>
      <c r="D82" s="23" t="str">
        <f t="shared" si="146"/>
        <v>NO</v>
      </c>
      <c r="E82" s="23" t="str">
        <f t="shared" si="146"/>
        <v>NO</v>
      </c>
      <c r="F82" s="23">
        <f t="shared" si="146"/>
        <v>-1.5265547195276806E-3</v>
      </c>
      <c r="G82" s="23">
        <f t="shared" si="146"/>
        <v>-1.5634341371492159E-3</v>
      </c>
      <c r="H82" s="23">
        <f t="shared" si="146"/>
        <v>-1.5953529343931472E-3</v>
      </c>
      <c r="I82" s="23">
        <f t="shared" si="146"/>
        <v>-1.115590065796131E-3</v>
      </c>
      <c r="J82" s="23">
        <f t="shared" si="146"/>
        <v>-9.6660898949327766E-4</v>
      </c>
      <c r="K82" s="23">
        <f t="shared" si="146"/>
        <v>-1.0630057761853242E-3</v>
      </c>
      <c r="L82" s="23">
        <f t="shared" si="146"/>
        <v>-1.1414449983516665E-3</v>
      </c>
      <c r="M82" s="23">
        <f t="shared" si="146"/>
        <v>-1.2298761128282482E-3</v>
      </c>
      <c r="N82" s="23">
        <f t="shared" si="146"/>
        <v>-1.2770468920686501E-3</v>
      </c>
      <c r="O82" s="23">
        <f t="shared" si="146"/>
        <v>-1.2648351798013355E-3</v>
      </c>
      <c r="P82" s="23">
        <f t="shared" si="146"/>
        <v>-1.2646048297797277E-3</v>
      </c>
      <c r="Q82" s="23">
        <f t="shared" si="146"/>
        <v>-1.2788781955875509E-3</v>
      </c>
      <c r="R82" s="23">
        <f t="shared" si="146"/>
        <v>-1.3006230874653855E-3</v>
      </c>
      <c r="S82" s="23">
        <f t="shared" si="146"/>
        <v>-1.2982931111658925E-3</v>
      </c>
      <c r="T82" s="23">
        <f t="shared" si="146"/>
        <v>-1.3133987874330757E-3</v>
      </c>
      <c r="U82" s="23">
        <f t="shared" si="146"/>
        <v>-1.2823389067479682E-3</v>
      </c>
      <c r="V82" s="23">
        <f t="shared" si="146"/>
        <v>-1.2734151721515469E-3</v>
      </c>
      <c r="W82" s="23">
        <f t="shared" si="146"/>
        <v>-1.1772139853596197E-3</v>
      </c>
      <c r="X82" s="23">
        <f t="shared" si="146"/>
        <v>-1.1443597022816028E-3</v>
      </c>
      <c r="Y82" s="23">
        <f t="shared" si="146"/>
        <v>-1.1393514616552121E-3</v>
      </c>
      <c r="Z82" s="23">
        <f t="shared" si="146"/>
        <v>-1.1400901326738572E-3</v>
      </c>
      <c r="AA82" s="23">
        <f t="shared" si="55"/>
        <v>-1.0900023724726012E-3</v>
      </c>
      <c r="AB82" s="23">
        <f t="shared" si="55"/>
        <v>-1.0606366620054826E-3</v>
      </c>
      <c r="AC82" s="23">
        <f t="shared" si="55"/>
        <v>-1.0266770958343194E-3</v>
      </c>
      <c r="AD82" s="23">
        <f t="shared" ref="AD82:AE82" si="147">IFERROR((AD52-AD22)/AD22,"NO")</f>
        <v>1.7196706634783298E-3</v>
      </c>
      <c r="AE82" s="23">
        <f t="shared" si="147"/>
        <v>3.8831179947443413E-3</v>
      </c>
      <c r="AF82" s="23">
        <f t="shared" ref="AF82" si="148">IFERROR((AF52-AF22)/AF22,"NO")</f>
        <v>5.5390311091268038E-3</v>
      </c>
      <c r="AG82" s="23">
        <f t="shared" ref="AG82:AH82" si="149">IFERROR((AG52-AG22)/AG22,"NO")</f>
        <v>7.7012287749588975E-3</v>
      </c>
      <c r="AH82" s="23">
        <f t="shared" si="149"/>
        <v>0.21139770290026785</v>
      </c>
      <c r="AI82" s="23">
        <f t="shared" ref="AI82" si="150">IFERROR((AI52-AI22)/AI22,"NO")</f>
        <v>1.0856453884738534E-2</v>
      </c>
      <c r="AJ82" s="23"/>
      <c r="AK82" s="69">
        <f t="shared" si="65"/>
        <v>7.052119067303542E-3</v>
      </c>
    </row>
    <row r="83" spans="2:38" x14ac:dyDescent="0.2">
      <c r="B83" s="5" t="s">
        <v>81</v>
      </c>
      <c r="C83" s="23">
        <f t="shared" ref="C83:Z83" si="151">IFERROR((C53-C23)/C23,"NO")</f>
        <v>0</v>
      </c>
      <c r="D83" s="23">
        <f t="shared" si="151"/>
        <v>0</v>
      </c>
      <c r="E83" s="23">
        <f t="shared" si="151"/>
        <v>0</v>
      </c>
      <c r="F83" s="23">
        <f t="shared" si="151"/>
        <v>0</v>
      </c>
      <c r="G83" s="23">
        <f t="shared" si="151"/>
        <v>0</v>
      </c>
      <c r="H83" s="23">
        <f t="shared" si="151"/>
        <v>0</v>
      </c>
      <c r="I83" s="23">
        <f t="shared" si="151"/>
        <v>0</v>
      </c>
      <c r="J83" s="23">
        <f t="shared" si="151"/>
        <v>0</v>
      </c>
      <c r="K83" s="23">
        <f t="shared" si="151"/>
        <v>0</v>
      </c>
      <c r="L83" s="23">
        <f t="shared" si="151"/>
        <v>0</v>
      </c>
      <c r="M83" s="23">
        <f t="shared" si="151"/>
        <v>0</v>
      </c>
      <c r="N83" s="23">
        <f t="shared" si="151"/>
        <v>0</v>
      </c>
      <c r="O83" s="23">
        <f t="shared" si="151"/>
        <v>0</v>
      </c>
      <c r="P83" s="23">
        <f t="shared" si="151"/>
        <v>0</v>
      </c>
      <c r="Q83" s="23">
        <f t="shared" si="151"/>
        <v>0</v>
      </c>
      <c r="R83" s="23">
        <f t="shared" si="151"/>
        <v>0</v>
      </c>
      <c r="S83" s="23">
        <f t="shared" si="151"/>
        <v>0</v>
      </c>
      <c r="T83" s="23">
        <f t="shared" si="151"/>
        <v>0</v>
      </c>
      <c r="U83" s="23">
        <f t="shared" si="151"/>
        <v>0</v>
      </c>
      <c r="V83" s="23">
        <f t="shared" si="151"/>
        <v>0</v>
      </c>
      <c r="W83" s="23">
        <f t="shared" si="151"/>
        <v>0</v>
      </c>
      <c r="X83" s="23">
        <f t="shared" si="151"/>
        <v>0</v>
      </c>
      <c r="Y83" s="23">
        <f t="shared" si="151"/>
        <v>0</v>
      </c>
      <c r="Z83" s="23">
        <f t="shared" si="151"/>
        <v>0</v>
      </c>
      <c r="AA83" s="23">
        <f t="shared" si="55"/>
        <v>0</v>
      </c>
      <c r="AB83" s="23">
        <f t="shared" si="55"/>
        <v>0</v>
      </c>
      <c r="AC83" s="23">
        <f t="shared" si="55"/>
        <v>0</v>
      </c>
      <c r="AD83" s="23">
        <f t="shared" ref="AD83:AE83" si="152">IFERROR((AD53-AD23)/AD23,"NO")</f>
        <v>2.376287667760075E-3</v>
      </c>
      <c r="AE83" s="23">
        <f t="shared" si="152"/>
        <v>3.8117857875306169E-3</v>
      </c>
      <c r="AF83" s="23">
        <f t="shared" ref="AF83" si="153">IFERROR((AF53-AF23)/AF23,"NO")</f>
        <v>5.9381879894434639E-3</v>
      </c>
      <c r="AG83" s="23">
        <f t="shared" ref="AG83:AH83" si="154">IFERROR((AG53-AG23)/AG23,"NO")</f>
        <v>9.1190264482507236E-3</v>
      </c>
      <c r="AH83" s="23">
        <f t="shared" si="154"/>
        <v>1.0978427659274323E-2</v>
      </c>
      <c r="AI83" s="23">
        <f t="shared" ref="AI83" si="155">IFERROR((AI53-AI23)/AI23,"NO")</f>
        <v>1.4074614448046368E-2</v>
      </c>
      <c r="AJ83" s="23"/>
      <c r="AK83" s="69">
        <f t="shared" si="65"/>
        <v>1.4029796969789567E-3</v>
      </c>
    </row>
    <row r="84" spans="2:38" x14ac:dyDescent="0.2">
      <c r="B84" s="46" t="s">
        <v>80</v>
      </c>
      <c r="C84" s="23">
        <f t="shared" ref="C84:Z84" si="156">IFERROR((C54-C24)/C24,"NO")</f>
        <v>0</v>
      </c>
      <c r="D84" s="23">
        <f t="shared" si="156"/>
        <v>0</v>
      </c>
      <c r="E84" s="23">
        <f t="shared" si="156"/>
        <v>0</v>
      </c>
      <c r="F84" s="23">
        <f t="shared" si="156"/>
        <v>0</v>
      </c>
      <c r="G84" s="23">
        <f t="shared" si="156"/>
        <v>0</v>
      </c>
      <c r="H84" s="23">
        <f t="shared" si="156"/>
        <v>0</v>
      </c>
      <c r="I84" s="23">
        <f t="shared" si="156"/>
        <v>0</v>
      </c>
      <c r="J84" s="23">
        <f t="shared" si="156"/>
        <v>0</v>
      </c>
      <c r="K84" s="23">
        <f t="shared" si="156"/>
        <v>0</v>
      </c>
      <c r="L84" s="23">
        <f t="shared" si="156"/>
        <v>0</v>
      </c>
      <c r="M84" s="23">
        <f t="shared" si="156"/>
        <v>0</v>
      </c>
      <c r="N84" s="23">
        <f t="shared" si="156"/>
        <v>0</v>
      </c>
      <c r="O84" s="23">
        <f t="shared" si="156"/>
        <v>0</v>
      </c>
      <c r="P84" s="23">
        <f t="shared" si="156"/>
        <v>0</v>
      </c>
      <c r="Q84" s="23">
        <f t="shared" si="156"/>
        <v>0</v>
      </c>
      <c r="R84" s="23">
        <f t="shared" si="156"/>
        <v>0</v>
      </c>
      <c r="S84" s="23">
        <f t="shared" si="156"/>
        <v>0</v>
      </c>
      <c r="T84" s="23">
        <f t="shared" si="156"/>
        <v>0</v>
      </c>
      <c r="U84" s="23">
        <f t="shared" si="156"/>
        <v>0</v>
      </c>
      <c r="V84" s="23">
        <f t="shared" si="156"/>
        <v>0</v>
      </c>
      <c r="W84" s="23">
        <f t="shared" si="156"/>
        <v>0</v>
      </c>
      <c r="X84" s="23">
        <f t="shared" si="156"/>
        <v>0</v>
      </c>
      <c r="Y84" s="23">
        <f t="shared" si="156"/>
        <v>0</v>
      </c>
      <c r="Z84" s="23">
        <f t="shared" si="156"/>
        <v>0</v>
      </c>
      <c r="AA84" s="23">
        <f t="shared" si="55"/>
        <v>0</v>
      </c>
      <c r="AB84" s="23">
        <f t="shared" si="55"/>
        <v>0</v>
      </c>
      <c r="AC84" s="23">
        <f t="shared" si="55"/>
        <v>0</v>
      </c>
      <c r="AD84" s="23">
        <f t="shared" ref="AD84:AE84" si="157">IFERROR((AD54-AD24)/AD24,"NO")</f>
        <v>0</v>
      </c>
      <c r="AE84" s="23">
        <f t="shared" si="157"/>
        <v>0</v>
      </c>
      <c r="AF84" s="23">
        <f t="shared" ref="AF84" si="158">IFERROR((AF54-AF24)/AF24,"NO")</f>
        <v>0</v>
      </c>
      <c r="AG84" s="23">
        <f t="shared" ref="AG84:AH84" si="159">IFERROR((AG54-AG24)/AG24,"NO")</f>
        <v>0</v>
      </c>
      <c r="AH84" s="23">
        <f t="shared" si="159"/>
        <v>0</v>
      </c>
      <c r="AI84" s="23">
        <f t="shared" ref="AI84" si="160">IFERROR((AI54-AI24)/AI24,"NO")</f>
        <v>0</v>
      </c>
      <c r="AJ84" s="23"/>
      <c r="AK84" s="69">
        <f t="shared" si="65"/>
        <v>0</v>
      </c>
    </row>
    <row r="85" spans="2:38" ht="18" x14ac:dyDescent="0.2">
      <c r="B85" s="46" t="s">
        <v>109</v>
      </c>
      <c r="C85" s="23">
        <f t="shared" ref="C85:Z85" si="161">IFERROR((C55-C25)/C25,"NO")</f>
        <v>0</v>
      </c>
      <c r="D85" s="23">
        <f t="shared" si="161"/>
        <v>0</v>
      </c>
      <c r="E85" s="23">
        <f t="shared" si="161"/>
        <v>0</v>
      </c>
      <c r="F85" s="23">
        <f t="shared" si="161"/>
        <v>0</v>
      </c>
      <c r="G85" s="23">
        <f t="shared" si="161"/>
        <v>0</v>
      </c>
      <c r="H85" s="23">
        <f t="shared" si="161"/>
        <v>0</v>
      </c>
      <c r="I85" s="23">
        <f t="shared" si="161"/>
        <v>0</v>
      </c>
      <c r="J85" s="23">
        <f t="shared" si="161"/>
        <v>0</v>
      </c>
      <c r="K85" s="23">
        <f t="shared" si="161"/>
        <v>0</v>
      </c>
      <c r="L85" s="23">
        <f t="shared" si="161"/>
        <v>0</v>
      </c>
      <c r="M85" s="23">
        <f t="shared" si="161"/>
        <v>0</v>
      </c>
      <c r="N85" s="23">
        <f t="shared" si="161"/>
        <v>0</v>
      </c>
      <c r="O85" s="23">
        <f t="shared" si="161"/>
        <v>0</v>
      </c>
      <c r="P85" s="23">
        <f t="shared" si="161"/>
        <v>0</v>
      </c>
      <c r="Q85" s="23">
        <f t="shared" si="161"/>
        <v>0</v>
      </c>
      <c r="R85" s="23">
        <f t="shared" si="161"/>
        <v>0</v>
      </c>
      <c r="S85" s="23">
        <f t="shared" si="161"/>
        <v>0</v>
      </c>
      <c r="T85" s="23">
        <f t="shared" si="161"/>
        <v>0</v>
      </c>
      <c r="U85" s="23">
        <f t="shared" si="161"/>
        <v>0</v>
      </c>
      <c r="V85" s="23">
        <f t="shared" si="161"/>
        <v>0</v>
      </c>
      <c r="W85" s="23">
        <f t="shared" si="161"/>
        <v>0</v>
      </c>
      <c r="X85" s="23">
        <f t="shared" si="161"/>
        <v>0</v>
      </c>
      <c r="Y85" s="23">
        <f t="shared" si="161"/>
        <v>0</v>
      </c>
      <c r="Z85" s="23">
        <f t="shared" si="161"/>
        <v>0</v>
      </c>
      <c r="AA85" s="23">
        <f t="shared" si="55"/>
        <v>0</v>
      </c>
      <c r="AB85" s="23">
        <f t="shared" si="55"/>
        <v>0</v>
      </c>
      <c r="AC85" s="23">
        <f t="shared" si="55"/>
        <v>0</v>
      </c>
      <c r="AD85" s="23">
        <f t="shared" ref="AD85:AE85" si="162">IFERROR((AD55-AD25)/AD25,"NO")</f>
        <v>0</v>
      </c>
      <c r="AE85" s="23">
        <f t="shared" si="162"/>
        <v>0</v>
      </c>
      <c r="AF85" s="23">
        <f t="shared" ref="AF85" si="163">IFERROR((AF55-AF25)/AF25,"NO")</f>
        <v>0</v>
      </c>
      <c r="AG85" s="23">
        <f t="shared" ref="AG85:AH85" si="164">IFERROR((AG55-AG25)/AG25,"NO")</f>
        <v>0</v>
      </c>
      <c r="AH85" s="23">
        <f t="shared" si="164"/>
        <v>0</v>
      </c>
      <c r="AI85" s="23">
        <f t="shared" ref="AI85" si="165">IFERROR((AI55-AI25)/AI25,"NO")</f>
        <v>0</v>
      </c>
      <c r="AJ85" s="23"/>
      <c r="AK85" s="69">
        <f t="shared" si="65"/>
        <v>0</v>
      </c>
    </row>
    <row r="86" spans="2:38" ht="18" x14ac:dyDescent="0.2">
      <c r="B86" s="46" t="s">
        <v>110</v>
      </c>
      <c r="C86" s="23">
        <f>IFERROR((C56-C26)/C26,"NO")</f>
        <v>0</v>
      </c>
      <c r="D86" s="23">
        <f t="shared" ref="D86:Z87" si="166">IFERROR((D56-D26)/D26,"NO")</f>
        <v>0</v>
      </c>
      <c r="E86" s="23">
        <f t="shared" si="166"/>
        <v>0</v>
      </c>
      <c r="F86" s="23">
        <f t="shared" si="166"/>
        <v>0</v>
      </c>
      <c r="G86" s="23">
        <f t="shared" si="166"/>
        <v>0</v>
      </c>
      <c r="H86" s="23">
        <f t="shared" si="166"/>
        <v>0</v>
      </c>
      <c r="I86" s="23">
        <f t="shared" si="166"/>
        <v>0</v>
      </c>
      <c r="J86" s="23">
        <f t="shared" si="166"/>
        <v>0</v>
      </c>
      <c r="K86" s="23">
        <f t="shared" si="166"/>
        <v>0</v>
      </c>
      <c r="L86" s="23">
        <f t="shared" si="166"/>
        <v>0</v>
      </c>
      <c r="M86" s="23">
        <f t="shared" si="166"/>
        <v>0</v>
      </c>
      <c r="N86" s="23">
        <f t="shared" si="166"/>
        <v>0</v>
      </c>
      <c r="O86" s="23">
        <f t="shared" si="166"/>
        <v>0</v>
      </c>
      <c r="P86" s="23">
        <f t="shared" si="166"/>
        <v>0</v>
      </c>
      <c r="Q86" s="23">
        <f t="shared" si="166"/>
        <v>0</v>
      </c>
      <c r="R86" s="23">
        <f t="shared" si="166"/>
        <v>0</v>
      </c>
      <c r="S86" s="23">
        <f t="shared" si="166"/>
        <v>0</v>
      </c>
      <c r="T86" s="23">
        <f t="shared" si="166"/>
        <v>0</v>
      </c>
      <c r="U86" s="23">
        <f t="shared" si="166"/>
        <v>0</v>
      </c>
      <c r="V86" s="23">
        <f t="shared" si="166"/>
        <v>0</v>
      </c>
      <c r="W86" s="23">
        <f t="shared" si="166"/>
        <v>0</v>
      </c>
      <c r="X86" s="23">
        <f t="shared" si="166"/>
        <v>0</v>
      </c>
      <c r="Y86" s="23">
        <f t="shared" si="166"/>
        <v>0</v>
      </c>
      <c r="Z86" s="23">
        <f t="shared" si="166"/>
        <v>0</v>
      </c>
      <c r="AA86" s="23">
        <f t="shared" si="55"/>
        <v>0</v>
      </c>
      <c r="AB86" s="23">
        <f t="shared" si="55"/>
        <v>0</v>
      </c>
      <c r="AC86" s="23">
        <f t="shared" si="55"/>
        <v>0</v>
      </c>
      <c r="AD86" s="23">
        <f t="shared" ref="AD86:AE86" si="167">IFERROR((AD56-AD26)/AD26,"NO")</f>
        <v>3.8393322900362576E-3</v>
      </c>
      <c r="AE86" s="23">
        <f t="shared" si="167"/>
        <v>5.7442865966645098E-3</v>
      </c>
      <c r="AF86" s="23">
        <f t="shared" ref="AF86" si="168">IFERROR((AF56-AF26)/AF26,"NO")</f>
        <v>7.518033119983795E-3</v>
      </c>
      <c r="AG86" s="23">
        <f t="shared" ref="AG86:AH86" si="169">IFERROR((AG56-AG26)/AG26,"NO")</f>
        <v>1.0547675493229393E-2</v>
      </c>
      <c r="AH86" s="23">
        <f t="shared" si="169"/>
        <v>1.2610994712161849E-2</v>
      </c>
      <c r="AI86" s="23">
        <f t="shared" ref="AI86" si="170">IFERROR((AI56-AI26)/AI26,"NO")</f>
        <v>1.6430728206736803E-2</v>
      </c>
      <c r="AJ86" s="23"/>
      <c r="AK86" s="69">
        <f t="shared" si="65"/>
        <v>1.717910618751897E-3</v>
      </c>
    </row>
    <row r="87" spans="2:38" x14ac:dyDescent="0.2">
      <c r="B87" s="46" t="s">
        <v>118</v>
      </c>
      <c r="C87" s="23">
        <f t="shared" ref="C87:R88" si="171">IFERROR((C57-C27)/C27,"NO")</f>
        <v>0</v>
      </c>
      <c r="D87" s="23">
        <f t="shared" si="171"/>
        <v>0</v>
      </c>
      <c r="E87" s="23">
        <f t="shared" si="171"/>
        <v>0</v>
      </c>
      <c r="F87" s="23">
        <f t="shared" si="171"/>
        <v>0</v>
      </c>
      <c r="G87" s="23">
        <f t="shared" si="171"/>
        <v>0</v>
      </c>
      <c r="H87" s="23">
        <f t="shared" si="171"/>
        <v>0</v>
      </c>
      <c r="I87" s="23">
        <f t="shared" si="171"/>
        <v>0</v>
      </c>
      <c r="J87" s="23">
        <f t="shared" si="171"/>
        <v>0</v>
      </c>
      <c r="K87" s="23">
        <f t="shared" si="171"/>
        <v>0</v>
      </c>
      <c r="L87" s="23">
        <f t="shared" si="171"/>
        <v>0</v>
      </c>
      <c r="M87" s="23">
        <f t="shared" si="171"/>
        <v>0</v>
      </c>
      <c r="N87" s="23">
        <f t="shared" si="171"/>
        <v>0</v>
      </c>
      <c r="O87" s="23">
        <f t="shared" si="171"/>
        <v>0</v>
      </c>
      <c r="P87" s="23">
        <f t="shared" si="171"/>
        <v>0</v>
      </c>
      <c r="Q87" s="23">
        <f t="shared" si="171"/>
        <v>0</v>
      </c>
      <c r="R87" s="23">
        <f t="shared" si="171"/>
        <v>0</v>
      </c>
      <c r="S87" s="23">
        <f t="shared" si="166"/>
        <v>0</v>
      </c>
      <c r="T87" s="23">
        <f t="shared" si="166"/>
        <v>0</v>
      </c>
      <c r="U87" s="23">
        <f t="shared" si="166"/>
        <v>0</v>
      </c>
      <c r="V87" s="23">
        <f t="shared" si="166"/>
        <v>0</v>
      </c>
      <c r="W87" s="23">
        <f t="shared" si="166"/>
        <v>0</v>
      </c>
      <c r="X87" s="23">
        <f t="shared" si="166"/>
        <v>0</v>
      </c>
      <c r="Y87" s="23">
        <f t="shared" si="166"/>
        <v>0</v>
      </c>
      <c r="Z87" s="23">
        <f t="shared" si="166"/>
        <v>0</v>
      </c>
      <c r="AA87" s="23">
        <f t="shared" ref="D87:AC88" si="172">IFERROR((AA57-AA27)/AA27,"NO")</f>
        <v>0</v>
      </c>
      <c r="AB87" s="23">
        <f t="shared" si="172"/>
        <v>0</v>
      </c>
      <c r="AC87" s="23">
        <f t="shared" si="172"/>
        <v>0</v>
      </c>
      <c r="AD87" s="23">
        <f t="shared" ref="AD87:AE87" si="173">IFERROR((AD57-AD27)/AD27,"NO")</f>
        <v>0</v>
      </c>
      <c r="AE87" s="23">
        <f t="shared" si="173"/>
        <v>0</v>
      </c>
      <c r="AF87" s="23">
        <f t="shared" ref="AF87" si="174">IFERROR((AF57-AF27)/AF27,"NO")</f>
        <v>0</v>
      </c>
      <c r="AG87" s="23">
        <f t="shared" ref="AG87:AH87" si="175">IFERROR((AG57-AG27)/AG27,"NO")</f>
        <v>0</v>
      </c>
      <c r="AH87" s="23">
        <f t="shared" si="175"/>
        <v>0</v>
      </c>
      <c r="AI87" s="23">
        <f t="shared" ref="AI87" si="176">IFERROR((AI57-AI27)/AI27,"NO")</f>
        <v>3.0592482136844502E-2</v>
      </c>
      <c r="AJ87" s="23"/>
      <c r="AK87" s="69">
        <f t="shared" si="65"/>
        <v>9.2704491323771215E-4</v>
      </c>
    </row>
    <row r="88" spans="2:38" x14ac:dyDescent="0.2">
      <c r="B88" s="46" t="s">
        <v>119</v>
      </c>
      <c r="C88" s="23">
        <f t="shared" si="171"/>
        <v>0</v>
      </c>
      <c r="D88" s="23">
        <f t="shared" si="172"/>
        <v>0</v>
      </c>
      <c r="E88" s="23">
        <f t="shared" si="172"/>
        <v>0</v>
      </c>
      <c r="F88" s="23">
        <f t="shared" si="172"/>
        <v>0</v>
      </c>
      <c r="G88" s="23">
        <f t="shared" si="172"/>
        <v>0</v>
      </c>
      <c r="H88" s="23">
        <f t="shared" si="172"/>
        <v>0</v>
      </c>
      <c r="I88" s="23">
        <f t="shared" si="172"/>
        <v>0</v>
      </c>
      <c r="J88" s="23">
        <f t="shared" si="172"/>
        <v>0</v>
      </c>
      <c r="K88" s="23">
        <f t="shared" si="172"/>
        <v>0</v>
      </c>
      <c r="L88" s="23">
        <f t="shared" si="172"/>
        <v>0</v>
      </c>
      <c r="M88" s="23">
        <f t="shared" si="172"/>
        <v>0</v>
      </c>
      <c r="N88" s="23">
        <f t="shared" si="172"/>
        <v>0</v>
      </c>
      <c r="O88" s="23">
        <f t="shared" si="172"/>
        <v>0</v>
      </c>
      <c r="P88" s="23">
        <f t="shared" si="172"/>
        <v>0</v>
      </c>
      <c r="Q88" s="23">
        <f t="shared" si="172"/>
        <v>0</v>
      </c>
      <c r="R88" s="23">
        <f t="shared" si="172"/>
        <v>0</v>
      </c>
      <c r="S88" s="23">
        <f t="shared" si="172"/>
        <v>0</v>
      </c>
      <c r="T88" s="23">
        <f t="shared" si="172"/>
        <v>0</v>
      </c>
      <c r="U88" s="23">
        <f t="shared" si="172"/>
        <v>0</v>
      </c>
      <c r="V88" s="23">
        <f t="shared" si="172"/>
        <v>0</v>
      </c>
      <c r="W88" s="23">
        <f t="shared" si="172"/>
        <v>0</v>
      </c>
      <c r="X88" s="23">
        <f t="shared" si="172"/>
        <v>0</v>
      </c>
      <c r="Y88" s="23">
        <f t="shared" si="172"/>
        <v>0</v>
      </c>
      <c r="Z88" s="23">
        <f t="shared" si="172"/>
        <v>0</v>
      </c>
      <c r="AA88" s="23">
        <f t="shared" si="172"/>
        <v>0</v>
      </c>
      <c r="AB88" s="23">
        <f t="shared" si="172"/>
        <v>0</v>
      </c>
      <c r="AC88" s="23">
        <f t="shared" si="172"/>
        <v>0</v>
      </c>
      <c r="AD88" s="23">
        <f t="shared" ref="AD88:AE88" si="177">IFERROR((AD58-AD28)/AD28,"NO")</f>
        <v>1.805177882876045E-5</v>
      </c>
      <c r="AE88" s="23">
        <f t="shared" si="177"/>
        <v>2.7974860703800454E-5</v>
      </c>
      <c r="AF88" s="23">
        <f t="shared" ref="AF88" si="178">IFERROR((AF58-AF28)/AF28,"NO")</f>
        <v>3.3561585761711833E-5</v>
      </c>
      <c r="AG88" s="23">
        <f t="shared" ref="AG88:AH88" si="179">IFERROR((AG58-AG28)/AG28,"NO")</f>
        <v>5.2448494598359776E-5</v>
      </c>
      <c r="AH88" s="23">
        <f t="shared" si="179"/>
        <v>5.8101589595063823E-5</v>
      </c>
      <c r="AI88" s="23">
        <f t="shared" ref="AI88" si="180">IFERROR((AI58-AI28)/AI28,"NO")</f>
        <v>7.6263088800538833E-5</v>
      </c>
      <c r="AJ88" s="23"/>
      <c r="AK88" s="69">
        <f t="shared" si="65"/>
        <v>8.0727696450980347E-6</v>
      </c>
    </row>
    <row r="89" spans="2:38" ht="18" x14ac:dyDescent="0.2">
      <c r="B89" s="19" t="s">
        <v>112</v>
      </c>
      <c r="C89" s="66">
        <f>IFERROR((C59-C29)/C29,"NO")</f>
        <v>0</v>
      </c>
      <c r="D89" s="66">
        <f t="shared" ref="D89:Z89" si="181">IFERROR((D59-D29)/D29,"NO")</f>
        <v>0</v>
      </c>
      <c r="E89" s="66">
        <f t="shared" si="181"/>
        <v>0</v>
      </c>
      <c r="F89" s="66">
        <f t="shared" si="181"/>
        <v>-2.6719358026631618E-6</v>
      </c>
      <c r="G89" s="66">
        <f t="shared" si="181"/>
        <v>-7.4873420570704476E-6</v>
      </c>
      <c r="H89" s="66">
        <f t="shared" si="181"/>
        <v>-1.2818676885525064E-5</v>
      </c>
      <c r="I89" s="66">
        <f t="shared" si="181"/>
        <v>-1.7399419804761694E-5</v>
      </c>
      <c r="J89" s="66">
        <f t="shared" si="181"/>
        <v>-2.0243065971672206E-5</v>
      </c>
      <c r="K89" s="66">
        <f t="shared" si="181"/>
        <v>-2.6864701279091664E-5</v>
      </c>
      <c r="L89" s="66">
        <f t="shared" si="181"/>
        <v>-3.1280623653353331E-5</v>
      </c>
      <c r="M89" s="66">
        <f t="shared" si="181"/>
        <v>-3.1152721969684661E-5</v>
      </c>
      <c r="N89" s="66">
        <f t="shared" si="181"/>
        <v>-1.5214716487156596E-4</v>
      </c>
      <c r="O89" s="66">
        <f t="shared" si="181"/>
        <v>-2.485268575864205E-4</v>
      </c>
      <c r="P89" s="66">
        <f t="shared" si="181"/>
        <v>-3.9275757866164376E-4</v>
      </c>
      <c r="Q89" s="66">
        <f t="shared" si="181"/>
        <v>-4.8148696109217605E-4</v>
      </c>
      <c r="R89" s="66">
        <f t="shared" si="181"/>
        <v>-4.8508159606337032E-4</v>
      </c>
      <c r="S89" s="66">
        <f t="shared" si="181"/>
        <v>-1.5565041433686233E-4</v>
      </c>
      <c r="T89" s="66">
        <f t="shared" si="181"/>
        <v>4.0375695822397008E-5</v>
      </c>
      <c r="U89" s="66">
        <f t="shared" si="181"/>
        <v>5.5787056329897064E-4</v>
      </c>
      <c r="V89" s="66">
        <f t="shared" si="181"/>
        <v>-5.1878733075286978E-3</v>
      </c>
      <c r="W89" s="66">
        <f t="shared" si="181"/>
        <v>-4.0332036046287475E-4</v>
      </c>
      <c r="X89" s="66">
        <f t="shared" si="181"/>
        <v>-3.8278036098676798E-5</v>
      </c>
      <c r="Y89" s="66">
        <f t="shared" si="181"/>
        <v>-1.9562990730183377E-4</v>
      </c>
      <c r="Z89" s="66">
        <f t="shared" si="181"/>
        <v>-2.1186742136681204E-4</v>
      </c>
      <c r="AA89" s="66">
        <f t="shared" ref="AA89:AC89" si="182">IFERROR((AA59-AA29)/AA29,"NO")</f>
        <v>-2.4711105944191179E-4</v>
      </c>
      <c r="AB89" s="66">
        <f t="shared" si="182"/>
        <v>-3.7785525542852964E-4</v>
      </c>
      <c r="AC89" s="66">
        <f t="shared" si="182"/>
        <v>-3.6183865905535913E-4</v>
      </c>
      <c r="AD89" s="66">
        <f t="shared" ref="AD89:AE89" si="183">IFERROR((AD59-AD29)/AD29,"NO")</f>
        <v>-2.1058955055149506E-4</v>
      </c>
      <c r="AE89" s="66">
        <f t="shared" si="183"/>
        <v>-1.5409776470163699E-4</v>
      </c>
      <c r="AF89" s="66">
        <f t="shared" ref="AF89" si="184">IFERROR((AF59-AF29)/AF29,"NO")</f>
        <v>1.6492440913734228E-5</v>
      </c>
      <c r="AG89" s="66">
        <f t="shared" ref="AG89:AH89" si="185">IFERROR((AG59-AG29)/AG29,"NO")</f>
        <v>8.8355947171926547E-5</v>
      </c>
      <c r="AH89" s="66">
        <f t="shared" si="185"/>
        <v>5.6388855616209396E-3</v>
      </c>
      <c r="AI89" s="66">
        <f t="shared" ref="AI89" si="186">IFERROR((AI59-AI29)/AI29,"NO")</f>
        <v>-5.3184084715328754E-3</v>
      </c>
      <c r="AJ89" s="27"/>
      <c r="AK89" s="36">
        <f t="shared" ref="AK89" si="187">AVERAGE(C89:AI89)</f>
        <v>-2.5546844377813931E-4</v>
      </c>
      <c r="AL89" s="5" t="s">
        <v>42</v>
      </c>
    </row>
    <row r="92" spans="2:38" x14ac:dyDescent="0.2">
      <c r="C92" s="71">
        <f>C59-C29</f>
        <v>0</v>
      </c>
      <c r="D92" s="71">
        <f t="shared" ref="D92:AA92" si="188">D59-D29</f>
        <v>0</v>
      </c>
      <c r="E92" s="71">
        <f t="shared" si="188"/>
        <v>0</v>
      </c>
      <c r="F92" s="71">
        <f t="shared" si="188"/>
        <v>-7.6074805569987802E-3</v>
      </c>
      <c r="G92" s="71">
        <f t="shared" si="188"/>
        <v>-2.3391472146613523E-2</v>
      </c>
      <c r="H92" s="71">
        <f t="shared" si="188"/>
        <v>-3.9841952226197463E-2</v>
      </c>
      <c r="I92" s="71">
        <f t="shared" si="188"/>
        <v>-5.7124171369196119E-2</v>
      </c>
      <c r="J92" s="71">
        <f t="shared" si="188"/>
        <v>-7.5254870652770478E-2</v>
      </c>
      <c r="K92" s="71">
        <f t="shared" si="188"/>
        <v>-9.4339313047385076E-2</v>
      </c>
      <c r="L92" s="71">
        <f t="shared" si="188"/>
        <v>-0.11384460182262046</v>
      </c>
      <c r="M92" s="71">
        <f t="shared" si="188"/>
        <v>-0.13729689932370093</v>
      </c>
      <c r="N92" s="71">
        <f t="shared" si="188"/>
        <v>-0.6823175668487238</v>
      </c>
      <c r="O92" s="71">
        <f t="shared" si="188"/>
        <v>-0.99440570714978094</v>
      </c>
      <c r="P92" s="71">
        <f t="shared" si="188"/>
        <v>-1.3454636474502877</v>
      </c>
      <c r="Q92" s="71">
        <f t="shared" si="188"/>
        <v>-1.7439733883688859</v>
      </c>
      <c r="R92" s="71">
        <f t="shared" si="188"/>
        <v>-1.8918698374850464</v>
      </c>
      <c r="S92" s="71">
        <f t="shared" si="188"/>
        <v>-0.59638541684262236</v>
      </c>
      <c r="T92" s="71">
        <f t="shared" si="188"/>
        <v>0.15714941472651844</v>
      </c>
      <c r="U92" s="71">
        <f t="shared" si="188"/>
        <v>2.0314148695742915</v>
      </c>
      <c r="V92" s="71">
        <f t="shared" si="188"/>
        <v>-14.608576053778961</v>
      </c>
      <c r="W92" s="71">
        <f t="shared" si="188"/>
        <v>-1.0416798143078267</v>
      </c>
      <c r="X92" s="71">
        <f t="shared" si="188"/>
        <v>-9.4115784933364921E-2</v>
      </c>
      <c r="Y92" s="71">
        <f t="shared" si="188"/>
        <v>-0.52026854550376811</v>
      </c>
      <c r="Z92" s="71">
        <f t="shared" si="188"/>
        <v>-0.55258189741334718</v>
      </c>
      <c r="AA92" s="71">
        <f t="shared" si="188"/>
        <v>-0.7456687119201888</v>
      </c>
      <c r="AB92" s="71">
        <f>AB59-AB29</f>
        <v>-1.2098910673453247</v>
      </c>
      <c r="AC92" s="71">
        <f>AC59-AC29</f>
        <v>-1.2377515971547837</v>
      </c>
      <c r="AD92" s="71">
        <f t="shared" ref="AD92:AE92" si="189">AD59-AD29</f>
        <v>-0.7241147900267606</v>
      </c>
      <c r="AE92" s="71">
        <f t="shared" si="189"/>
        <v>-0.49004156343835348</v>
      </c>
      <c r="AF92" s="71">
        <f t="shared" ref="AF92" si="190">AF59-AF29</f>
        <v>5.1728610347254289E-2</v>
      </c>
      <c r="AG92" s="71">
        <f t="shared" ref="AG92:AH92" si="191">AG59-AG29</f>
        <v>0.24851964483468691</v>
      </c>
      <c r="AH92" s="71">
        <f t="shared" si="191"/>
        <v>18.138030938720021</v>
      </c>
      <c r="AI92" s="71">
        <f t="shared" ref="AI92" si="192">AI59-AI29</f>
        <v>-16.110839829339511</v>
      </c>
      <c r="AJ92" s="35"/>
      <c r="AK92" s="42">
        <f>SUM(C92:AI92)</f>
        <v>-24.511802502250248</v>
      </c>
      <c r="AL92" s="5" t="s">
        <v>43</v>
      </c>
    </row>
    <row r="94" spans="2:38" x14ac:dyDescent="0.2">
      <c r="AJ94" s="35"/>
    </row>
    <row r="95" spans="2:38" x14ac:dyDescent="0.2">
      <c r="AJ95" s="35"/>
    </row>
    <row r="97" spans="35:35" x14ac:dyDescent="0.2">
      <c r="AI97" s="57"/>
    </row>
    <row r="119" spans="2:2" x14ac:dyDescent="0.2">
      <c r="B119" s="10" t="s">
        <v>127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L70"/>
  <sheetViews>
    <sheetView zoomScale="75" zoomScaleNormal="75" workbookViewId="0">
      <pane ySplit="1" topLeftCell="A2" activePane="bottomLeft" state="frozen"/>
      <selection activeCell="B38" sqref="B38"/>
      <selection pane="bottomLeft"/>
    </sheetView>
  </sheetViews>
  <sheetFormatPr defaultColWidth="9.140625" defaultRowHeight="15" x14ac:dyDescent="0.2"/>
  <cols>
    <col min="1" max="1" width="3.28515625" style="5" customWidth="1"/>
    <col min="2" max="2" width="46.7109375" style="5" customWidth="1"/>
    <col min="3" max="34" width="9.28515625" style="5" bestFit="1" customWidth="1"/>
    <col min="35" max="35" width="9.28515625" style="5" customWidth="1"/>
    <col min="36" max="36" width="7.140625" style="5" customWidth="1"/>
    <col min="37" max="37" width="12" style="5" customWidth="1"/>
    <col min="38" max="16384" width="9.140625" style="5"/>
  </cols>
  <sheetData>
    <row r="1" spans="2:36" x14ac:dyDescent="0.2">
      <c r="B1" s="19" t="s">
        <v>124</v>
      </c>
    </row>
    <row r="2" spans="2:36" ht="18" x14ac:dyDescent="0.2">
      <c r="B2" s="10" t="s">
        <v>139</v>
      </c>
    </row>
    <row r="3" spans="2:36" x14ac:dyDescent="0.2">
      <c r="B3" s="4" t="s">
        <v>45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/>
    </row>
    <row r="4" spans="2:36" x14ac:dyDescent="0.2">
      <c r="B4" s="5" t="s">
        <v>82</v>
      </c>
      <c r="C4" s="25">
        <v>12319.457162398623</v>
      </c>
      <c r="D4" s="25">
        <v>12587.72780020627</v>
      </c>
      <c r="E4" s="25">
        <v>12826.140744442173</v>
      </c>
      <c r="F4" s="25">
        <v>12938.27005559021</v>
      </c>
      <c r="G4" s="25">
        <v>12947.475164480196</v>
      </c>
      <c r="H4" s="25">
        <v>13054.974356410317</v>
      </c>
      <c r="I4" s="25">
        <v>13468.483014981482</v>
      </c>
      <c r="J4" s="25">
        <v>13835.611429721994</v>
      </c>
      <c r="K4" s="25">
        <v>14121.781884069009</v>
      </c>
      <c r="L4" s="25">
        <v>13784.660846664912</v>
      </c>
      <c r="M4" s="25">
        <v>13250.696369519237</v>
      </c>
      <c r="N4" s="25">
        <v>13230.732050699185</v>
      </c>
      <c r="O4" s="25">
        <v>13134.149705126138</v>
      </c>
      <c r="P4" s="25">
        <v>13157.872854705593</v>
      </c>
      <c r="Q4" s="25">
        <v>13095.633201732915</v>
      </c>
      <c r="R4" s="25">
        <v>12973.598239146184</v>
      </c>
      <c r="S4" s="25">
        <v>13038.761222371635</v>
      </c>
      <c r="T4" s="25">
        <v>12599.515361467966</v>
      </c>
      <c r="U4" s="25">
        <v>12569.701288903105</v>
      </c>
      <c r="V4" s="25">
        <v>12343.312207311854</v>
      </c>
      <c r="W4" s="25">
        <v>12059.137939307993</v>
      </c>
      <c r="X4" s="25">
        <v>11930.245555866559</v>
      </c>
      <c r="Y4" s="25">
        <v>12643.336553039157</v>
      </c>
      <c r="Z4" s="25">
        <v>12761.50552854612</v>
      </c>
      <c r="AA4" s="25">
        <v>12676.21202126565</v>
      </c>
      <c r="AB4" s="25">
        <v>13102.576134714931</v>
      </c>
      <c r="AC4" s="25">
        <v>13467.688295348591</v>
      </c>
      <c r="AD4" s="25">
        <v>13950.384317326287</v>
      </c>
      <c r="AE4" s="25">
        <v>14278.018983839072</v>
      </c>
      <c r="AF4" s="25">
        <v>13887.049593249681</v>
      </c>
      <c r="AG4" s="25">
        <v>14104.912653507488</v>
      </c>
      <c r="AH4" s="25">
        <v>14486.531337436689</v>
      </c>
      <c r="AI4" s="25">
        <v>14584.026111866118</v>
      </c>
      <c r="AJ4" s="25"/>
    </row>
    <row r="5" spans="2:36" x14ac:dyDescent="0.2">
      <c r="B5" s="5" t="s">
        <v>83</v>
      </c>
      <c r="C5" s="25">
        <v>2173.2089729461004</v>
      </c>
      <c r="D5" s="25">
        <v>2228.9213921502787</v>
      </c>
      <c r="E5" s="25">
        <v>2273.5500047694968</v>
      </c>
      <c r="F5" s="25">
        <v>2304.7138719064392</v>
      </c>
      <c r="G5" s="25">
        <v>2308.7145092657097</v>
      </c>
      <c r="H5" s="25">
        <v>2327.5910814231097</v>
      </c>
      <c r="I5" s="25">
        <v>2430.214079356394</v>
      </c>
      <c r="J5" s="25">
        <v>2506.4149486383876</v>
      </c>
      <c r="K5" s="25">
        <v>2562.4366953023491</v>
      </c>
      <c r="L5" s="25">
        <v>2490.390692689115</v>
      </c>
      <c r="M5" s="25">
        <v>2397.8917035491286</v>
      </c>
      <c r="N5" s="25">
        <v>2429.137005386021</v>
      </c>
      <c r="O5" s="25">
        <v>2432.8010558959841</v>
      </c>
      <c r="P5" s="25">
        <v>2416.1995482523957</v>
      </c>
      <c r="Q5" s="25">
        <v>2386.5783096897467</v>
      </c>
      <c r="R5" s="25">
        <v>2438.0455312013692</v>
      </c>
      <c r="S5" s="25">
        <v>2461.2508396900239</v>
      </c>
      <c r="T5" s="25">
        <v>2366.1836673659018</v>
      </c>
      <c r="U5" s="25">
        <v>2373.2573041382684</v>
      </c>
      <c r="V5" s="25">
        <v>2349.883404496717</v>
      </c>
      <c r="W5" s="25">
        <v>2307.3044380034526</v>
      </c>
      <c r="X5" s="25">
        <v>2305.1165459126373</v>
      </c>
      <c r="Y5" s="25">
        <v>2486.3191077959609</v>
      </c>
      <c r="Z5" s="25">
        <v>2493.7022782265426</v>
      </c>
      <c r="AA5" s="25">
        <v>2442.6837787298136</v>
      </c>
      <c r="AB5" s="25">
        <v>2541.79618356112</v>
      </c>
      <c r="AC5" s="25">
        <v>2617.2115098759268</v>
      </c>
      <c r="AD5" s="25">
        <v>2708.8738320872403</v>
      </c>
      <c r="AE5" s="25">
        <v>2786.0497559161572</v>
      </c>
      <c r="AF5" s="25">
        <v>2692.1883948464938</v>
      </c>
      <c r="AG5" s="25">
        <v>2716.3992863472595</v>
      </c>
      <c r="AH5" s="25">
        <v>2751.6005788994498</v>
      </c>
      <c r="AI5" s="25">
        <v>2723.4780223024304</v>
      </c>
      <c r="AJ5" s="25"/>
    </row>
    <row r="6" spans="2:36" x14ac:dyDescent="0.2">
      <c r="B6" s="5" t="s">
        <v>84</v>
      </c>
      <c r="C6" s="25">
        <f>SUM(C7:C8)</f>
        <v>4312.0725263653903</v>
      </c>
      <c r="D6" s="25">
        <f t="shared" ref="D6:AH6" si="0">SUM(D7:D8)</f>
        <v>4283.0795798297186</v>
      </c>
      <c r="E6" s="25">
        <f t="shared" si="0"/>
        <v>4206.7008610983057</v>
      </c>
      <c r="F6" s="25">
        <f t="shared" si="0"/>
        <v>4358.1013037117527</v>
      </c>
      <c r="G6" s="25">
        <f t="shared" si="0"/>
        <v>4556.7759867843415</v>
      </c>
      <c r="H6" s="25">
        <f t="shared" si="0"/>
        <v>4779.2267915018583</v>
      </c>
      <c r="I6" s="25">
        <f t="shared" si="0"/>
        <v>4790.9531089146467</v>
      </c>
      <c r="J6" s="25">
        <f t="shared" si="0"/>
        <v>4623.230774792115</v>
      </c>
      <c r="K6" s="25">
        <f t="shared" si="0"/>
        <v>4955.6119508580359</v>
      </c>
      <c r="L6" s="25">
        <f t="shared" si="0"/>
        <v>4972.0426280716938</v>
      </c>
      <c r="M6" s="25">
        <f t="shared" si="0"/>
        <v>4734.1637597786521</v>
      </c>
      <c r="N6" s="25">
        <f t="shared" si="0"/>
        <v>4506.2523228500795</v>
      </c>
      <c r="O6" s="25">
        <f t="shared" si="0"/>
        <v>4468.477941273818</v>
      </c>
      <c r="P6" s="25">
        <f t="shared" si="0"/>
        <v>4656.5580024009005</v>
      </c>
      <c r="Q6" s="25">
        <f t="shared" si="0"/>
        <v>4532.2913870666107</v>
      </c>
      <c r="R6" s="25">
        <f t="shared" si="0"/>
        <v>4417.7599520676631</v>
      </c>
      <c r="S6" s="25">
        <f t="shared" si="0"/>
        <v>4345.5547622432523</v>
      </c>
      <c r="T6" s="25">
        <f t="shared" si="0"/>
        <v>4166.1587494991336</v>
      </c>
      <c r="U6" s="25">
        <f t="shared" si="0"/>
        <v>4062.3325340211886</v>
      </c>
      <c r="V6" s="25">
        <f t="shared" si="0"/>
        <v>3957.5586517044812</v>
      </c>
      <c r="W6" s="25">
        <f t="shared" si="0"/>
        <v>4235.1477660309611</v>
      </c>
      <c r="X6" s="25">
        <f t="shared" si="0"/>
        <v>3859.286366772968</v>
      </c>
      <c r="Y6" s="25">
        <f t="shared" si="0"/>
        <v>4011.8265451755096</v>
      </c>
      <c r="Z6" s="25">
        <f t="shared" si="0"/>
        <v>4411.0882130685732</v>
      </c>
      <c r="AA6" s="25">
        <f t="shared" si="0"/>
        <v>4227.3747956827419</v>
      </c>
      <c r="AB6" s="25">
        <f t="shared" si="0"/>
        <v>4255.9483782971784</v>
      </c>
      <c r="AC6" s="25">
        <f t="shared" si="0"/>
        <v>4320.948656166931</v>
      </c>
      <c r="AD6" s="25">
        <f t="shared" si="0"/>
        <v>4594.5272312610523</v>
      </c>
      <c r="AE6" s="25">
        <f t="shared" si="0"/>
        <v>4887.8412962798429</v>
      </c>
      <c r="AF6" s="25">
        <f t="shared" si="0"/>
        <v>4561.2508335022903</v>
      </c>
      <c r="AG6" s="25">
        <f t="shared" si="0"/>
        <v>4599.6362109243291</v>
      </c>
      <c r="AH6" s="25">
        <f t="shared" si="0"/>
        <v>4816.4642045779174</v>
      </c>
      <c r="AI6" s="25">
        <f t="shared" ref="AI6" si="1">SUM(AI7:AI8)</f>
        <v>4378.459323770724</v>
      </c>
      <c r="AJ6" s="25"/>
    </row>
    <row r="7" spans="2:36" ht="18" x14ac:dyDescent="0.2">
      <c r="B7" s="46" t="s">
        <v>107</v>
      </c>
      <c r="C7" s="25">
        <v>3587.3495205121662</v>
      </c>
      <c r="D7" s="25">
        <v>3554.1966718591657</v>
      </c>
      <c r="E7" s="25">
        <v>3467.1120963326243</v>
      </c>
      <c r="F7" s="25">
        <v>3619.2976563843877</v>
      </c>
      <c r="G7" s="25">
        <v>3799.6338571313031</v>
      </c>
      <c r="H7" s="25">
        <v>4007.7235173025529</v>
      </c>
      <c r="I7" s="25">
        <v>4006.6116759450274</v>
      </c>
      <c r="J7" s="25">
        <v>3848.4025672176617</v>
      </c>
      <c r="K7" s="25">
        <v>4136.5235320029615</v>
      </c>
      <c r="L7" s="25">
        <v>4153.9459171001108</v>
      </c>
      <c r="M7" s="25">
        <v>3956.0849453699052</v>
      </c>
      <c r="N7" s="25">
        <v>3753.6353289266635</v>
      </c>
      <c r="O7" s="25">
        <v>3721.3864575721259</v>
      </c>
      <c r="P7" s="25">
        <v>3893.652053651726</v>
      </c>
      <c r="Q7" s="25">
        <v>3791.6219494080606</v>
      </c>
      <c r="R7" s="25">
        <v>3692.4714865553788</v>
      </c>
      <c r="S7" s="25">
        <v>3622.9781189504761</v>
      </c>
      <c r="T7" s="25">
        <v>3482.9941957850551</v>
      </c>
      <c r="U7" s="25">
        <v>3375.5349180627436</v>
      </c>
      <c r="V7" s="25">
        <v>3269.6899179810275</v>
      </c>
      <c r="W7" s="25">
        <v>3525.1277526106014</v>
      </c>
      <c r="X7" s="25">
        <v>3202.4869698150869</v>
      </c>
      <c r="Y7" s="25">
        <v>3341.5282011776258</v>
      </c>
      <c r="Z7" s="25">
        <v>3702.1197435523491</v>
      </c>
      <c r="AA7" s="25">
        <v>3538.9632104292923</v>
      </c>
      <c r="AB7" s="25">
        <v>3547.0378596964902</v>
      </c>
      <c r="AC7" s="25">
        <v>3585.0336320678211</v>
      </c>
      <c r="AD7" s="25">
        <v>3823.3119596966058</v>
      </c>
      <c r="AE7" s="25">
        <v>4072.912281131285</v>
      </c>
      <c r="AF7" s="25">
        <v>3806.05748476999</v>
      </c>
      <c r="AG7" s="25">
        <v>3851.8226308454095</v>
      </c>
      <c r="AH7" s="25">
        <v>4050.7264885907434</v>
      </c>
      <c r="AI7" s="25">
        <v>3642.8030282473537</v>
      </c>
      <c r="AJ7" s="25"/>
    </row>
    <row r="8" spans="2:36" ht="18" x14ac:dyDescent="0.2">
      <c r="B8" s="46" t="s">
        <v>108</v>
      </c>
      <c r="C8" s="25">
        <v>724.72300585322375</v>
      </c>
      <c r="D8" s="25">
        <v>728.88290797055254</v>
      </c>
      <c r="E8" s="25">
        <v>739.58876476568128</v>
      </c>
      <c r="F8" s="25">
        <v>738.80364732736473</v>
      </c>
      <c r="G8" s="25">
        <v>757.14212965303852</v>
      </c>
      <c r="H8" s="25">
        <v>771.50327419930522</v>
      </c>
      <c r="I8" s="25">
        <v>784.34143296961906</v>
      </c>
      <c r="J8" s="25">
        <v>774.82820757445313</v>
      </c>
      <c r="K8" s="25">
        <v>819.08841885507411</v>
      </c>
      <c r="L8" s="25">
        <v>818.09671097158332</v>
      </c>
      <c r="M8" s="25">
        <v>778.07881440874712</v>
      </c>
      <c r="N8" s="25">
        <v>752.61699392341643</v>
      </c>
      <c r="O8" s="25">
        <v>747.09148370169191</v>
      </c>
      <c r="P8" s="25">
        <v>762.90594874917463</v>
      </c>
      <c r="Q8" s="25">
        <v>740.66943765855035</v>
      </c>
      <c r="R8" s="25">
        <v>725.28846551228412</v>
      </c>
      <c r="S8" s="25">
        <v>722.57664329277588</v>
      </c>
      <c r="T8" s="25">
        <v>683.16455371407835</v>
      </c>
      <c r="U8" s="25">
        <v>686.79761595844491</v>
      </c>
      <c r="V8" s="25">
        <v>687.86873372345349</v>
      </c>
      <c r="W8" s="25">
        <v>710.0200134203601</v>
      </c>
      <c r="X8" s="25">
        <v>656.79939695788096</v>
      </c>
      <c r="Y8" s="25">
        <v>670.29834399788365</v>
      </c>
      <c r="Z8" s="25">
        <v>708.96846951622433</v>
      </c>
      <c r="AA8" s="25">
        <v>688.41158525344929</v>
      </c>
      <c r="AB8" s="25">
        <v>708.91051860068865</v>
      </c>
      <c r="AC8" s="25">
        <v>735.9150240991097</v>
      </c>
      <c r="AD8" s="25">
        <v>771.2152715644462</v>
      </c>
      <c r="AE8" s="25">
        <v>814.9290151485576</v>
      </c>
      <c r="AF8" s="25">
        <v>755.19334873230002</v>
      </c>
      <c r="AG8" s="25">
        <v>747.81358007891936</v>
      </c>
      <c r="AH8" s="25">
        <v>765.73771598717394</v>
      </c>
      <c r="AI8" s="25">
        <v>735.65629552337032</v>
      </c>
      <c r="AJ8" s="25"/>
    </row>
    <row r="9" spans="2:36" x14ac:dyDescent="0.2">
      <c r="B9" s="5" t="s">
        <v>85</v>
      </c>
      <c r="C9" s="25">
        <v>355.036</v>
      </c>
      <c r="D9" s="25">
        <v>315.14515999999998</v>
      </c>
      <c r="E9" s="25">
        <v>255.60083999999998</v>
      </c>
      <c r="F9" s="25">
        <v>357.2998</v>
      </c>
      <c r="G9" s="25">
        <v>269.64124000000004</v>
      </c>
      <c r="H9" s="25">
        <v>494.59520000000003</v>
      </c>
      <c r="I9" s="25">
        <v>484.03343999999993</v>
      </c>
      <c r="J9" s="25">
        <v>423.48680000000002</v>
      </c>
      <c r="K9" s="25">
        <v>305.58044000000001</v>
      </c>
      <c r="L9" s="25">
        <v>383.22723999999999</v>
      </c>
      <c r="M9" s="25">
        <v>366.38315999999998</v>
      </c>
      <c r="N9" s="25">
        <v>385.28247999999996</v>
      </c>
      <c r="O9" s="25">
        <v>273.89956000000001</v>
      </c>
      <c r="P9" s="25">
        <v>386.76</v>
      </c>
      <c r="Q9" s="25">
        <v>240.79571999999996</v>
      </c>
      <c r="R9" s="25">
        <v>266.73371999999995</v>
      </c>
      <c r="S9" s="25">
        <v>254.85636</v>
      </c>
      <c r="T9" s="25">
        <v>376.76671999999996</v>
      </c>
      <c r="U9" s="25">
        <v>262.20744000000002</v>
      </c>
      <c r="V9" s="25">
        <v>307.32239999999996</v>
      </c>
      <c r="W9" s="25">
        <v>427.93387999999993</v>
      </c>
      <c r="X9" s="25">
        <v>360.67856</v>
      </c>
      <c r="Y9" s="25">
        <v>229.39619999999999</v>
      </c>
      <c r="Z9" s="25">
        <v>515.69275999999991</v>
      </c>
      <c r="AA9" s="25">
        <v>391.07495680000005</v>
      </c>
      <c r="AB9" s="25">
        <v>401.14668</v>
      </c>
      <c r="AC9" s="25">
        <v>433.59667999999999</v>
      </c>
      <c r="AD9" s="25">
        <v>332.74647999999996</v>
      </c>
      <c r="AE9" s="25">
        <v>461.05708000000004</v>
      </c>
      <c r="AF9" s="25">
        <v>343.90247759999994</v>
      </c>
      <c r="AG9" s="25">
        <v>399.48303999999996</v>
      </c>
      <c r="AH9" s="25">
        <v>597.40603999999996</v>
      </c>
      <c r="AI9" s="25">
        <v>623.97631999999999</v>
      </c>
      <c r="AJ9" s="25"/>
    </row>
    <row r="10" spans="2:36" x14ac:dyDescent="0.2">
      <c r="B10" s="5" t="s">
        <v>86</v>
      </c>
      <c r="C10" s="25">
        <v>96.677023188405784</v>
      </c>
      <c r="D10" s="25">
        <v>99.628382821946872</v>
      </c>
      <c r="E10" s="25">
        <v>118.08579710144927</v>
      </c>
      <c r="F10" s="25">
        <v>99.875217391304361</v>
      </c>
      <c r="G10" s="25">
        <v>98.719420289855051</v>
      </c>
      <c r="H10" s="25">
        <v>86.267101449275344</v>
      </c>
      <c r="I10" s="25">
        <v>87.18695652173912</v>
      </c>
      <c r="J10" s="25">
        <v>82.633913043478259</v>
      </c>
      <c r="K10" s="25">
        <v>95.371594202898564</v>
      </c>
      <c r="L10" s="25">
        <v>103.53391304347825</v>
      </c>
      <c r="M10" s="25">
        <v>91.8436231884058</v>
      </c>
      <c r="N10" s="25">
        <v>83.63666666666667</v>
      </c>
      <c r="O10" s="25">
        <v>80.805362318840594</v>
      </c>
      <c r="P10" s="25">
        <v>78.482608695652175</v>
      </c>
      <c r="Q10" s="25">
        <v>66.857681159420295</v>
      </c>
      <c r="R10" s="25">
        <v>60.814599999999999</v>
      </c>
      <c r="S10" s="25">
        <v>64.755533333333346</v>
      </c>
      <c r="T10" s="25">
        <v>50.899933333333344</v>
      </c>
      <c r="U10" s="25">
        <v>66.973133333333351</v>
      </c>
      <c r="V10" s="25">
        <v>89.020800000000008</v>
      </c>
      <c r="W10" s="25">
        <v>98.243200000000016</v>
      </c>
      <c r="X10" s="25">
        <v>70.265799999999999</v>
      </c>
      <c r="Y10" s="25">
        <v>46.351066666666675</v>
      </c>
      <c r="Z10" s="25">
        <v>47.090266666666672</v>
      </c>
      <c r="AA10" s="25">
        <v>54.549733333333336</v>
      </c>
      <c r="AB10" s="25">
        <v>64.265666666666661</v>
      </c>
      <c r="AC10" s="25">
        <v>79.107600000000019</v>
      </c>
      <c r="AD10" s="25">
        <v>83.988666666666674</v>
      </c>
      <c r="AE10" s="25">
        <v>88.762666666666675</v>
      </c>
      <c r="AF10" s="25">
        <v>91.980533333333341</v>
      </c>
      <c r="AG10" s="25">
        <v>109.40233333333333</v>
      </c>
      <c r="AH10" s="25">
        <v>102.04333333333332</v>
      </c>
      <c r="AI10" s="25">
        <v>126.8160666666667</v>
      </c>
      <c r="AJ10" s="25"/>
    </row>
    <row r="11" spans="2:36" ht="18" x14ac:dyDescent="0.2">
      <c r="B11" s="19" t="s">
        <v>114</v>
      </c>
      <c r="C11" s="26">
        <f>C4+C5+C6+C9+C10</f>
        <v>19256.451684898522</v>
      </c>
      <c r="D11" s="26">
        <f t="shared" ref="D11:Y11" si="2">D4+D5+D6+D9+D10</f>
        <v>19514.502315008212</v>
      </c>
      <c r="E11" s="26">
        <f t="shared" si="2"/>
        <v>19680.078247411424</v>
      </c>
      <c r="F11" s="26">
        <f t="shared" si="2"/>
        <v>20058.260248599709</v>
      </c>
      <c r="G11" s="26">
        <f t="shared" si="2"/>
        <v>20181.326320820102</v>
      </c>
      <c r="H11" s="26">
        <f t="shared" si="2"/>
        <v>20742.654530784563</v>
      </c>
      <c r="I11" s="26">
        <f t="shared" si="2"/>
        <v>21260.870599774262</v>
      </c>
      <c r="J11" s="26">
        <f t="shared" si="2"/>
        <v>21471.377866195973</v>
      </c>
      <c r="K11" s="26">
        <f t="shared" si="2"/>
        <v>22040.782564432295</v>
      </c>
      <c r="L11" s="26">
        <f t="shared" si="2"/>
        <v>21733.855320469196</v>
      </c>
      <c r="M11" s="26">
        <f t="shared" si="2"/>
        <v>20840.978616035423</v>
      </c>
      <c r="N11" s="26">
        <f t="shared" si="2"/>
        <v>20635.040525601951</v>
      </c>
      <c r="O11" s="26">
        <f t="shared" si="2"/>
        <v>20390.13362461478</v>
      </c>
      <c r="P11" s="26">
        <f t="shared" si="2"/>
        <v>20695.873014054541</v>
      </c>
      <c r="Q11" s="26">
        <f t="shared" si="2"/>
        <v>20322.15629964869</v>
      </c>
      <c r="R11" s="26">
        <f t="shared" si="2"/>
        <v>20156.952042415218</v>
      </c>
      <c r="S11" s="26">
        <f t="shared" si="2"/>
        <v>20165.178717638246</v>
      </c>
      <c r="T11" s="26">
        <f t="shared" si="2"/>
        <v>19559.524431666334</v>
      </c>
      <c r="U11" s="26">
        <f t="shared" si="2"/>
        <v>19334.471700395894</v>
      </c>
      <c r="V11" s="26">
        <f t="shared" si="2"/>
        <v>19047.097463513051</v>
      </c>
      <c r="W11" s="26">
        <f t="shared" si="2"/>
        <v>19127.767223342409</v>
      </c>
      <c r="X11" s="26">
        <f t="shared" si="2"/>
        <v>18525.592828552166</v>
      </c>
      <c r="Y11" s="26">
        <f t="shared" si="2"/>
        <v>19417.229472677293</v>
      </c>
      <c r="Z11" s="26">
        <f>Z4+Z5+Z6+Z9+Z10</f>
        <v>20229.079046507904</v>
      </c>
      <c r="AA11" s="26">
        <f>AA4+AA5+AA6+AA9+AA10</f>
        <v>19791.895285811537</v>
      </c>
      <c r="AB11" s="26">
        <f>AB4+AB5+AB6+AB9+AB10</f>
        <v>20365.733043239899</v>
      </c>
      <c r="AC11" s="26">
        <f>AC4+AC5+AC6+AC9+AC10</f>
        <v>20918.552741391446</v>
      </c>
      <c r="AD11" s="26">
        <f t="shared" ref="AD11:AE11" si="3">AD4+AD5+AD6+AD9+AD10</f>
        <v>21670.520527341247</v>
      </c>
      <c r="AE11" s="26">
        <f t="shared" si="3"/>
        <v>22501.729782701736</v>
      </c>
      <c r="AF11" s="26">
        <f t="shared" ref="AF11:AG11" si="4">AF4+AF5+AF6+AF9+AF10</f>
        <v>21576.371832531797</v>
      </c>
      <c r="AG11" s="26">
        <f t="shared" si="4"/>
        <v>21929.833524112408</v>
      </c>
      <c r="AH11" s="26">
        <f t="shared" ref="AH11:AI11" si="5">AH4+AH5+AH6+AH9+AH10</f>
        <v>22754.045494247395</v>
      </c>
      <c r="AI11" s="26">
        <f t="shared" si="5"/>
        <v>22436.755844605941</v>
      </c>
      <c r="AJ11" s="26"/>
    </row>
    <row r="12" spans="2:36" x14ac:dyDescent="0.2">
      <c r="B12" s="20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2:36" x14ac:dyDescent="0.2">
      <c r="B13" s="19" t="s">
        <v>131</v>
      </c>
    </row>
    <row r="14" spans="2:36" ht="18" x14ac:dyDescent="0.2">
      <c r="B14" s="10" t="s">
        <v>140</v>
      </c>
    </row>
    <row r="15" spans="2:36" x14ac:dyDescent="0.2">
      <c r="B15" s="4" t="s">
        <v>45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  <c r="AJ15" s="4"/>
    </row>
    <row r="16" spans="2:36" x14ac:dyDescent="0.2">
      <c r="B16" s="9" t="s">
        <v>82</v>
      </c>
      <c r="C16" s="37">
        <v>12480.172254775534</v>
      </c>
      <c r="D16" s="37">
        <v>12637.185400482977</v>
      </c>
      <c r="E16" s="37">
        <v>12829.661388949207</v>
      </c>
      <c r="F16" s="37">
        <v>12832.961327585786</v>
      </c>
      <c r="G16" s="37">
        <v>12783.895165753058</v>
      </c>
      <c r="H16" s="37">
        <v>12826.69675958985</v>
      </c>
      <c r="I16" s="37">
        <v>13171.052879886071</v>
      </c>
      <c r="J16" s="37">
        <v>13456.31261039856</v>
      </c>
      <c r="K16" s="37">
        <v>13635.427259586366</v>
      </c>
      <c r="L16" s="37">
        <v>13255.947013862778</v>
      </c>
      <c r="M16" s="37">
        <v>12685.166488716532</v>
      </c>
      <c r="N16" s="37">
        <v>12595.141690442057</v>
      </c>
      <c r="O16" s="37">
        <v>12456.879348700151</v>
      </c>
      <c r="P16" s="37">
        <v>12439.716020069503</v>
      </c>
      <c r="Q16" s="37">
        <v>12398.020226636896</v>
      </c>
      <c r="R16" s="37">
        <v>12016.18723329971</v>
      </c>
      <c r="S16" s="37">
        <v>11834.227430297326</v>
      </c>
      <c r="T16" s="37">
        <v>11761.129885381855</v>
      </c>
      <c r="U16" s="37">
        <v>11612.331058102023</v>
      </c>
      <c r="V16" s="37">
        <v>11403.602820352538</v>
      </c>
      <c r="W16" s="37">
        <v>11205.417874590234</v>
      </c>
      <c r="X16" s="37">
        <v>11247.423461791974</v>
      </c>
      <c r="Y16" s="37">
        <v>11565.560327349578</v>
      </c>
      <c r="Z16" s="37">
        <v>11596.485149457974</v>
      </c>
      <c r="AA16" s="37">
        <v>11901.192075200464</v>
      </c>
      <c r="AB16" s="37">
        <v>12226.016539933107</v>
      </c>
      <c r="AC16" s="37">
        <v>12628.465103097811</v>
      </c>
      <c r="AD16" s="37">
        <v>12977.318578911847</v>
      </c>
      <c r="AE16" s="37">
        <v>12916.545234925661</v>
      </c>
      <c r="AF16" s="37">
        <v>13091.203534766764</v>
      </c>
      <c r="AG16" s="37">
        <v>13260.653514922087</v>
      </c>
      <c r="AH16" s="37">
        <v>13341.493877504201</v>
      </c>
      <c r="AI16" s="37">
        <v>13362.962785866997</v>
      </c>
      <c r="AJ16" s="37"/>
    </row>
    <row r="17" spans="2:37" x14ac:dyDescent="0.2">
      <c r="B17" s="9" t="s">
        <v>83</v>
      </c>
      <c r="C17" s="37">
        <v>2434.5396705397993</v>
      </c>
      <c r="D17" s="37">
        <v>2457.1522893318233</v>
      </c>
      <c r="E17" s="37">
        <v>2503.7212587862164</v>
      </c>
      <c r="F17" s="37">
        <v>2504.3331311739939</v>
      </c>
      <c r="G17" s="37">
        <v>2489.8108906381758</v>
      </c>
      <c r="H17" s="37">
        <v>2496.3505553271834</v>
      </c>
      <c r="I17" s="37">
        <v>2584.186761543699</v>
      </c>
      <c r="J17" s="37">
        <v>2642.1948373214504</v>
      </c>
      <c r="K17" s="37">
        <v>2667.1063474069601</v>
      </c>
      <c r="L17" s="37">
        <v>2576.3342281400555</v>
      </c>
      <c r="M17" s="37">
        <v>2462.5505179252059</v>
      </c>
      <c r="N17" s="37">
        <v>2469.6527693329153</v>
      </c>
      <c r="O17" s="37">
        <v>2461.0939532910302</v>
      </c>
      <c r="P17" s="37">
        <v>2431.411445803863</v>
      </c>
      <c r="Q17" s="37">
        <v>2417.2028108129025</v>
      </c>
      <c r="R17" s="37">
        <v>2395.2251378620572</v>
      </c>
      <c r="S17" s="37">
        <v>2331.1593565920903</v>
      </c>
      <c r="T17" s="37">
        <v>2342.1828022019972</v>
      </c>
      <c r="U17" s="37">
        <v>2303.580805763992</v>
      </c>
      <c r="V17" s="37">
        <v>2290.887096724955</v>
      </c>
      <c r="W17" s="37">
        <v>2280.4566386808515</v>
      </c>
      <c r="X17" s="37">
        <v>2309.2298965270074</v>
      </c>
      <c r="Y17" s="37">
        <v>2365.6397016980832</v>
      </c>
      <c r="Z17" s="37">
        <v>2363.9968573207198</v>
      </c>
      <c r="AA17" s="37">
        <v>2449.1177717850987</v>
      </c>
      <c r="AB17" s="37">
        <v>2499.110124773491</v>
      </c>
      <c r="AC17" s="37">
        <v>2546.6044722222368</v>
      </c>
      <c r="AD17" s="37">
        <v>2638.6375956497823</v>
      </c>
      <c r="AE17" s="37">
        <v>2567.156853058757</v>
      </c>
      <c r="AF17" s="37">
        <v>2609.1281749742084</v>
      </c>
      <c r="AG17" s="37">
        <v>2593.6644122443413</v>
      </c>
      <c r="AH17" s="37">
        <v>2550.8452384600623</v>
      </c>
      <c r="AI17" s="37">
        <v>2508.6682385437957</v>
      </c>
      <c r="AJ17" s="37"/>
    </row>
    <row r="18" spans="2:37" x14ac:dyDescent="0.2">
      <c r="B18" s="9" t="s">
        <v>84</v>
      </c>
      <c r="C18" s="37">
        <f>SUM(C19:C20)</f>
        <v>4393.4617407018877</v>
      </c>
      <c r="D18" s="37">
        <f t="shared" ref="D18:AH18" si="6">SUM(D19:D20)</f>
        <v>4352.4584745101802</v>
      </c>
      <c r="E18" s="37">
        <f t="shared" si="6"/>
        <v>4269.8861031284059</v>
      </c>
      <c r="F18" s="37">
        <f t="shared" si="6"/>
        <v>4412.1964155562473</v>
      </c>
      <c r="G18" s="37">
        <f t="shared" si="6"/>
        <v>4597.0068126568913</v>
      </c>
      <c r="H18" s="37">
        <f t="shared" si="6"/>
        <v>4807.9871863781273</v>
      </c>
      <c r="I18" s="37">
        <f t="shared" si="6"/>
        <v>4810.9273831043793</v>
      </c>
      <c r="J18" s="37">
        <f t="shared" si="6"/>
        <v>4628.9654144368087</v>
      </c>
      <c r="K18" s="37">
        <f t="shared" si="6"/>
        <v>4953.7897457601266</v>
      </c>
      <c r="L18" s="37">
        <f t="shared" si="6"/>
        <v>4962.7986368590955</v>
      </c>
      <c r="M18" s="37">
        <f t="shared" si="6"/>
        <v>4715.9202223516349</v>
      </c>
      <c r="N18" s="37">
        <f t="shared" si="6"/>
        <v>4474.0005790553123</v>
      </c>
      <c r="O18" s="37">
        <f t="shared" si="6"/>
        <v>4421.2839542514439</v>
      </c>
      <c r="P18" s="37">
        <f t="shared" si="6"/>
        <v>4600.4816507246196</v>
      </c>
      <c r="Q18" s="37">
        <f t="shared" si="6"/>
        <v>4488.0220504961571</v>
      </c>
      <c r="R18" s="37">
        <f t="shared" si="6"/>
        <v>4356.050634215303</v>
      </c>
      <c r="S18" s="37">
        <f t="shared" si="6"/>
        <v>4246.7977021358756</v>
      </c>
      <c r="T18" s="37">
        <f t="shared" si="6"/>
        <v>4117.4071101612008</v>
      </c>
      <c r="U18" s="37">
        <f t="shared" si="6"/>
        <v>3981.8250802913535</v>
      </c>
      <c r="V18" s="37">
        <f t="shared" si="6"/>
        <v>3868.0693167521295</v>
      </c>
      <c r="W18" s="37">
        <f t="shared" si="6"/>
        <v>4154.1582741591155</v>
      </c>
      <c r="X18" s="37">
        <f t="shared" si="6"/>
        <v>3791.9098304169825</v>
      </c>
      <c r="Y18" s="37">
        <f t="shared" si="6"/>
        <v>3901.1136308752807</v>
      </c>
      <c r="Z18" s="37">
        <f t="shared" si="6"/>
        <v>4267.7441381811259</v>
      </c>
      <c r="AA18" s="37">
        <f t="shared" si="6"/>
        <v>4138.8323582039175</v>
      </c>
      <c r="AB18" s="37">
        <f t="shared" si="6"/>
        <v>4154.4963955507228</v>
      </c>
      <c r="AC18" s="37">
        <f t="shared" si="6"/>
        <v>4218.8522829889907</v>
      </c>
      <c r="AD18" s="37">
        <f t="shared" si="6"/>
        <v>4465.4469664575718</v>
      </c>
      <c r="AE18" s="37">
        <f t="shared" si="6"/>
        <v>4696.7136471162794</v>
      </c>
      <c r="AF18" s="37">
        <f t="shared" si="6"/>
        <v>4463.2629194030233</v>
      </c>
      <c r="AG18" s="37">
        <f t="shared" si="6"/>
        <v>4508.0254967714209</v>
      </c>
      <c r="AH18" s="37">
        <f t="shared" si="6"/>
        <v>4684.5318052498742</v>
      </c>
      <c r="AI18" s="37">
        <f t="shared" ref="AI18" si="7">SUM(AI19:AI20)</f>
        <v>4235.5917648196346</v>
      </c>
      <c r="AJ18" s="37"/>
    </row>
    <row r="19" spans="2:37" ht="18" x14ac:dyDescent="0.2">
      <c r="B19" s="38" t="s">
        <v>107</v>
      </c>
      <c r="C19" s="37">
        <v>3635.0946911866959</v>
      </c>
      <c r="D19" s="37">
        <v>3594.1934440084187</v>
      </c>
      <c r="E19" s="37">
        <v>3501.7502206289623</v>
      </c>
      <c r="F19" s="37">
        <v>3648.004878723581</v>
      </c>
      <c r="G19" s="37">
        <v>3818.7274940245966</v>
      </c>
      <c r="H19" s="37">
        <v>4018.3420714133413</v>
      </c>
      <c r="I19" s="37">
        <v>4010.936915368688</v>
      </c>
      <c r="J19" s="37">
        <v>3842.6647603535143</v>
      </c>
      <c r="K19" s="37">
        <v>4126.2896590625178</v>
      </c>
      <c r="L19" s="37">
        <v>4138.7972501603954</v>
      </c>
      <c r="M19" s="37">
        <v>3935.1763180023077</v>
      </c>
      <c r="N19" s="37">
        <v>3723.2134413965805</v>
      </c>
      <c r="O19" s="37">
        <v>3680.3264287484362</v>
      </c>
      <c r="P19" s="37">
        <v>3846.3686411375297</v>
      </c>
      <c r="Q19" s="37">
        <v>3752.2762162635645</v>
      </c>
      <c r="R19" s="37">
        <v>3643.8471256238367</v>
      </c>
      <c r="S19" s="37">
        <v>3549.9908671078315</v>
      </c>
      <c r="T19" s="37">
        <v>3444.8852903537313</v>
      </c>
      <c r="U19" s="37">
        <v>3314.8221145108564</v>
      </c>
      <c r="V19" s="37">
        <v>3201.0681890155452</v>
      </c>
      <c r="W19" s="37">
        <v>3460.9689592632481</v>
      </c>
      <c r="X19" s="37">
        <v>3148.4341654713335</v>
      </c>
      <c r="Y19" s="37">
        <v>3260.9271198239098</v>
      </c>
      <c r="Z19" s="37">
        <v>3594.7944025641659</v>
      </c>
      <c r="AA19" s="37">
        <v>3466.9819496793807</v>
      </c>
      <c r="AB19" s="37">
        <v>3468.8342547501466</v>
      </c>
      <c r="AC19" s="37">
        <v>3507.113765205303</v>
      </c>
      <c r="AD19" s="37">
        <v>3724.8923277188451</v>
      </c>
      <c r="AE19" s="37">
        <v>3933.1736000553337</v>
      </c>
      <c r="AF19" s="37">
        <v>3729.1520924764341</v>
      </c>
      <c r="AG19" s="37">
        <v>3780.5535057939142</v>
      </c>
      <c r="AH19" s="37">
        <v>3949.7824566915301</v>
      </c>
      <c r="AI19" s="37">
        <v>3530.4472003902888</v>
      </c>
      <c r="AJ19" s="37"/>
    </row>
    <row r="20" spans="2:37" ht="18" x14ac:dyDescent="0.2">
      <c r="B20" s="38" t="s">
        <v>108</v>
      </c>
      <c r="C20" s="37">
        <v>758.36704951519221</v>
      </c>
      <c r="D20" s="37">
        <v>758.26503050176098</v>
      </c>
      <c r="E20" s="37">
        <v>768.13588249944337</v>
      </c>
      <c r="F20" s="37">
        <v>764.19153683266654</v>
      </c>
      <c r="G20" s="37">
        <v>778.27931863229503</v>
      </c>
      <c r="H20" s="37">
        <v>789.64511496478565</v>
      </c>
      <c r="I20" s="37">
        <v>799.99046773569125</v>
      </c>
      <c r="J20" s="37">
        <v>786.30065408329426</v>
      </c>
      <c r="K20" s="37">
        <v>827.50008669760837</v>
      </c>
      <c r="L20" s="37">
        <v>824.00138669869978</v>
      </c>
      <c r="M20" s="37">
        <v>780.74390434932775</v>
      </c>
      <c r="N20" s="37">
        <v>750.78713765873169</v>
      </c>
      <c r="O20" s="37">
        <v>740.95752550300779</v>
      </c>
      <c r="P20" s="37">
        <v>754.11300958708944</v>
      </c>
      <c r="Q20" s="37">
        <v>735.7458342325923</v>
      </c>
      <c r="R20" s="37">
        <v>712.20350859146663</v>
      </c>
      <c r="S20" s="37">
        <v>696.80683502804413</v>
      </c>
      <c r="T20" s="37">
        <v>672.52181980746946</v>
      </c>
      <c r="U20" s="37">
        <v>667.00296578049699</v>
      </c>
      <c r="V20" s="37">
        <v>667.00112773658452</v>
      </c>
      <c r="W20" s="37">
        <v>693.18931489586703</v>
      </c>
      <c r="X20" s="37">
        <v>643.4756649456491</v>
      </c>
      <c r="Y20" s="37">
        <v>640.18651105137087</v>
      </c>
      <c r="Z20" s="37">
        <v>672.94973561695997</v>
      </c>
      <c r="AA20" s="37">
        <v>671.85040852453642</v>
      </c>
      <c r="AB20" s="37">
        <v>685.66214080057614</v>
      </c>
      <c r="AC20" s="37">
        <v>711.7385177836876</v>
      </c>
      <c r="AD20" s="37">
        <v>740.55463873872714</v>
      </c>
      <c r="AE20" s="37">
        <v>763.54004706094543</v>
      </c>
      <c r="AF20" s="37">
        <v>734.11082692658908</v>
      </c>
      <c r="AG20" s="37">
        <v>727.47199097750695</v>
      </c>
      <c r="AH20" s="37">
        <v>734.74934855834442</v>
      </c>
      <c r="AI20" s="37">
        <v>705.14456442934568</v>
      </c>
      <c r="AJ20" s="37"/>
    </row>
    <row r="21" spans="2:37" x14ac:dyDescent="0.2">
      <c r="B21" s="9" t="s">
        <v>85</v>
      </c>
      <c r="C21" s="37">
        <v>355.036</v>
      </c>
      <c r="D21" s="37">
        <v>315.14515999999998</v>
      </c>
      <c r="E21" s="37">
        <v>255.60083999999998</v>
      </c>
      <c r="F21" s="37">
        <v>357.2998</v>
      </c>
      <c r="G21" s="37">
        <v>269.64124000000004</v>
      </c>
      <c r="H21" s="37">
        <v>494.59520000000003</v>
      </c>
      <c r="I21" s="37">
        <v>484.03343999999993</v>
      </c>
      <c r="J21" s="37">
        <v>423.48680000000002</v>
      </c>
      <c r="K21" s="37">
        <v>305.58044000000001</v>
      </c>
      <c r="L21" s="37">
        <v>383.22723999999999</v>
      </c>
      <c r="M21" s="37">
        <v>366.38315999999998</v>
      </c>
      <c r="N21" s="37">
        <v>385.28247999999996</v>
      </c>
      <c r="O21" s="37">
        <v>273.89956000000001</v>
      </c>
      <c r="P21" s="37">
        <v>386.76</v>
      </c>
      <c r="Q21" s="37">
        <v>240.79571999999996</v>
      </c>
      <c r="R21" s="37">
        <v>266.73371999999995</v>
      </c>
      <c r="S21" s="37">
        <v>254.85636</v>
      </c>
      <c r="T21" s="37">
        <v>376.76671999999996</v>
      </c>
      <c r="U21" s="37">
        <v>262.20744000000002</v>
      </c>
      <c r="V21" s="37">
        <v>307.32239999999996</v>
      </c>
      <c r="W21" s="37">
        <v>427.93387999999993</v>
      </c>
      <c r="X21" s="37">
        <v>360.67856</v>
      </c>
      <c r="Y21" s="37">
        <v>229.39619999999999</v>
      </c>
      <c r="Z21" s="37">
        <v>515.69275999999991</v>
      </c>
      <c r="AA21" s="37">
        <v>391.07495680000005</v>
      </c>
      <c r="AB21" s="37">
        <v>401.14668</v>
      </c>
      <c r="AC21" s="37">
        <v>433.59667999999999</v>
      </c>
      <c r="AD21" s="37">
        <v>332.74647999999996</v>
      </c>
      <c r="AE21" s="37">
        <v>461.05708000000004</v>
      </c>
      <c r="AF21" s="37">
        <v>343.90247759999994</v>
      </c>
      <c r="AG21" s="37">
        <v>399.48303999999996</v>
      </c>
      <c r="AH21" s="37">
        <v>597.40603999999996</v>
      </c>
      <c r="AI21" s="37">
        <v>623.97631999999999</v>
      </c>
      <c r="AJ21" s="37"/>
    </row>
    <row r="22" spans="2:37" x14ac:dyDescent="0.2">
      <c r="B22" s="9" t="s">
        <v>86</v>
      </c>
      <c r="C22" s="37">
        <v>96.677023188405784</v>
      </c>
      <c r="D22" s="37">
        <v>99.628382821946872</v>
      </c>
      <c r="E22" s="37">
        <v>118.08579710144927</v>
      </c>
      <c r="F22" s="37">
        <v>99.875217391304361</v>
      </c>
      <c r="G22" s="37">
        <v>98.719420289855051</v>
      </c>
      <c r="H22" s="37">
        <v>86.267101449275344</v>
      </c>
      <c r="I22" s="37">
        <v>87.18695652173912</v>
      </c>
      <c r="J22" s="37">
        <v>82.633913043478259</v>
      </c>
      <c r="K22" s="37">
        <v>95.371594202898564</v>
      </c>
      <c r="L22" s="37">
        <v>103.53391304347825</v>
      </c>
      <c r="M22" s="37">
        <v>91.8436231884058</v>
      </c>
      <c r="N22" s="37">
        <v>83.63666666666667</v>
      </c>
      <c r="O22" s="37">
        <v>80.805362318840594</v>
      </c>
      <c r="P22" s="37">
        <v>78.482608695652175</v>
      </c>
      <c r="Q22" s="37">
        <v>66.857681159420295</v>
      </c>
      <c r="R22" s="37">
        <v>60.814599999999999</v>
      </c>
      <c r="S22" s="37">
        <v>64.755533333333346</v>
      </c>
      <c r="T22" s="37">
        <v>50.899933333333344</v>
      </c>
      <c r="U22" s="37">
        <v>66.973133333333351</v>
      </c>
      <c r="V22" s="37">
        <v>89.020800000000008</v>
      </c>
      <c r="W22" s="37">
        <v>98.243200000000016</v>
      </c>
      <c r="X22" s="37">
        <v>70.265799999999999</v>
      </c>
      <c r="Y22" s="37">
        <v>46.351066666666675</v>
      </c>
      <c r="Z22" s="37">
        <v>47.090266666666672</v>
      </c>
      <c r="AA22" s="37">
        <v>54.549733333333336</v>
      </c>
      <c r="AB22" s="37">
        <v>64.265666666666661</v>
      </c>
      <c r="AC22" s="37">
        <v>81.790133333333344</v>
      </c>
      <c r="AD22" s="37">
        <v>83.988666666666674</v>
      </c>
      <c r="AE22" s="37">
        <v>90.42880000000001</v>
      </c>
      <c r="AF22" s="37">
        <v>96.082066666666663</v>
      </c>
      <c r="AG22" s="37">
        <v>110.17820000000002</v>
      </c>
      <c r="AH22" s="37">
        <v>106.40373333333334</v>
      </c>
      <c r="AI22" s="37">
        <v>143.90640000000002</v>
      </c>
      <c r="AJ22" s="37"/>
    </row>
    <row r="23" spans="2:37" ht="18" x14ac:dyDescent="0.2">
      <c r="B23" s="8" t="s">
        <v>114</v>
      </c>
      <c r="C23" s="39">
        <f>C16+C17+C18+C21+C22</f>
        <v>19759.886689205628</v>
      </c>
      <c r="D23" s="39">
        <f t="shared" ref="D23:Y23" si="8">D16+D17+D18+D21+D22</f>
        <v>19861.569707146926</v>
      </c>
      <c r="E23" s="39">
        <f t="shared" si="8"/>
        <v>19976.955387965278</v>
      </c>
      <c r="F23" s="39">
        <f t="shared" si="8"/>
        <v>20206.665891707333</v>
      </c>
      <c r="G23" s="39">
        <f t="shared" si="8"/>
        <v>20239.07352933798</v>
      </c>
      <c r="H23" s="39">
        <f t="shared" si="8"/>
        <v>20711.896802744435</v>
      </c>
      <c r="I23" s="39">
        <f t="shared" si="8"/>
        <v>21137.387421055886</v>
      </c>
      <c r="J23" s="39">
        <f t="shared" si="8"/>
        <v>21233.593575200299</v>
      </c>
      <c r="K23" s="39">
        <f t="shared" si="8"/>
        <v>21657.275386956353</v>
      </c>
      <c r="L23" s="39">
        <f t="shared" si="8"/>
        <v>21281.841031905406</v>
      </c>
      <c r="M23" s="39">
        <f t="shared" si="8"/>
        <v>20321.864012181777</v>
      </c>
      <c r="N23" s="39">
        <f t="shared" si="8"/>
        <v>20007.714185496952</v>
      </c>
      <c r="O23" s="39">
        <f t="shared" si="8"/>
        <v>19693.962178561465</v>
      </c>
      <c r="P23" s="39">
        <f t="shared" si="8"/>
        <v>19936.85172529364</v>
      </c>
      <c r="Q23" s="39">
        <f t="shared" si="8"/>
        <v>19610.898489105377</v>
      </c>
      <c r="R23" s="39">
        <f t="shared" si="8"/>
        <v>19095.011325377072</v>
      </c>
      <c r="S23" s="39">
        <f t="shared" si="8"/>
        <v>18731.796382358625</v>
      </c>
      <c r="T23" s="39">
        <f t="shared" si="8"/>
        <v>18648.38645107839</v>
      </c>
      <c r="U23" s="39">
        <f t="shared" si="8"/>
        <v>18226.9175174907</v>
      </c>
      <c r="V23" s="39">
        <f t="shared" si="8"/>
        <v>17958.902433829622</v>
      </c>
      <c r="W23" s="39">
        <f t="shared" si="8"/>
        <v>18166.209867430203</v>
      </c>
      <c r="X23" s="39">
        <f t="shared" si="8"/>
        <v>17779.507548735965</v>
      </c>
      <c r="Y23" s="39">
        <f t="shared" si="8"/>
        <v>18108.060926589606</v>
      </c>
      <c r="Z23" s="39">
        <f>Z16+Z17+Z18+Z21+Z22</f>
        <v>18791.009171626487</v>
      </c>
      <c r="AA23" s="39">
        <f>AA16+AA17+AA18+AA21+AA22</f>
        <v>18934.766895322813</v>
      </c>
      <c r="AB23" s="39">
        <f>AB16+AB17+AB18+AB21+AB22</f>
        <v>19345.035406923987</v>
      </c>
      <c r="AC23" s="39">
        <f>AC16+AC17+AC18+AC21+AC22</f>
        <v>19909.308671642371</v>
      </c>
      <c r="AD23" s="39">
        <f t="shared" ref="AD23:AE23" si="9">AD16+AD17+AD18+AD21+AD22</f>
        <v>20498.138287685873</v>
      </c>
      <c r="AE23" s="39">
        <f t="shared" si="9"/>
        <v>20731.901615100698</v>
      </c>
      <c r="AF23" s="39">
        <f t="shared" ref="AF23" si="10">AF16+AF17+AF18+AF21+AF22</f>
        <v>20603.579173410664</v>
      </c>
      <c r="AG23" s="39">
        <f>AG16+AG17+AG18+AG21+AG22</f>
        <v>20872.004663937845</v>
      </c>
      <c r="AH23" s="39">
        <f>AH16+AH17+AH18+AH21+AH22</f>
        <v>21280.680694547471</v>
      </c>
      <c r="AI23" s="39">
        <f>AI16+AI17+AI18+AI21+AI22</f>
        <v>20875.10550923043</v>
      </c>
      <c r="AJ23" s="39"/>
    </row>
    <row r="24" spans="2:37" x14ac:dyDescent="0.2">
      <c r="B24" s="2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2:37" x14ac:dyDescent="0.2">
      <c r="B25" s="8" t="s">
        <v>7</v>
      </c>
    </row>
    <row r="26" spans="2:37" x14ac:dyDescent="0.2"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</row>
    <row r="27" spans="2:37" x14ac:dyDescent="0.2">
      <c r="B27" s="4" t="s">
        <v>45</v>
      </c>
      <c r="C27" s="4">
        <v>1990</v>
      </c>
      <c r="D27" s="4">
        <v>1991</v>
      </c>
      <c r="E27" s="4">
        <v>1992</v>
      </c>
      <c r="F27" s="4">
        <v>1993</v>
      </c>
      <c r="G27" s="4">
        <v>1994</v>
      </c>
      <c r="H27" s="4">
        <v>1995</v>
      </c>
      <c r="I27" s="4">
        <v>1996</v>
      </c>
      <c r="J27" s="4">
        <v>1997</v>
      </c>
      <c r="K27" s="4">
        <v>1998</v>
      </c>
      <c r="L27" s="4">
        <v>1999</v>
      </c>
      <c r="M27" s="4">
        <v>2000</v>
      </c>
      <c r="N27" s="4">
        <v>2001</v>
      </c>
      <c r="O27" s="4">
        <v>2002</v>
      </c>
      <c r="P27" s="4">
        <v>2003</v>
      </c>
      <c r="Q27" s="4">
        <v>2004</v>
      </c>
      <c r="R27" s="4">
        <v>2005</v>
      </c>
      <c r="S27" s="4">
        <v>2006</v>
      </c>
      <c r="T27" s="4">
        <v>2007</v>
      </c>
      <c r="U27" s="4">
        <v>2008</v>
      </c>
      <c r="V27" s="4">
        <v>2009</v>
      </c>
      <c r="W27" s="4">
        <v>2010</v>
      </c>
      <c r="X27" s="4">
        <v>2011</v>
      </c>
      <c r="Y27" s="4">
        <v>2012</v>
      </c>
      <c r="Z27" s="4">
        <v>2013</v>
      </c>
      <c r="AA27" s="4">
        <v>2014</v>
      </c>
      <c r="AB27" s="4">
        <v>2015</v>
      </c>
      <c r="AC27" s="4">
        <v>2016</v>
      </c>
      <c r="AD27" s="4">
        <v>2017</v>
      </c>
      <c r="AE27" s="4">
        <v>2018</v>
      </c>
      <c r="AF27" s="4">
        <v>2019</v>
      </c>
      <c r="AG27" s="4">
        <v>2020</v>
      </c>
      <c r="AH27" s="4">
        <v>2021</v>
      </c>
      <c r="AI27" s="4">
        <v>2022</v>
      </c>
      <c r="AJ27" s="4"/>
    </row>
    <row r="28" spans="2:37" x14ac:dyDescent="0.2">
      <c r="B28" s="9" t="s">
        <v>82</v>
      </c>
      <c r="C28" s="23">
        <f>(C16-C4)/C4</f>
        <v>1.3045631009412089E-2</v>
      </c>
      <c r="D28" s="23">
        <f t="shared" ref="D28:Y35" si="11">(D16-D4)/D4</f>
        <v>3.9290331870614308E-3</v>
      </c>
      <c r="E28" s="23">
        <f t="shared" si="11"/>
        <v>2.7448977655729708E-4</v>
      </c>
      <c r="F28" s="23">
        <f t="shared" si="11"/>
        <v>-8.1393206009734848E-3</v>
      </c>
      <c r="G28" s="23">
        <f t="shared" si="11"/>
        <v>-1.2634123383059272E-2</v>
      </c>
      <c r="H28" s="23">
        <f t="shared" si="11"/>
        <v>-1.7485870947603802E-2</v>
      </c>
      <c r="I28" s="23">
        <f t="shared" si="11"/>
        <v>-2.2083417617601749E-2</v>
      </c>
      <c r="J28" s="23">
        <f t="shared" si="11"/>
        <v>-2.7414677063611028E-2</v>
      </c>
      <c r="K28" s="23">
        <f t="shared" si="11"/>
        <v>-3.4440032318535298E-2</v>
      </c>
      <c r="L28" s="23">
        <f t="shared" si="11"/>
        <v>-3.835522967763489E-2</v>
      </c>
      <c r="M28" s="23">
        <f t="shared" si="11"/>
        <v>-4.2679257378774586E-2</v>
      </c>
      <c r="N28" s="23">
        <f t="shared" si="11"/>
        <v>-4.8038941293769205E-2</v>
      </c>
      <c r="O28" s="23">
        <f t="shared" si="11"/>
        <v>-5.156560353211552E-2</v>
      </c>
      <c r="P28" s="23">
        <f t="shared" si="11"/>
        <v>-5.4580010201212566E-2</v>
      </c>
      <c r="Q28" s="23">
        <f t="shared" si="11"/>
        <v>-5.3270656282867292E-2</v>
      </c>
      <c r="R28" s="23">
        <f t="shared" si="11"/>
        <v>-7.3796874868346699E-2</v>
      </c>
      <c r="S28" s="23">
        <f t="shared" si="11"/>
        <v>-9.2380999355030413E-2</v>
      </c>
      <c r="T28" s="23">
        <f t="shared" si="11"/>
        <v>-6.654108924300961E-2</v>
      </c>
      <c r="U28" s="23">
        <f t="shared" si="11"/>
        <v>-7.6164915044264064E-2</v>
      </c>
      <c r="V28" s="23">
        <f t="shared" si="11"/>
        <v>-7.6131055520304858E-2</v>
      </c>
      <c r="W28" s="23">
        <f t="shared" si="11"/>
        <v>-7.0794452224895096E-2</v>
      </c>
      <c r="X28" s="23">
        <f t="shared" si="11"/>
        <v>-5.723453812221118E-2</v>
      </c>
      <c r="Y28" s="23">
        <f t="shared" si="11"/>
        <v>-8.5244604631718582E-2</v>
      </c>
      <c r="Z28" s="23">
        <f t="shared" ref="Z28:AC35" si="12">(Z16-Z4)/Z4</f>
        <v>-9.1291766201262087E-2</v>
      </c>
      <c r="AA28" s="23">
        <f t="shared" si="12"/>
        <v>-6.1139711513582287E-2</v>
      </c>
      <c r="AB28" s="23">
        <f t="shared" si="12"/>
        <v>-6.6899790222122973E-2</v>
      </c>
      <c r="AC28" s="23">
        <f t="shared" si="12"/>
        <v>-6.2313826534033091E-2</v>
      </c>
      <c r="AD28" s="23">
        <f t="shared" ref="AD28:AE28" si="13">(AD16-AD4)/AD4</f>
        <v>-6.9751894734964279E-2</v>
      </c>
      <c r="AE28" s="23">
        <f t="shared" si="13"/>
        <v>-9.5354527154952587E-2</v>
      </c>
      <c r="AF28" s="23">
        <f t="shared" ref="AF28:AG28" si="14">(AF16-AF4)/AF4</f>
        <v>-5.7308505535241111E-2</v>
      </c>
      <c r="AG28" s="23">
        <f t="shared" si="14"/>
        <v>-5.9855680026168617E-2</v>
      </c>
      <c r="AH28" s="23">
        <f t="shared" ref="AH28:AI28" si="15">(AH16-AH4)/AH4</f>
        <v>-7.9041520241179816E-2</v>
      </c>
      <c r="AI28" s="23">
        <f t="shared" si="15"/>
        <v>-8.3726079248145152E-2</v>
      </c>
      <c r="AJ28" s="23"/>
      <c r="AK28" s="69">
        <f>AVERAGE(C28:AI28)</f>
        <v>-5.2073024749883637E-2</v>
      </c>
    </row>
    <row r="29" spans="2:37" x14ac:dyDescent="0.2">
      <c r="B29" s="9" t="s">
        <v>83</v>
      </c>
      <c r="C29" s="23">
        <f>(C17-C5)/C5</f>
        <v>0.1202510669001275</v>
      </c>
      <c r="D29" s="23">
        <f t="shared" ref="D29:R29" si="16">(D17-D5)/D5</f>
        <v>0.10239522039014859</v>
      </c>
      <c r="E29" s="23">
        <f t="shared" si="16"/>
        <v>0.10123870314436097</v>
      </c>
      <c r="F29" s="23">
        <f t="shared" si="16"/>
        <v>8.6613467164334573E-2</v>
      </c>
      <c r="G29" s="23">
        <f t="shared" si="16"/>
        <v>7.8440353125369372E-2</v>
      </c>
      <c r="H29" s="23">
        <f t="shared" si="16"/>
        <v>7.2503918429216829E-2</v>
      </c>
      <c r="I29" s="23">
        <f t="shared" si="16"/>
        <v>6.3357661983458852E-2</v>
      </c>
      <c r="J29" s="23">
        <f t="shared" si="16"/>
        <v>5.4172948799569437E-2</v>
      </c>
      <c r="K29" s="23">
        <f t="shared" si="16"/>
        <v>4.084770261700485E-2</v>
      </c>
      <c r="L29" s="23">
        <f t="shared" si="16"/>
        <v>3.4510061294093189E-2</v>
      </c>
      <c r="M29" s="23">
        <f t="shared" si="16"/>
        <v>2.6964860122905283E-2</v>
      </c>
      <c r="N29" s="23">
        <f t="shared" si="16"/>
        <v>1.6679077325428952E-2</v>
      </c>
      <c r="O29" s="23">
        <f t="shared" si="16"/>
        <v>1.1629762049994684E-2</v>
      </c>
      <c r="P29" s="23">
        <f t="shared" si="16"/>
        <v>6.2957952137975542E-3</v>
      </c>
      <c r="Q29" s="23">
        <f t="shared" si="16"/>
        <v>1.2831969937385791E-2</v>
      </c>
      <c r="R29" s="23">
        <f t="shared" si="16"/>
        <v>-1.7563410031235897E-2</v>
      </c>
      <c r="S29" s="23">
        <f t="shared" si="11"/>
        <v>-5.2855841022005579E-2</v>
      </c>
      <c r="T29" s="23">
        <f t="shared" si="11"/>
        <v>-1.0143280716083617E-2</v>
      </c>
      <c r="U29" s="23">
        <f t="shared" si="11"/>
        <v>-2.9359015667109061E-2</v>
      </c>
      <c r="V29" s="23">
        <f t="shared" si="11"/>
        <v>-2.5106057457517782E-2</v>
      </c>
      <c r="W29" s="23">
        <f t="shared" si="11"/>
        <v>-1.1636002115885889E-2</v>
      </c>
      <c r="X29" s="23">
        <f t="shared" si="11"/>
        <v>1.7844436636680206E-3</v>
      </c>
      <c r="Y29" s="23">
        <f t="shared" si="11"/>
        <v>-4.8537376284275922E-2</v>
      </c>
      <c r="Z29" s="23">
        <f t="shared" si="12"/>
        <v>-5.2013194212609068E-2</v>
      </c>
      <c r="AA29" s="23">
        <f t="shared" si="12"/>
        <v>2.6339852547883837E-3</v>
      </c>
      <c r="AB29" s="23">
        <f t="shared" si="12"/>
        <v>-1.6793659170510192E-2</v>
      </c>
      <c r="AC29" s="23">
        <f t="shared" si="12"/>
        <v>-2.6977963908250285E-2</v>
      </c>
      <c r="AD29" s="23">
        <f t="shared" ref="AD29:AE29" si="17">(AD17-AD5)/AD5</f>
        <v>-2.5928205147649735E-2</v>
      </c>
      <c r="AE29" s="23">
        <f t="shared" si="17"/>
        <v>-7.8567477982969508E-2</v>
      </c>
      <c r="AF29" s="23">
        <f t="shared" ref="AF29:AG29" si="18">(AF17-AF5)/AF5</f>
        <v>-3.0852305890361524E-2</v>
      </c>
      <c r="AG29" s="23">
        <f t="shared" si="18"/>
        <v>-4.5182928268236916E-2</v>
      </c>
      <c r="AH29" s="23">
        <f t="shared" ref="AH29:AI29" si="19">(AH17-AH5)/AH5</f>
        <v>-7.2959477468813108E-2</v>
      </c>
      <c r="AI29" s="23">
        <f t="shared" si="19"/>
        <v>-7.8873331086047951E-2</v>
      </c>
      <c r="AJ29" s="23"/>
      <c r="AK29" s="69">
        <f t="shared" ref="AK29:AK35" si="20">AVERAGE(C29:AI29)</f>
        <v>6.3576203329118426E-3</v>
      </c>
    </row>
    <row r="30" spans="2:37" x14ac:dyDescent="0.2">
      <c r="B30" s="9" t="s">
        <v>84</v>
      </c>
      <c r="C30" s="23">
        <f>(C18-C6)/C6</f>
        <v>1.8874732240438376E-2</v>
      </c>
      <c r="D30" s="23">
        <f t="shared" si="11"/>
        <v>1.6198366943072275E-2</v>
      </c>
      <c r="E30" s="23">
        <f>(E18-E6)/E6</f>
        <v>1.5020141463922275E-2</v>
      </c>
      <c r="F30" s="23">
        <f t="shared" si="11"/>
        <v>1.2412541167508494E-2</v>
      </c>
      <c r="G30" s="23">
        <f t="shared" si="11"/>
        <v>8.8287916696427587E-3</v>
      </c>
      <c r="H30" s="23">
        <f t="shared" si="11"/>
        <v>6.0177924444617279E-3</v>
      </c>
      <c r="I30" s="23">
        <f t="shared" si="11"/>
        <v>4.1691650357766879E-3</v>
      </c>
      <c r="J30" s="23">
        <f t="shared" si="11"/>
        <v>1.2403965806685483E-3</v>
      </c>
      <c r="K30" s="23">
        <f t="shared" si="11"/>
        <v>-3.6770536433826579E-4</v>
      </c>
      <c r="L30" s="23">
        <f t="shared" si="11"/>
        <v>-1.8591938774634759E-3</v>
      </c>
      <c r="M30" s="23">
        <f t="shared" si="11"/>
        <v>-3.8535923877441301E-3</v>
      </c>
      <c r="N30" s="23">
        <f t="shared" si="11"/>
        <v>-7.1571100515669473E-3</v>
      </c>
      <c r="O30" s="23">
        <f t="shared" si="11"/>
        <v>-1.0561535189971343E-2</v>
      </c>
      <c r="P30" s="23">
        <f t="shared" si="11"/>
        <v>-1.2042446727253939E-2</v>
      </c>
      <c r="Q30" s="23">
        <f t="shared" si="11"/>
        <v>-9.7675398136979792E-3</v>
      </c>
      <c r="R30" s="23">
        <f>(R18-R6)/R6</f>
        <v>-1.3968463321208296E-2</v>
      </c>
      <c r="S30" s="23">
        <f t="shared" si="11"/>
        <v>-2.2725995991452315E-2</v>
      </c>
      <c r="T30" s="23">
        <f t="shared" si="11"/>
        <v>-1.1701819894355652E-2</v>
      </c>
      <c r="U30" s="23">
        <f t="shared" si="11"/>
        <v>-1.9818036326569023E-2</v>
      </c>
      <c r="V30" s="23">
        <f t="shared" si="11"/>
        <v>-2.2612257411222348E-2</v>
      </c>
      <c r="W30" s="23">
        <f t="shared" si="11"/>
        <v>-1.9123179720301985E-2</v>
      </c>
      <c r="X30" s="23">
        <f t="shared" si="11"/>
        <v>-1.7458288904413172E-2</v>
      </c>
      <c r="Y30" s="23">
        <f t="shared" si="11"/>
        <v>-2.7596635361358937E-2</v>
      </c>
      <c r="Z30" s="23">
        <f t="shared" si="12"/>
        <v>-3.2496306571871976E-2</v>
      </c>
      <c r="AA30" s="23">
        <f t="shared" si="12"/>
        <v>-2.0945017122505797E-2</v>
      </c>
      <c r="AB30" s="23">
        <f t="shared" si="12"/>
        <v>-2.3837691092260589E-2</v>
      </c>
      <c r="AC30" s="23">
        <f t="shared" si="12"/>
        <v>-2.3628231044177429E-2</v>
      </c>
      <c r="AD30" s="23">
        <f t="shared" ref="AD30:AE30" si="21">(AD18-AD6)/AD6</f>
        <v>-2.8094351890053351E-2</v>
      </c>
      <c r="AE30" s="23">
        <f t="shared" si="21"/>
        <v>-3.910267080664661E-2</v>
      </c>
      <c r="AF30" s="23">
        <f t="shared" ref="AF30:AG30" si="22">(AF18-AF6)/AF6</f>
        <v>-2.1482684832754194E-2</v>
      </c>
      <c r="AG30" s="23">
        <f t="shared" si="22"/>
        <v>-1.9916947765418701E-2</v>
      </c>
      <c r="AH30" s="23">
        <f t="shared" ref="AH30:AI30" si="23">(AH18-AH6)/AH6</f>
        <v>-2.7391960933218405E-2</v>
      </c>
      <c r="AI30" s="23">
        <f t="shared" si="23"/>
        <v>-3.2629641704208429E-2</v>
      </c>
      <c r="AJ30" s="23"/>
      <c r="AK30" s="69">
        <f t="shared" si="20"/>
        <v>-1.1738708380622487E-2</v>
      </c>
    </row>
    <row r="31" spans="2:37" ht="18" x14ac:dyDescent="0.2">
      <c r="B31" s="38" t="s">
        <v>107</v>
      </c>
      <c r="C31" s="23">
        <f>(C19-C7)/C7</f>
        <v>1.3309316642141142E-2</v>
      </c>
      <c r="D31" s="23">
        <f t="shared" si="11"/>
        <v>1.1253393056701932E-2</v>
      </c>
      <c r="E31" s="23">
        <f>(E19-E7)/E7</f>
        <v>9.9904829535153606E-3</v>
      </c>
      <c r="F31" s="23">
        <f t="shared" si="11"/>
        <v>7.9317108081879382E-3</v>
      </c>
      <c r="G31" s="23">
        <f t="shared" si="11"/>
        <v>5.0251254755659643E-3</v>
      </c>
      <c r="H31" s="23">
        <f t="shared" si="11"/>
        <v>2.6495226192487838E-3</v>
      </c>
      <c r="I31" s="23">
        <f t="shared" si="11"/>
        <v>1.0795254877403171E-3</v>
      </c>
      <c r="J31" s="23">
        <f t="shared" si="11"/>
        <v>-1.4909580699858376E-3</v>
      </c>
      <c r="K31" s="23">
        <f t="shared" si="11"/>
        <v>-2.4740274922329056E-3</v>
      </c>
      <c r="L31" s="23">
        <f t="shared" si="11"/>
        <v>-3.6468137144863928E-3</v>
      </c>
      <c r="M31" s="23">
        <f t="shared" si="11"/>
        <v>-5.2851816015903391E-3</v>
      </c>
      <c r="N31" s="23">
        <f t="shared" si="11"/>
        <v>-8.104646526433364E-3</v>
      </c>
      <c r="O31" s="23">
        <f t="shared" si="11"/>
        <v>-1.103352992004966E-2</v>
      </c>
      <c r="P31" s="23">
        <f t="shared" si="11"/>
        <v>-1.2143717996026562E-2</v>
      </c>
      <c r="Q31" s="23">
        <f t="shared" si="11"/>
        <v>-1.0377019035518202E-2</v>
      </c>
      <c r="R31" s="23">
        <f t="shared" si="11"/>
        <v>-1.3168513584624199E-2</v>
      </c>
      <c r="S31" s="23">
        <f t="shared" si="11"/>
        <v>-2.0145650745411602E-2</v>
      </c>
      <c r="T31" s="23">
        <f t="shared" si="11"/>
        <v>-1.0941420883629753E-2</v>
      </c>
      <c r="U31" s="23">
        <f t="shared" si="11"/>
        <v>-1.7986128132465279E-2</v>
      </c>
      <c r="V31" s="23">
        <f t="shared" si="11"/>
        <v>-2.0987228357071546E-2</v>
      </c>
      <c r="W31" s="23">
        <f t="shared" si="11"/>
        <v>-1.8200416509682332E-2</v>
      </c>
      <c r="X31" s="23">
        <f t="shared" si="11"/>
        <v>-1.6878383847686501E-2</v>
      </c>
      <c r="Y31" s="23">
        <f t="shared" si="11"/>
        <v>-2.4121023825359422E-2</v>
      </c>
      <c r="Z31" s="23">
        <f t="shared" si="12"/>
        <v>-2.8990240300871439E-2</v>
      </c>
      <c r="AA31" s="23">
        <f t="shared" si="12"/>
        <v>-2.0339646520705128E-2</v>
      </c>
      <c r="AB31" s="23">
        <f t="shared" si="12"/>
        <v>-2.2047581119710762E-2</v>
      </c>
      <c r="AC31" s="23">
        <f t="shared" si="12"/>
        <v>-2.1734765935117466E-2</v>
      </c>
      <c r="AD31" s="23">
        <f t="shared" ref="AD31:AE31" si="24">(AD19-AD7)/AD7</f>
        <v>-2.5741983132752434E-2</v>
      </c>
      <c r="AE31" s="23">
        <f t="shared" si="24"/>
        <v>-3.4309278332195679E-2</v>
      </c>
      <c r="AF31" s="23">
        <f t="shared" ref="AF31:AG31" si="25">(AF19-AF7)/AF7</f>
        <v>-2.0206051170087228E-2</v>
      </c>
      <c r="AG31" s="23">
        <f t="shared" si="25"/>
        <v>-1.8502701677063731E-2</v>
      </c>
      <c r="AH31" s="23">
        <f t="shared" ref="AH31:AI31" si="26">(AH19-AH7)/AH7</f>
        <v>-2.4919982176908707E-2</v>
      </c>
      <c r="AI31" s="23">
        <f t="shared" si="26"/>
        <v>-3.0843234450456194E-2</v>
      </c>
      <c r="AJ31" s="23"/>
      <c r="AK31" s="69">
        <f t="shared" si="20"/>
        <v>-1.1920637818637007E-2</v>
      </c>
    </row>
    <row r="32" spans="2:37" ht="18" x14ac:dyDescent="0.2">
      <c r="B32" s="38" t="s">
        <v>108</v>
      </c>
      <c r="C32" s="23">
        <f>(C20-C8)/C8</f>
        <v>4.6423313997544451E-2</v>
      </c>
      <c r="D32" s="23">
        <f t="shared" si="11"/>
        <v>4.0311169612987412E-2</v>
      </c>
      <c r="E32" s="23">
        <f t="shared" si="11"/>
        <v>3.8598636287838252E-2</v>
      </c>
      <c r="F32" s="23">
        <f t="shared" si="11"/>
        <v>3.4363514036703735E-2</v>
      </c>
      <c r="G32" s="23">
        <f t="shared" si="11"/>
        <v>2.7917068871788516E-2</v>
      </c>
      <c r="H32" s="23">
        <f t="shared" si="11"/>
        <v>2.3514923879368758E-2</v>
      </c>
      <c r="I32" s="23">
        <f t="shared" si="11"/>
        <v>1.9951814488268077E-2</v>
      </c>
      <c r="J32" s="23">
        <f t="shared" si="11"/>
        <v>1.4806438894054776E-2</v>
      </c>
      <c r="K32" s="23">
        <f t="shared" si="11"/>
        <v>1.0269548010814422E-2</v>
      </c>
      <c r="L32" s="23">
        <f t="shared" si="11"/>
        <v>7.2175766604708359E-3</v>
      </c>
      <c r="M32" s="23">
        <f t="shared" si="11"/>
        <v>3.4252184884455425E-3</v>
      </c>
      <c r="N32" s="23">
        <f t="shared" si="11"/>
        <v>-2.4313246703952787E-3</v>
      </c>
      <c r="O32" s="23">
        <f t="shared" si="11"/>
        <v>-8.2104512399091556E-3</v>
      </c>
      <c r="P32" s="23">
        <f t="shared" si="11"/>
        <v>-1.1525587363031692E-2</v>
      </c>
      <c r="Q32" s="23">
        <f>(Q20-Q8)/Q8</f>
        <v>-6.6475045082497889E-3</v>
      </c>
      <c r="R32" s="23">
        <f t="shared" si="11"/>
        <v>-1.804103821170705E-2</v>
      </c>
      <c r="S32" s="23">
        <f t="shared" si="11"/>
        <v>-3.5663771454470139E-2</v>
      </c>
      <c r="T32" s="23">
        <f t="shared" si="11"/>
        <v>-1.5578580370935272E-2</v>
      </c>
      <c r="U32" s="23">
        <f t="shared" si="11"/>
        <v>-2.8821664079779801E-2</v>
      </c>
      <c r="V32" s="23">
        <f t="shared" si="11"/>
        <v>-3.0336610698834948E-2</v>
      </c>
      <c r="W32" s="23">
        <f t="shared" si="11"/>
        <v>-2.3704541007816111E-2</v>
      </c>
      <c r="X32" s="23">
        <f t="shared" si="11"/>
        <v>-2.0285846902332462E-2</v>
      </c>
      <c r="Y32" s="23">
        <f>(Y20-Y8)/Y8</f>
        <v>-4.4923030492535203E-2</v>
      </c>
      <c r="Z32" s="23">
        <f t="shared" si="12"/>
        <v>-5.0804422831162439E-2</v>
      </c>
      <c r="AA32" s="23">
        <f t="shared" si="12"/>
        <v>-2.4057086027707709E-2</v>
      </c>
      <c r="AB32" s="23">
        <f t="shared" si="12"/>
        <v>-3.2794516642244566E-2</v>
      </c>
      <c r="AC32" s="23">
        <f t="shared" si="12"/>
        <v>-3.2852307024195393E-2</v>
      </c>
      <c r="AD32" s="23">
        <f t="shared" ref="AD32:AE32" si="27">(AD20-AD8)/AD8</f>
        <v>-3.9756257372241262E-2</v>
      </c>
      <c r="AE32" s="23">
        <f t="shared" si="27"/>
        <v>-6.3059440923506946E-2</v>
      </c>
      <c r="AF32" s="23">
        <f t="shared" ref="AF32:AG32" si="28">(AF20-AF8)/AF8</f>
        <v>-2.7916720719403799E-2</v>
      </c>
      <c r="AG32" s="23">
        <f t="shared" si="28"/>
        <v>-2.7201417095508874E-2</v>
      </c>
      <c r="AH32" s="23">
        <f t="shared" ref="AH32:AI32" si="29">(AH20-AH8)/AH8</f>
        <v>-4.0468644526513789E-2</v>
      </c>
      <c r="AI32" s="23">
        <f t="shared" si="29"/>
        <v>-4.1475525023975474E-2</v>
      </c>
      <c r="AJ32" s="23"/>
      <c r="AK32" s="69">
        <f t="shared" si="20"/>
        <v>-1.0901729271459765E-2</v>
      </c>
    </row>
    <row r="33" spans="2:38" x14ac:dyDescent="0.2">
      <c r="B33" s="9" t="s">
        <v>85</v>
      </c>
      <c r="C33" s="23">
        <f t="shared" ref="C33:Y33" si="30">(C21-C9)/C9</f>
        <v>0</v>
      </c>
      <c r="D33" s="23">
        <f t="shared" si="30"/>
        <v>0</v>
      </c>
      <c r="E33" s="23">
        <f t="shared" si="30"/>
        <v>0</v>
      </c>
      <c r="F33" s="23">
        <f t="shared" si="30"/>
        <v>0</v>
      </c>
      <c r="G33" s="23">
        <f t="shared" si="30"/>
        <v>0</v>
      </c>
      <c r="H33" s="23">
        <f t="shared" si="30"/>
        <v>0</v>
      </c>
      <c r="I33" s="23">
        <f t="shared" si="30"/>
        <v>0</v>
      </c>
      <c r="J33" s="23">
        <f t="shared" si="30"/>
        <v>0</v>
      </c>
      <c r="K33" s="23">
        <f t="shared" si="30"/>
        <v>0</v>
      </c>
      <c r="L33" s="23">
        <f t="shared" si="30"/>
        <v>0</v>
      </c>
      <c r="M33" s="23">
        <f t="shared" si="30"/>
        <v>0</v>
      </c>
      <c r="N33" s="23">
        <f t="shared" si="30"/>
        <v>0</v>
      </c>
      <c r="O33" s="23">
        <f t="shared" si="30"/>
        <v>0</v>
      </c>
      <c r="P33" s="23">
        <f t="shared" si="30"/>
        <v>0</v>
      </c>
      <c r="Q33" s="23">
        <f t="shared" si="30"/>
        <v>0</v>
      </c>
      <c r="R33" s="23">
        <f t="shared" si="30"/>
        <v>0</v>
      </c>
      <c r="S33" s="23">
        <f t="shared" si="30"/>
        <v>0</v>
      </c>
      <c r="T33" s="23">
        <f t="shared" si="30"/>
        <v>0</v>
      </c>
      <c r="U33" s="23">
        <f t="shared" si="30"/>
        <v>0</v>
      </c>
      <c r="V33" s="23">
        <f t="shared" si="30"/>
        <v>0</v>
      </c>
      <c r="W33" s="23">
        <f t="shared" si="30"/>
        <v>0</v>
      </c>
      <c r="X33" s="23">
        <f t="shared" si="30"/>
        <v>0</v>
      </c>
      <c r="Y33" s="23">
        <f t="shared" si="30"/>
        <v>0</v>
      </c>
      <c r="Z33" s="23">
        <f t="shared" si="12"/>
        <v>0</v>
      </c>
      <c r="AA33" s="23">
        <f t="shared" si="12"/>
        <v>0</v>
      </c>
      <c r="AB33" s="23">
        <f t="shared" si="12"/>
        <v>0</v>
      </c>
      <c r="AC33" s="23">
        <f t="shared" si="12"/>
        <v>0</v>
      </c>
      <c r="AD33" s="23">
        <f t="shared" ref="AD33:AE33" si="31">(AD21-AD9)/AD9</f>
        <v>0</v>
      </c>
      <c r="AE33" s="23">
        <f t="shared" si="31"/>
        <v>0</v>
      </c>
      <c r="AF33" s="23">
        <f t="shared" ref="AF33:AG33" si="32">(AF21-AF9)/AF9</f>
        <v>0</v>
      </c>
      <c r="AG33" s="23">
        <f t="shared" si="32"/>
        <v>0</v>
      </c>
      <c r="AH33" s="23">
        <f t="shared" ref="AH33:AI33" si="33">(AH21-AH9)/AH9</f>
        <v>0</v>
      </c>
      <c r="AI33" s="23">
        <f t="shared" si="33"/>
        <v>0</v>
      </c>
      <c r="AJ33" s="23"/>
      <c r="AK33" s="69">
        <f t="shared" si="20"/>
        <v>0</v>
      </c>
    </row>
    <row r="34" spans="2:38" x14ac:dyDescent="0.2">
      <c r="B34" s="9" t="s">
        <v>86</v>
      </c>
      <c r="C34" s="23">
        <f t="shared" ref="C34:Y34" si="34">(C22-C10)/C10</f>
        <v>0</v>
      </c>
      <c r="D34" s="23">
        <f t="shared" si="34"/>
        <v>0</v>
      </c>
      <c r="E34" s="23">
        <f t="shared" si="34"/>
        <v>0</v>
      </c>
      <c r="F34" s="23">
        <f t="shared" si="34"/>
        <v>0</v>
      </c>
      <c r="G34" s="23">
        <f t="shared" si="34"/>
        <v>0</v>
      </c>
      <c r="H34" s="23">
        <f t="shared" si="34"/>
        <v>0</v>
      </c>
      <c r="I34" s="23">
        <f t="shared" si="34"/>
        <v>0</v>
      </c>
      <c r="J34" s="23">
        <f t="shared" si="34"/>
        <v>0</v>
      </c>
      <c r="K34" s="23">
        <f t="shared" si="34"/>
        <v>0</v>
      </c>
      <c r="L34" s="23">
        <f t="shared" si="34"/>
        <v>0</v>
      </c>
      <c r="M34" s="23">
        <f t="shared" si="34"/>
        <v>0</v>
      </c>
      <c r="N34" s="23">
        <f t="shared" si="34"/>
        <v>0</v>
      </c>
      <c r="O34" s="23">
        <f t="shared" si="34"/>
        <v>0</v>
      </c>
      <c r="P34" s="23">
        <f t="shared" si="34"/>
        <v>0</v>
      </c>
      <c r="Q34" s="23">
        <f t="shared" si="34"/>
        <v>0</v>
      </c>
      <c r="R34" s="23">
        <f t="shared" si="34"/>
        <v>0</v>
      </c>
      <c r="S34" s="23">
        <f t="shared" si="34"/>
        <v>0</v>
      </c>
      <c r="T34" s="23">
        <f t="shared" si="34"/>
        <v>0</v>
      </c>
      <c r="U34" s="23">
        <f t="shared" si="34"/>
        <v>0</v>
      </c>
      <c r="V34" s="23">
        <f t="shared" si="34"/>
        <v>0</v>
      </c>
      <c r="W34" s="23">
        <f t="shared" si="34"/>
        <v>0</v>
      </c>
      <c r="X34" s="23">
        <f t="shared" si="34"/>
        <v>0</v>
      </c>
      <c r="Y34" s="23">
        <f t="shared" si="34"/>
        <v>0</v>
      </c>
      <c r="Z34" s="23">
        <f t="shared" si="12"/>
        <v>0</v>
      </c>
      <c r="AA34" s="23">
        <f t="shared" si="12"/>
        <v>0</v>
      </c>
      <c r="AB34" s="23">
        <f t="shared" si="12"/>
        <v>0</v>
      </c>
      <c r="AC34" s="23">
        <f t="shared" si="12"/>
        <v>3.3909931957654182E-2</v>
      </c>
      <c r="AD34" s="23">
        <f t="shared" ref="AD34:AE34" si="35">(AD22-AD10)/AD10</f>
        <v>0</v>
      </c>
      <c r="AE34" s="23">
        <f t="shared" si="35"/>
        <v>1.8770654329147402E-2</v>
      </c>
      <c r="AF34" s="23">
        <f t="shared" ref="AF34:AG34" si="36">(AF22-AF10)/AF10</f>
        <v>4.4591319322639156E-2</v>
      </c>
      <c r="AG34" s="23">
        <f t="shared" si="36"/>
        <v>7.0918658042030203E-3</v>
      </c>
      <c r="AH34" s="23">
        <f t="shared" ref="AH34:AI34" si="37">(AH22-AH10)/AH10</f>
        <v>4.2730865971972821E-2</v>
      </c>
      <c r="AI34" s="23">
        <f t="shared" si="37"/>
        <v>0.13476473275468237</v>
      </c>
      <c r="AJ34" s="23"/>
      <c r="AK34" s="69">
        <f t="shared" si="20"/>
        <v>8.5411930345545128E-3</v>
      </c>
    </row>
    <row r="35" spans="2:38" ht="18" x14ac:dyDescent="0.2">
      <c r="B35" s="8" t="s">
        <v>114</v>
      </c>
      <c r="C35" s="66">
        <f>(C23-C11)/C11</f>
        <v>2.6143705628899165E-2</v>
      </c>
      <c r="D35" s="66">
        <f t="shared" si="11"/>
        <v>1.7785100871970008E-2</v>
      </c>
      <c r="E35" s="66">
        <f t="shared" si="11"/>
        <v>1.5085160578205666E-2</v>
      </c>
      <c r="F35" s="66">
        <f t="shared" si="11"/>
        <v>7.39872956419461E-3</v>
      </c>
      <c r="G35" s="66">
        <f t="shared" si="11"/>
        <v>2.8614179068252254E-3</v>
      </c>
      <c r="H35" s="66">
        <f t="shared" si="11"/>
        <v>-1.4828250643850469E-3</v>
      </c>
      <c r="I35" s="66">
        <f t="shared" si="11"/>
        <v>-5.8080019883892621E-3</v>
      </c>
      <c r="J35" s="66">
        <f t="shared" si="11"/>
        <v>-1.1074477496390034E-2</v>
      </c>
      <c r="K35" s="66">
        <f t="shared" si="11"/>
        <v>-1.7399889334910271E-2</v>
      </c>
      <c r="L35" s="66">
        <f t="shared" si="11"/>
        <v>-2.0797703946159905E-2</v>
      </c>
      <c r="M35" s="66">
        <f t="shared" si="11"/>
        <v>-2.490836027508949E-2</v>
      </c>
      <c r="N35" s="66">
        <f t="shared" si="11"/>
        <v>-3.0401022926350614E-2</v>
      </c>
      <c r="O35" s="66">
        <f t="shared" si="11"/>
        <v>-3.4142564186676203E-2</v>
      </c>
      <c r="P35" s="66">
        <f t="shared" si="11"/>
        <v>-3.6675007053118804E-2</v>
      </c>
      <c r="Q35" s="66">
        <f t="shared" si="11"/>
        <v>-3.4999131000464187E-2</v>
      </c>
      <c r="R35" s="66">
        <f t="shared" si="11"/>
        <v>-5.2683595952580493E-2</v>
      </c>
      <c r="S35" s="66">
        <f t="shared" si="11"/>
        <v>-7.1082054632417319E-2</v>
      </c>
      <c r="T35" s="66">
        <f t="shared" si="11"/>
        <v>-4.6582828931813737E-2</v>
      </c>
      <c r="U35" s="66">
        <f t="shared" si="11"/>
        <v>-5.7283912385488973E-2</v>
      </c>
      <c r="V35" s="66">
        <f t="shared" si="11"/>
        <v>-5.7131803508014514E-2</v>
      </c>
      <c r="W35" s="66">
        <f t="shared" si="11"/>
        <v>-5.0270235134332743E-2</v>
      </c>
      <c r="X35" s="66">
        <f t="shared" si="11"/>
        <v>-4.0273220226794235E-2</v>
      </c>
      <c r="Y35" s="66">
        <f t="shared" si="11"/>
        <v>-6.7423035193041672E-2</v>
      </c>
      <c r="Z35" s="66">
        <f t="shared" si="12"/>
        <v>-7.108924096718422E-2</v>
      </c>
      <c r="AA35" s="66">
        <f t="shared" si="12"/>
        <v>-4.3307039478082954E-2</v>
      </c>
      <c r="AB35" s="66">
        <f t="shared" si="12"/>
        <v>-5.0118384354189367E-2</v>
      </c>
      <c r="AC35" s="66">
        <f t="shared" si="12"/>
        <v>-4.8246362079919995E-2</v>
      </c>
      <c r="AD35" s="66">
        <f t="shared" ref="AD35:AE35" si="38">(AD23-AD11)/AD11</f>
        <v>-5.4100326670796992E-2</v>
      </c>
      <c r="AE35" s="66">
        <f t="shared" si="38"/>
        <v>-7.8652982890301953E-2</v>
      </c>
      <c r="AF35" s="66">
        <f t="shared" ref="AF35:AG35" si="39">(AF23-AF11)/AF11</f>
        <v>-4.5086016623721858E-2</v>
      </c>
      <c r="AG35" s="66">
        <f t="shared" si="39"/>
        <v>-4.8236976309530707E-2</v>
      </c>
      <c r="AH35" s="66">
        <f t="shared" ref="AH35:AI35" si="40">(AH23-AH11)/AH11</f>
        <v>-6.475177348451798E-2</v>
      </c>
      <c r="AI35" s="66">
        <f t="shared" si="40"/>
        <v>-6.9602323356874676E-2</v>
      </c>
      <c r="AJ35" s="27"/>
      <c r="AK35" s="78">
        <f t="shared" si="20"/>
        <v>-3.5282938815195265E-2</v>
      </c>
      <c r="AL35" s="5" t="s">
        <v>42</v>
      </c>
    </row>
    <row r="38" spans="2:38" x14ac:dyDescent="0.2">
      <c r="C38" s="75">
        <f t="shared" ref="C38:X38" si="41">C23-C11</f>
        <v>503.43500430710628</v>
      </c>
      <c r="D38" s="75">
        <f t="shared" si="41"/>
        <v>347.06739213871333</v>
      </c>
      <c r="E38" s="75">
        <f t="shared" si="41"/>
        <v>296.87714055385368</v>
      </c>
      <c r="F38" s="75">
        <f t="shared" si="41"/>
        <v>148.4056431076242</v>
      </c>
      <c r="G38" s="75">
        <f t="shared" si="41"/>
        <v>57.74720851787788</v>
      </c>
      <c r="H38" s="75">
        <f t="shared" si="41"/>
        <v>-30.757728040127404</v>
      </c>
      <c r="I38" s="75">
        <f t="shared" si="41"/>
        <v>-123.48317871837571</v>
      </c>
      <c r="J38" s="75">
        <f t="shared" si="41"/>
        <v>-237.78429099567438</v>
      </c>
      <c r="K38" s="75">
        <f t="shared" si="41"/>
        <v>-383.50717747594172</v>
      </c>
      <c r="L38" s="75">
        <f t="shared" si="41"/>
        <v>-452.01428856379061</v>
      </c>
      <c r="M38" s="75">
        <f t="shared" si="41"/>
        <v>-519.11460385364626</v>
      </c>
      <c r="N38" s="75">
        <f t="shared" si="41"/>
        <v>-627.32634010499896</v>
      </c>
      <c r="O38" s="75">
        <f t="shared" si="41"/>
        <v>-696.17144605331487</v>
      </c>
      <c r="P38" s="75">
        <f t="shared" si="41"/>
        <v>-759.02128876090137</v>
      </c>
      <c r="Q38" s="75">
        <f t="shared" si="41"/>
        <v>-711.2578105433131</v>
      </c>
      <c r="R38" s="75">
        <f t="shared" si="41"/>
        <v>-1061.9407170381455</v>
      </c>
      <c r="S38" s="75">
        <f t="shared" si="41"/>
        <v>-1433.3823352796207</v>
      </c>
      <c r="T38" s="75">
        <f t="shared" si="41"/>
        <v>-911.13798058794418</v>
      </c>
      <c r="U38" s="75">
        <f t="shared" si="41"/>
        <v>-1107.5541829051945</v>
      </c>
      <c r="V38" s="75">
        <f t="shared" si="41"/>
        <v>-1088.1950296834293</v>
      </c>
      <c r="W38" s="75">
        <f t="shared" si="41"/>
        <v>-961.55735591220582</v>
      </c>
      <c r="X38" s="75">
        <f t="shared" si="41"/>
        <v>-746.08527981620136</v>
      </c>
      <c r="Y38" s="75">
        <f t="shared" ref="Y38:AC38" si="42">Y23-Y11</f>
        <v>-1309.168546087687</v>
      </c>
      <c r="Z38" s="75">
        <f t="shared" si="42"/>
        <v>-1438.0698748814175</v>
      </c>
      <c r="AA38" s="75">
        <f t="shared" si="42"/>
        <v>-857.12839048872411</v>
      </c>
      <c r="AB38" s="75">
        <f t="shared" si="42"/>
        <v>-1020.697636315912</v>
      </c>
      <c r="AC38" s="75">
        <f t="shared" si="42"/>
        <v>-1009.2440697490747</v>
      </c>
      <c r="AD38" s="75">
        <f t="shared" ref="AD38:AE38" si="43">AD23-AD11</f>
        <v>-1172.3822396553733</v>
      </c>
      <c r="AE38" s="75">
        <f t="shared" si="43"/>
        <v>-1769.8281676010374</v>
      </c>
      <c r="AF38" s="75">
        <f t="shared" ref="AF38:AG38" si="44">AF23-AF11</f>
        <v>-972.7926591211326</v>
      </c>
      <c r="AG38" s="75">
        <f t="shared" si="44"/>
        <v>-1057.8288601745626</v>
      </c>
      <c r="AH38" s="75">
        <f t="shared" ref="AH38:AI38" si="45">AH23-AH11</f>
        <v>-1473.3647996999243</v>
      </c>
      <c r="AI38" s="75">
        <f t="shared" si="45"/>
        <v>-1561.6503353755106</v>
      </c>
      <c r="AJ38" s="35"/>
      <c r="AK38" s="42">
        <f>SUM(C38:AI38)</f>
        <v>-24138.914224858006</v>
      </c>
      <c r="AL38" s="5" t="s">
        <v>43</v>
      </c>
    </row>
    <row r="63" spans="33:33" x14ac:dyDescent="0.2">
      <c r="AG63" s="57"/>
    </row>
    <row r="64" spans="33:33" x14ac:dyDescent="0.2">
      <c r="AG64" s="57"/>
    </row>
    <row r="65" spans="2:33" x14ac:dyDescent="0.2">
      <c r="AG65" s="57"/>
    </row>
    <row r="66" spans="2:33" x14ac:dyDescent="0.2">
      <c r="B66" s="10" t="s">
        <v>128</v>
      </c>
      <c r="AG66" s="57"/>
    </row>
    <row r="67" spans="2:33" x14ac:dyDescent="0.2">
      <c r="AG67" s="57"/>
    </row>
    <row r="68" spans="2:33" x14ac:dyDescent="0.2">
      <c r="AG68" s="57"/>
    </row>
    <row r="69" spans="2:33" x14ac:dyDescent="0.2">
      <c r="AG69" s="57"/>
    </row>
    <row r="70" spans="2:33" x14ac:dyDescent="0.2">
      <c r="AG70" s="57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AL133"/>
  <sheetViews>
    <sheetView zoomScale="75" zoomScaleNormal="75" workbookViewId="0">
      <pane ySplit="1" topLeftCell="A2" activePane="bottomLeft" state="frozen"/>
      <selection activeCell="D43" sqref="D43"/>
      <selection pane="bottomLeft"/>
    </sheetView>
  </sheetViews>
  <sheetFormatPr defaultColWidth="9.140625" defaultRowHeight="15" x14ac:dyDescent="0.25"/>
  <cols>
    <col min="1" max="1" width="3.28515625" style="3" customWidth="1"/>
    <col min="2" max="2" width="32.42578125" style="50" customWidth="1"/>
    <col min="3" max="14" width="9.85546875" style="3" bestFit="1" customWidth="1"/>
    <col min="15" max="15" width="9.28515625" style="3" bestFit="1" customWidth="1"/>
    <col min="16" max="31" width="9.85546875" style="3" bestFit="1" customWidth="1"/>
    <col min="32" max="32" width="9.85546875" style="3" customWidth="1"/>
    <col min="33" max="33" width="9.85546875" style="3" bestFit="1" customWidth="1"/>
    <col min="34" max="36" width="9.85546875" style="3" customWidth="1"/>
    <col min="37" max="37" width="12.5703125" style="3" bestFit="1" customWidth="1"/>
    <col min="38" max="16384" width="9.140625" style="3"/>
  </cols>
  <sheetData>
    <row r="1" spans="2:36" x14ac:dyDescent="0.25">
      <c r="B1" s="47" t="s">
        <v>124</v>
      </c>
    </row>
    <row r="2" spans="2:36" x14ac:dyDescent="0.25">
      <c r="B2" s="48" t="s">
        <v>143</v>
      </c>
    </row>
    <row r="3" spans="2:36" s="5" customFormat="1" x14ac:dyDescent="0.2">
      <c r="B3" s="24" t="s">
        <v>49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/>
    </row>
    <row r="4" spans="2:36" x14ac:dyDescent="0.25">
      <c r="B4" s="13" t="s">
        <v>50</v>
      </c>
      <c r="C4" s="11">
        <f>SUM(C5)+(C6*28)+(C7*265)</f>
        <v>-2723.2116191229366</v>
      </c>
      <c r="D4" s="11">
        <f t="shared" ref="D4:AG4" si="0">SUM(D5)+(D6*28)+(D7*265)</f>
        <v>-2824.2991906581406</v>
      </c>
      <c r="E4" s="11">
        <f t="shared" si="0"/>
        <v>-2237.0357360364746</v>
      </c>
      <c r="F4" s="11">
        <f t="shared" si="0"/>
        <v>-2310.8617980144959</v>
      </c>
      <c r="G4" s="11">
        <f t="shared" si="0"/>
        <v>-1909.8913373059565</v>
      </c>
      <c r="H4" s="11">
        <f t="shared" si="0"/>
        <v>-1554.1579634299769</v>
      </c>
      <c r="I4" s="11">
        <f t="shared" si="0"/>
        <v>-1357.8732492330125</v>
      </c>
      <c r="J4" s="11">
        <f t="shared" si="0"/>
        <v>-2048.9771651326096</v>
      </c>
      <c r="K4" s="11">
        <f t="shared" si="0"/>
        <v>-1634.5965113789443</v>
      </c>
      <c r="L4" s="11">
        <f t="shared" si="0"/>
        <v>-1490.0562999413053</v>
      </c>
      <c r="M4" s="11">
        <f t="shared" si="0"/>
        <v>-428.4899475590675</v>
      </c>
      <c r="N4" s="11">
        <f t="shared" si="0"/>
        <v>-760.80377021539471</v>
      </c>
      <c r="O4" s="11">
        <f t="shared" si="0"/>
        <v>-689.83290349205004</v>
      </c>
      <c r="P4" s="11">
        <f t="shared" si="0"/>
        <v>-772.75869055664953</v>
      </c>
      <c r="Q4" s="11">
        <f t="shared" si="0"/>
        <v>-1463.5160322446177</v>
      </c>
      <c r="R4" s="11">
        <f t="shared" si="0"/>
        <v>-1238.0147934373163</v>
      </c>
      <c r="S4" s="11">
        <f t="shared" si="0"/>
        <v>-2014.3768836734891</v>
      </c>
      <c r="T4" s="11">
        <f t="shared" si="0"/>
        <v>-1983.7981676183438</v>
      </c>
      <c r="U4" s="11">
        <f t="shared" si="0"/>
        <v>-2934.5178408904599</v>
      </c>
      <c r="V4" s="11">
        <f t="shared" si="0"/>
        <v>-3050.5669568055218</v>
      </c>
      <c r="W4" s="11">
        <f t="shared" si="0"/>
        <v>-2790.4856293888406</v>
      </c>
      <c r="X4" s="11">
        <f t="shared" si="0"/>
        <v>-2972.8936387682488</v>
      </c>
      <c r="Y4" s="11">
        <f t="shared" si="0"/>
        <v>-3510.0904061879942</v>
      </c>
      <c r="Z4" s="11">
        <f t="shared" si="0"/>
        <v>-3757.1768757721184</v>
      </c>
      <c r="AA4" s="11">
        <f t="shared" si="0"/>
        <v>-3449.803244195914</v>
      </c>
      <c r="AB4" s="11">
        <f t="shared" si="0"/>
        <v>-4080.837482775064</v>
      </c>
      <c r="AC4" s="11">
        <f t="shared" si="0"/>
        <v>-4151.0033378211492</v>
      </c>
      <c r="AD4" s="11">
        <f t="shared" si="0"/>
        <v>-2556.4453567664254</v>
      </c>
      <c r="AE4" s="11">
        <f t="shared" si="0"/>
        <v>-2462.6439583344545</v>
      </c>
      <c r="AF4" s="11">
        <f t="shared" si="0"/>
        <v>-2008.8848819824452</v>
      </c>
      <c r="AG4" s="11">
        <f t="shared" si="0"/>
        <v>-1768.9304783368943</v>
      </c>
      <c r="AH4" s="11">
        <f t="shared" ref="AH4:AI4" si="1">SUM(AH5)+(AH6*28)+(AH7*265)</f>
        <v>-1134.5754887862577</v>
      </c>
      <c r="AI4" s="11">
        <f t="shared" si="1"/>
        <v>-1574.9888325543618</v>
      </c>
      <c r="AJ4" s="11"/>
    </row>
    <row r="5" spans="2:36" x14ac:dyDescent="0.25">
      <c r="B5" s="49" t="s">
        <v>51</v>
      </c>
      <c r="C5" s="11">
        <v>-2924.8810289049684</v>
      </c>
      <c r="D5" s="11">
        <v>-3028.5937809333286</v>
      </c>
      <c r="E5" s="11">
        <v>-2444.2364247261053</v>
      </c>
      <c r="F5" s="11">
        <v>-2529.5129366785904</v>
      </c>
      <c r="G5" s="11">
        <v>-2136.541404722218</v>
      </c>
      <c r="H5" s="11">
        <v>-1797.4934134612358</v>
      </c>
      <c r="I5" s="11">
        <v>-1618.0480340332522</v>
      </c>
      <c r="J5" s="11">
        <v>-2293.9750015257141</v>
      </c>
      <c r="K5" s="11">
        <v>-1879.1859757757982</v>
      </c>
      <c r="L5" s="11">
        <v>-1738.0040762926706</v>
      </c>
      <c r="M5" s="11">
        <v>-688.87628795222122</v>
      </c>
      <c r="N5" s="11">
        <v>-1041.0283639191775</v>
      </c>
      <c r="O5" s="11">
        <v>-955.37466634132295</v>
      </c>
      <c r="P5" s="11">
        <v>-1061.3475722106218</v>
      </c>
      <c r="Q5" s="11">
        <v>-1749.919616480526</v>
      </c>
      <c r="R5" s="11">
        <v>-1515.8010808544223</v>
      </c>
      <c r="S5" s="11">
        <v>-2303.9356935657888</v>
      </c>
      <c r="T5" s="11">
        <v>-2279.0796920115531</v>
      </c>
      <c r="U5" s="11">
        <v>-3229.1404390355929</v>
      </c>
      <c r="V5" s="11">
        <v>-3339.325032955589</v>
      </c>
      <c r="W5" s="11">
        <v>-3118.9781663295112</v>
      </c>
      <c r="X5" s="11">
        <v>-3305.198753007191</v>
      </c>
      <c r="Y5" s="11">
        <v>-3804.7499218447197</v>
      </c>
      <c r="Z5" s="11">
        <v>-4061.3547473047984</v>
      </c>
      <c r="AA5" s="11">
        <v>-3753.6193988243363</v>
      </c>
      <c r="AB5" s="11">
        <v>-4383.7066937414684</v>
      </c>
      <c r="AC5" s="11">
        <v>-4451.9684857376042</v>
      </c>
      <c r="AD5" s="11">
        <v>-2912.9011569336863</v>
      </c>
      <c r="AE5" s="11">
        <v>-2782.0544202458659</v>
      </c>
      <c r="AF5" s="11">
        <v>-2318.479382781491</v>
      </c>
      <c r="AG5" s="11">
        <v>-2082.3216869941434</v>
      </c>
      <c r="AH5" s="11">
        <v>-1440.3764016487887</v>
      </c>
      <c r="AI5" s="11">
        <v>-1878.5622629082263</v>
      </c>
      <c r="AJ5" s="11"/>
    </row>
    <row r="6" spans="2:36" x14ac:dyDescent="0.25">
      <c r="B6" s="49" t="s">
        <v>52</v>
      </c>
      <c r="C6" s="11">
        <v>2.04426876630425</v>
      </c>
      <c r="D6" s="11">
        <v>1.94378208343439</v>
      </c>
      <c r="E6" s="11">
        <v>1.89737408939024</v>
      </c>
      <c r="F6" s="11">
        <v>2.14947231296104</v>
      </c>
      <c r="G6" s="11">
        <v>2.28175703183752</v>
      </c>
      <c r="H6" s="11">
        <v>2.5660881090903702</v>
      </c>
      <c r="I6" s="11">
        <v>2.9892665638168001</v>
      </c>
      <c r="J6" s="11">
        <v>2.4055025009051398</v>
      </c>
      <c r="K6" s="11">
        <v>2.2647594193399398</v>
      </c>
      <c r="L6" s="11">
        <v>2.2609776908586801</v>
      </c>
      <c r="M6" s="11">
        <v>2.5353317482719899</v>
      </c>
      <c r="N6" s="11">
        <v>3.0393926075666302</v>
      </c>
      <c r="O6" s="11">
        <v>2.4012256772260701</v>
      </c>
      <c r="P6" s="11">
        <v>3.0965720263021299</v>
      </c>
      <c r="Q6" s="11">
        <v>2.9389320102697898</v>
      </c>
      <c r="R6" s="11">
        <v>2.5481366580129001</v>
      </c>
      <c r="S6" s="11">
        <v>2.85439056542987</v>
      </c>
      <c r="T6" s="11">
        <v>2.9695627145779602</v>
      </c>
      <c r="U6" s="11">
        <v>2.8682366074992598</v>
      </c>
      <c r="V6" s="11">
        <v>2.5894297498458498</v>
      </c>
      <c r="W6" s="11">
        <v>3.8374323970772402</v>
      </c>
      <c r="X6" s="11">
        <v>3.9036748441252298</v>
      </c>
      <c r="Y6" s="11">
        <v>2.5709228946418201</v>
      </c>
      <c r="Z6" s="11">
        <v>2.88941053464759</v>
      </c>
      <c r="AA6" s="11">
        <v>2.8513668942986499</v>
      </c>
      <c r="AB6" s="11">
        <v>2.73768021308413</v>
      </c>
      <c r="AC6" s="11">
        <v>2.6214511521179098</v>
      </c>
      <c r="AD6" s="11">
        <v>4.4192686740965401</v>
      </c>
      <c r="AE6" s="11">
        <v>3.0983196608072099</v>
      </c>
      <c r="AF6" s="11">
        <v>2.7073914882665502</v>
      </c>
      <c r="AG6" s="11">
        <v>2.8910981932220001</v>
      </c>
      <c r="AH6" s="11">
        <v>2.67202132698075</v>
      </c>
      <c r="AI6" s="11">
        <v>2.6383548835126698</v>
      </c>
      <c r="AJ6" s="11"/>
    </row>
    <row r="7" spans="2:36" x14ac:dyDescent="0.25">
      <c r="B7" s="49" t="s">
        <v>53</v>
      </c>
      <c r="C7" s="11">
        <v>0.54501843141702999</v>
      </c>
      <c r="D7" s="11">
        <v>0.56554223373217005</v>
      </c>
      <c r="E7" s="11">
        <v>0.58141212900643002</v>
      </c>
      <c r="F7" s="11">
        <v>0.59798458075919003</v>
      </c>
      <c r="G7" s="11">
        <v>0.61419196424457001</v>
      </c>
      <c r="H7" s="11">
        <v>0.64711314330840997</v>
      </c>
      <c r="I7" s="11">
        <v>0.66594460759761998</v>
      </c>
      <c r="J7" s="11">
        <v>0.67035383535004001</v>
      </c>
      <c r="K7" s="11">
        <v>0.68368377605787001</v>
      </c>
      <c r="L7" s="11">
        <v>0.69675623021630995</v>
      </c>
      <c r="M7" s="11">
        <v>0.71470585449637003</v>
      </c>
      <c r="N7" s="11">
        <v>0.73630792713931004</v>
      </c>
      <c r="O7" s="11">
        <v>0.74832997693185999</v>
      </c>
      <c r="P7" s="11">
        <v>0.76182967893400999</v>
      </c>
      <c r="Q7" s="11">
        <v>0.77023957716360003</v>
      </c>
      <c r="R7" s="11">
        <v>0.77901306034997997</v>
      </c>
      <c r="S7" s="11">
        <v>0.79107877003872995</v>
      </c>
      <c r="T7" s="11">
        <v>0.80050478635859001</v>
      </c>
      <c r="U7" s="11">
        <v>0.80872442692511004</v>
      </c>
      <c r="V7" s="11">
        <v>0.81605299303541001</v>
      </c>
      <c r="W7" s="11">
        <v>0.83412992385852003</v>
      </c>
      <c r="X7" s="11">
        <v>0.84151780605070003</v>
      </c>
      <c r="Y7" s="11">
        <v>0.84027801738398</v>
      </c>
      <c r="Z7" s="11">
        <v>0.84254481721716001</v>
      </c>
      <c r="AA7" s="11">
        <v>0.84519955316248996</v>
      </c>
      <c r="AB7" s="11">
        <v>0.85363835849074998</v>
      </c>
      <c r="AC7" s="11">
        <v>0.85873402134775001</v>
      </c>
      <c r="AD7" s="11">
        <v>0.87817463129267004</v>
      </c>
      <c r="AE7" s="11">
        <v>0.87795287324078997</v>
      </c>
      <c r="AF7" s="11">
        <v>0.88221712878333003</v>
      </c>
      <c r="AG7" s="11">
        <v>0.87713380847936995</v>
      </c>
      <c r="AH7" s="11">
        <v>0.87163892719649005</v>
      </c>
      <c r="AI7" s="11">
        <v>0.86679054194532001</v>
      </c>
      <c r="AJ7" s="11"/>
    </row>
    <row r="8" spans="2:36" x14ac:dyDescent="0.25">
      <c r="B8" s="50" t="s">
        <v>54</v>
      </c>
      <c r="C8" s="11">
        <f>SUM(C9)+(C10*28)+(C11*265)</f>
        <v>-48.08549165886965</v>
      </c>
      <c r="D8" s="11">
        <f t="shared" ref="D8:AG8" si="2">SUM(D9)+(D10*28)+(D11*265)</f>
        <v>-48.625924037242662</v>
      </c>
      <c r="E8" s="11">
        <f t="shared" si="2"/>
        <v>-49.522110451890754</v>
      </c>
      <c r="F8" s="11">
        <f t="shared" si="2"/>
        <v>-45.842014537203411</v>
      </c>
      <c r="G8" s="11">
        <f t="shared" si="2"/>
        <v>-48.731247035271757</v>
      </c>
      <c r="H8" s="11">
        <f t="shared" si="2"/>
        <v>-44.657284414670777</v>
      </c>
      <c r="I8" s="11">
        <f t="shared" si="2"/>
        <v>-48.936374341646577</v>
      </c>
      <c r="J8" s="11">
        <f t="shared" si="2"/>
        <v>-46.035761741532035</v>
      </c>
      <c r="K8" s="11">
        <f t="shared" si="2"/>
        <v>-44.185739901235983</v>
      </c>
      <c r="L8" s="11">
        <f t="shared" si="2"/>
        <v>-39.203844556623281</v>
      </c>
      <c r="M8" s="11">
        <f t="shared" si="2"/>
        <v>1.3522252404066002</v>
      </c>
      <c r="N8" s="11">
        <f t="shared" si="2"/>
        <v>166.74215701719578</v>
      </c>
      <c r="O8" s="11">
        <f t="shared" si="2"/>
        <v>186.07306567176292</v>
      </c>
      <c r="P8" s="11">
        <f t="shared" si="2"/>
        <v>107.12687389324391</v>
      </c>
      <c r="Q8" s="11">
        <f t="shared" si="2"/>
        <v>100.55710825155452</v>
      </c>
      <c r="R8" s="11">
        <f t="shared" si="2"/>
        <v>42.76811104119372</v>
      </c>
      <c r="S8" s="11">
        <f t="shared" si="2"/>
        <v>-27.40148099760561</v>
      </c>
      <c r="T8" s="11">
        <f>SUM(T9)</f>
        <v>-9.60741191596939</v>
      </c>
      <c r="U8" s="11">
        <f t="shared" si="2"/>
        <v>82.523191558275911</v>
      </c>
      <c r="V8" s="11">
        <f t="shared" si="2"/>
        <v>-13.06659855144656</v>
      </c>
      <c r="W8" s="11">
        <f t="shared" si="2"/>
        <v>-113.16116223623958</v>
      </c>
      <c r="X8" s="11">
        <f>SUM(X9)</f>
        <v>-69.106184759355514</v>
      </c>
      <c r="Y8" s="11">
        <f t="shared" si="2"/>
        <v>13.317963157285771</v>
      </c>
      <c r="Z8" s="11">
        <f>SUM(Z9)</f>
        <v>-4.8490471485404001</v>
      </c>
      <c r="AA8" s="11">
        <f t="shared" ref="AA8:AD8" si="3">SUM(AA9)</f>
        <v>-51.204483243747212</v>
      </c>
      <c r="AB8" s="11">
        <f t="shared" si="3"/>
        <v>-71.340204264218997</v>
      </c>
      <c r="AC8" s="11">
        <f t="shared" si="3"/>
        <v>-92.59008075438247</v>
      </c>
      <c r="AD8" s="11">
        <f t="shared" si="3"/>
        <v>-92.018764597696688</v>
      </c>
      <c r="AE8" s="11">
        <f t="shared" si="2"/>
        <v>-154.79465279818172</v>
      </c>
      <c r="AF8" s="11">
        <f t="shared" si="2"/>
        <v>-142.37633223955379</v>
      </c>
      <c r="AG8" s="11">
        <f t="shared" si="2"/>
        <v>-125.20688393196198</v>
      </c>
      <c r="AH8" s="11">
        <f t="shared" ref="AH8:AI8" si="4">SUM(AH9)+(AH10*28)+(AH11*265)</f>
        <v>-101.28707364813495</v>
      </c>
      <c r="AI8" s="11">
        <f t="shared" si="4"/>
        <v>-83.384424128579766</v>
      </c>
      <c r="AJ8" s="11"/>
    </row>
    <row r="9" spans="2:36" x14ac:dyDescent="0.25">
      <c r="B9" s="49" t="s">
        <v>55</v>
      </c>
      <c r="C9" s="11">
        <v>-48.151917701544811</v>
      </c>
      <c r="D9" s="11">
        <v>-48.668614296032182</v>
      </c>
      <c r="E9" s="11">
        <v>-49.549551750239253</v>
      </c>
      <c r="F9" s="11">
        <v>-45.897341112594262</v>
      </c>
      <c r="G9" s="11">
        <v>-48.79477014035097</v>
      </c>
      <c r="H9" s="11">
        <v>-44.744031020531118</v>
      </c>
      <c r="I9" s="11">
        <v>-49.03285432650965</v>
      </c>
      <c r="J9" s="11">
        <v>-46.088526901396001</v>
      </c>
      <c r="K9" s="11">
        <v>-44.213573949966083</v>
      </c>
      <c r="L9" s="11">
        <v>-39.226555774299342</v>
      </c>
      <c r="M9" s="11">
        <v>1.2951910546624501</v>
      </c>
      <c r="N9" s="11">
        <v>166.24052581719579</v>
      </c>
      <c r="O9" s="11">
        <v>186.02264834676291</v>
      </c>
      <c r="P9" s="11">
        <v>106.87293789324379</v>
      </c>
      <c r="Q9" s="11">
        <v>100.00476158488696</v>
      </c>
      <c r="R9" s="11">
        <v>42.651768541193682</v>
      </c>
      <c r="S9" s="11">
        <v>-27.423000997605531</v>
      </c>
      <c r="T9" s="11">
        <v>-9.60741191596939</v>
      </c>
      <c r="U9" s="11">
        <v>82.502587772276186</v>
      </c>
      <c r="V9" s="11">
        <v>-13.07823398504628</v>
      </c>
      <c r="W9" s="11">
        <v>-113.18124274645022</v>
      </c>
      <c r="X9" s="11">
        <v>-69.106184759355514</v>
      </c>
      <c r="Y9" s="11">
        <v>13.314710702739911</v>
      </c>
      <c r="Z9" s="11">
        <v>-4.8490471485404001</v>
      </c>
      <c r="AA9" s="11">
        <v>-51.204483243747212</v>
      </c>
      <c r="AB9" s="11">
        <v>-71.340204264218997</v>
      </c>
      <c r="AC9" s="11">
        <v>-92.59008075438247</v>
      </c>
      <c r="AD9" s="11">
        <v>-92.018764597696688</v>
      </c>
      <c r="AE9" s="11">
        <v>-154.82155279818176</v>
      </c>
      <c r="AF9" s="11">
        <v>-142.39139623955381</v>
      </c>
      <c r="AG9" s="11">
        <v>-125.2122639319621</v>
      </c>
      <c r="AH9" s="11">
        <v>-101.30859364813486</v>
      </c>
      <c r="AI9" s="11">
        <v>-83.405944128579677</v>
      </c>
      <c r="AJ9" s="11"/>
    </row>
    <row r="10" spans="2:36" x14ac:dyDescent="0.25">
      <c r="B10" s="49" t="s">
        <v>56</v>
      </c>
      <c r="C10" s="11">
        <v>1.90494227537E-3</v>
      </c>
      <c r="D10" s="11">
        <v>1.22425596104E-3</v>
      </c>
      <c r="E10" s="11">
        <v>7.8695173175000004E-4</v>
      </c>
      <c r="F10" s="11">
        <v>1.5866357255E-3</v>
      </c>
      <c r="G10" s="11">
        <v>1.82169287002E-3</v>
      </c>
      <c r="H10" s="11">
        <v>2.4876881128300002E-3</v>
      </c>
      <c r="I10" s="11">
        <v>2.76681847194E-3</v>
      </c>
      <c r="J10" s="11">
        <v>1.51318036784E-3</v>
      </c>
      <c r="K10" s="11">
        <v>7.9821488660000001E-4</v>
      </c>
      <c r="L10" s="11">
        <v>6.5130417127000004E-4</v>
      </c>
      <c r="M10" s="11">
        <v>1.6356059639499999E-3</v>
      </c>
      <c r="N10" s="11">
        <v>1.43856E-2</v>
      </c>
      <c r="O10" s="11">
        <v>1.44585E-3</v>
      </c>
      <c r="P10" s="11">
        <v>7.2822857142899999E-3</v>
      </c>
      <c r="Q10" s="11">
        <v>1.584E-2</v>
      </c>
      <c r="R10" s="11">
        <v>3.3364285714299999E-3</v>
      </c>
      <c r="S10" s="11">
        <v>6.1714285714000003E-4</v>
      </c>
      <c r="T10" s="11" t="s">
        <v>147</v>
      </c>
      <c r="U10" s="11">
        <v>5.9086799999000001E-4</v>
      </c>
      <c r="V10" s="11">
        <v>3.3367679999000001E-4</v>
      </c>
      <c r="W10" s="11">
        <v>5.7586168420000004E-4</v>
      </c>
      <c r="X10" s="11" t="s">
        <v>147</v>
      </c>
      <c r="Y10" s="11">
        <v>9.3272727269999998E-5</v>
      </c>
      <c r="Z10" s="11" t="s">
        <v>147</v>
      </c>
      <c r="AA10" s="11" t="s">
        <v>147</v>
      </c>
      <c r="AB10" s="11" t="s">
        <v>147</v>
      </c>
      <c r="AC10" s="11" t="s">
        <v>147</v>
      </c>
      <c r="AD10" s="11" t="s">
        <v>147</v>
      </c>
      <c r="AE10" s="11">
        <v>7.7142857143E-4</v>
      </c>
      <c r="AF10" s="11">
        <v>4.3199999999999998E-4</v>
      </c>
      <c r="AG10" s="11">
        <v>1.5428571429E-4</v>
      </c>
      <c r="AH10" s="11">
        <v>6.1714285714000003E-4</v>
      </c>
      <c r="AI10" s="11">
        <v>6.1714285714000003E-4</v>
      </c>
      <c r="AJ10" s="11"/>
    </row>
    <row r="11" spans="2:36" x14ac:dyDescent="0.25">
      <c r="B11" s="49" t="s">
        <v>116</v>
      </c>
      <c r="C11" s="11">
        <v>4.938739232E-5</v>
      </c>
      <c r="D11" s="11">
        <v>3.173996936E-5</v>
      </c>
      <c r="E11" s="11">
        <v>2.04024523E-5</v>
      </c>
      <c r="F11" s="11">
        <v>4.1135000289999997E-5</v>
      </c>
      <c r="G11" s="11">
        <v>4.7229074410000003E-5</v>
      </c>
      <c r="H11" s="11">
        <v>6.4495617739999993E-5</v>
      </c>
      <c r="I11" s="11">
        <v>7.1732330750000003E-5</v>
      </c>
      <c r="J11" s="11">
        <v>3.9230602130000003E-5</v>
      </c>
      <c r="K11" s="11">
        <v>2.069446002E-5</v>
      </c>
      <c r="L11" s="11">
        <v>1.68856637E-5</v>
      </c>
      <c r="M11" s="11">
        <v>4.2404599070000003E-5</v>
      </c>
      <c r="N11" s="11">
        <v>3.7295999999999998E-4</v>
      </c>
      <c r="O11" s="11">
        <v>3.7484999999999998E-5</v>
      </c>
      <c r="P11" s="11">
        <v>1.8880000000000001E-4</v>
      </c>
      <c r="Q11" s="11">
        <v>4.1066666666999998E-4</v>
      </c>
      <c r="R11" s="11">
        <v>8.6500000000000002E-5</v>
      </c>
      <c r="S11" s="11">
        <v>1.5999999999999999E-5</v>
      </c>
      <c r="T11" s="11" t="s">
        <v>147</v>
      </c>
      <c r="U11" s="11">
        <v>1.53188E-5</v>
      </c>
      <c r="V11" s="11">
        <v>8.6508800000000008E-6</v>
      </c>
      <c r="W11" s="11">
        <v>1.4929747369999999E-5</v>
      </c>
      <c r="X11" s="11" t="s">
        <v>147</v>
      </c>
      <c r="Y11" s="11">
        <v>2.4181818200000001E-6</v>
      </c>
      <c r="Z11" s="11" t="s">
        <v>147</v>
      </c>
      <c r="AA11" s="11" t="s">
        <v>147</v>
      </c>
      <c r="AB11" s="11" t="s">
        <v>147</v>
      </c>
      <c r="AC11" s="11" t="s">
        <v>147</v>
      </c>
      <c r="AD11" s="11" t="s">
        <v>147</v>
      </c>
      <c r="AE11" s="11">
        <v>2.0000000000000002E-5</v>
      </c>
      <c r="AF11" s="11">
        <v>1.1199999999999999E-5</v>
      </c>
      <c r="AG11" s="11">
        <v>3.9999999999999998E-6</v>
      </c>
      <c r="AH11" s="11">
        <v>1.5999999999999999E-5</v>
      </c>
      <c r="AI11" s="11">
        <v>1.5999999999999999E-5</v>
      </c>
      <c r="AJ11" s="11"/>
    </row>
    <row r="12" spans="2:36" x14ac:dyDescent="0.25">
      <c r="B12" s="50" t="s">
        <v>77</v>
      </c>
      <c r="C12" s="11">
        <f>SUM(C13)+(C14*28)+(C15*265)</f>
        <v>3928.2897955899643</v>
      </c>
      <c r="D12" s="11">
        <f t="shared" ref="D12:AG12" si="5">SUM(D13)+(D14*28)+(D15*265)</f>
        <v>4147.08740914384</v>
      </c>
      <c r="E12" s="11">
        <f t="shared" si="5"/>
        <v>3626.7814909630956</v>
      </c>
      <c r="F12" s="11">
        <f t="shared" si="5"/>
        <v>3457.3764982599337</v>
      </c>
      <c r="G12" s="11">
        <f t="shared" si="5"/>
        <v>3401.9846813823956</v>
      </c>
      <c r="H12" s="11">
        <f t="shared" si="5"/>
        <v>3682.8056203983338</v>
      </c>
      <c r="I12" s="11">
        <f t="shared" si="5"/>
        <v>3458.9646179677911</v>
      </c>
      <c r="J12" s="11">
        <f t="shared" si="5"/>
        <v>3708.5301046048439</v>
      </c>
      <c r="K12" s="11">
        <f t="shared" si="5"/>
        <v>3629.4271207156694</v>
      </c>
      <c r="L12" s="11">
        <f t="shared" si="5"/>
        <v>3507.6308862442238</v>
      </c>
      <c r="M12" s="11">
        <f t="shared" si="5"/>
        <v>3220.7339017022441</v>
      </c>
      <c r="N12" s="11">
        <f t="shared" si="5"/>
        <v>3209.5813966499963</v>
      </c>
      <c r="O12" s="11">
        <f t="shared" si="5"/>
        <v>3580.9835450794417</v>
      </c>
      <c r="P12" s="11">
        <f t="shared" si="5"/>
        <v>3441.6593962539014</v>
      </c>
      <c r="Q12" s="11">
        <f t="shared" si="5"/>
        <v>3247.5957384696439</v>
      </c>
      <c r="R12" s="11">
        <f t="shared" si="5"/>
        <v>3121.4063570201733</v>
      </c>
      <c r="S12" s="11">
        <f t="shared" si="5"/>
        <v>2987.2369493407186</v>
      </c>
      <c r="T12" s="11">
        <f t="shared" si="5"/>
        <v>3048.7273783948344</v>
      </c>
      <c r="U12" s="11">
        <f t="shared" si="5"/>
        <v>3140.6484145764553</v>
      </c>
      <c r="V12" s="11">
        <f t="shared" si="5"/>
        <v>3391.2376178275731</v>
      </c>
      <c r="W12" s="11">
        <f t="shared" si="5"/>
        <v>2817.9861319096958</v>
      </c>
      <c r="X12" s="11">
        <f t="shared" si="5"/>
        <v>2783.0653058658581</v>
      </c>
      <c r="Y12" s="11">
        <f t="shared" si="5"/>
        <v>2810.2737195980008</v>
      </c>
      <c r="Z12" s="11">
        <f t="shared" si="5"/>
        <v>3271.7509970986821</v>
      </c>
      <c r="AA12" s="11">
        <f t="shared" si="5"/>
        <v>2724.6944685062003</v>
      </c>
      <c r="AB12" s="11">
        <f t="shared" si="5"/>
        <v>2733.8705222639733</v>
      </c>
      <c r="AC12" s="11">
        <f t="shared" si="5"/>
        <v>2729.9541368140003</v>
      </c>
      <c r="AD12" s="11">
        <f t="shared" si="5"/>
        <v>2645.5843688062564</v>
      </c>
      <c r="AE12" s="11">
        <f t="shared" si="5"/>
        <v>2452.1195345867345</v>
      </c>
      <c r="AF12" s="11">
        <f t="shared" si="5"/>
        <v>2481.6866770195898</v>
      </c>
      <c r="AG12" s="11">
        <f t="shared" si="5"/>
        <v>2829.3251987674257</v>
      </c>
      <c r="AH12" s="11">
        <f t="shared" ref="AH12:AI12" si="6">SUM(AH13)+(AH14*28)+(AH15*265)</f>
        <v>2511.6386370015111</v>
      </c>
      <c r="AI12" s="11">
        <f t="shared" si="6"/>
        <v>2484.8826823772165</v>
      </c>
      <c r="AJ12" s="11"/>
    </row>
    <row r="13" spans="2:36" x14ac:dyDescent="0.25">
      <c r="B13" s="49" t="s">
        <v>57</v>
      </c>
      <c r="C13" s="11">
        <v>2260.9384371538117</v>
      </c>
      <c r="D13" s="11">
        <v>2486.0055046453172</v>
      </c>
      <c r="E13" s="11">
        <v>1993.1505496105517</v>
      </c>
      <c r="F13" s="11">
        <v>1838.2993883856977</v>
      </c>
      <c r="G13" s="11">
        <v>1786.4102672484585</v>
      </c>
      <c r="H13" s="11">
        <v>2059.0756643972863</v>
      </c>
      <c r="I13" s="11">
        <v>1845.3905390096716</v>
      </c>
      <c r="J13" s="11">
        <v>2099.8631478051275</v>
      </c>
      <c r="K13" s="11">
        <v>2035.6050514028982</v>
      </c>
      <c r="L13" s="11">
        <v>1931.9533166225954</v>
      </c>
      <c r="M13" s="11">
        <v>1648.4614833036235</v>
      </c>
      <c r="N13" s="11">
        <v>1618.3066159351579</v>
      </c>
      <c r="O13" s="11">
        <v>2011.7920675021685</v>
      </c>
      <c r="P13" s="11">
        <v>1850.2133433253678</v>
      </c>
      <c r="Q13" s="11">
        <v>1684.0050364788508</v>
      </c>
      <c r="R13" s="11">
        <v>1565.9694124720761</v>
      </c>
      <c r="S13" s="11">
        <v>1443.7339808630188</v>
      </c>
      <c r="T13" s="11">
        <v>1521.6844194011489</v>
      </c>
      <c r="U13" s="11">
        <v>1631.1480334047587</v>
      </c>
      <c r="V13" s="11">
        <v>1883.0687396658243</v>
      </c>
      <c r="W13" s="11">
        <v>1250.1661444758461</v>
      </c>
      <c r="X13" s="11">
        <v>1263.5970119057117</v>
      </c>
      <c r="Y13" s="11">
        <v>1317.5983036711675</v>
      </c>
      <c r="Z13" s="11">
        <v>1784.4584411637566</v>
      </c>
      <c r="AA13" s="11">
        <v>1248.6457416736598</v>
      </c>
      <c r="AB13" s="11">
        <v>1293.6787802865454</v>
      </c>
      <c r="AC13" s="11">
        <v>1314.1159494997787</v>
      </c>
      <c r="AD13" s="11">
        <v>1218.3638724964624</v>
      </c>
      <c r="AE13" s="11">
        <v>1063.7292307976334</v>
      </c>
      <c r="AF13" s="11">
        <v>1118.4227906597168</v>
      </c>
      <c r="AG13" s="11">
        <v>1480.3647120809496</v>
      </c>
      <c r="AH13" s="11">
        <v>1175.0359211029281</v>
      </c>
      <c r="AI13" s="11">
        <v>1160.6187672165768</v>
      </c>
      <c r="AJ13" s="11"/>
    </row>
    <row r="14" spans="2:36" x14ac:dyDescent="0.25">
      <c r="B14" s="49" t="s">
        <v>58</v>
      </c>
      <c r="C14" s="11">
        <v>59.260280882102172</v>
      </c>
      <c r="D14" s="11">
        <v>58.738246970014018</v>
      </c>
      <c r="E14" s="11">
        <v>58.296996818403258</v>
      </c>
      <c r="F14" s="11">
        <v>57.730354595080023</v>
      </c>
      <c r="G14" s="11">
        <v>57.591112964428682</v>
      </c>
      <c r="H14" s="11">
        <v>57.556246962163023</v>
      </c>
      <c r="I14" s="11">
        <v>57.428217981989718</v>
      </c>
      <c r="J14" s="11">
        <v>56.927067219017289</v>
      </c>
      <c r="K14" s="11">
        <v>56.556376252622911</v>
      </c>
      <c r="L14" s="11">
        <v>56.087081796613752</v>
      </c>
      <c r="M14" s="11">
        <v>55.944580761209828</v>
      </c>
      <c r="N14" s="11">
        <v>56.434406516378317</v>
      </c>
      <c r="O14" s="11">
        <v>55.256185527147139</v>
      </c>
      <c r="P14" s="11">
        <v>56.076060592532549</v>
      </c>
      <c r="Q14" s="11">
        <v>55.46243320230262</v>
      </c>
      <c r="R14" s="11">
        <v>55.180720764924587</v>
      </c>
      <c r="S14" s="11">
        <v>54.799316897224926</v>
      </c>
      <c r="T14" s="11">
        <v>54.152161476597328</v>
      </c>
      <c r="U14" s="11">
        <v>53.401231213260893</v>
      </c>
      <c r="V14" s="11">
        <v>52.910881938598322</v>
      </c>
      <c r="W14" s="11">
        <v>53.5756613484116</v>
      </c>
      <c r="X14" s="11">
        <v>51.96300751671096</v>
      </c>
      <c r="Y14" s="11">
        <v>50.910911388061969</v>
      </c>
      <c r="Z14" s="11">
        <v>50.689010611180052</v>
      </c>
      <c r="AA14" s="11">
        <v>50.301869796334408</v>
      </c>
      <c r="AB14" s="11">
        <v>49.107018254241638</v>
      </c>
      <c r="AC14" s="11">
        <v>48.264123782130312</v>
      </c>
      <c r="AD14" s="11">
        <v>48.552957873762303</v>
      </c>
      <c r="AE14" s="11">
        <v>47.405621962377339</v>
      </c>
      <c r="AF14" s="11">
        <v>46.6503435085707</v>
      </c>
      <c r="AG14" s="11">
        <v>46.259844182105603</v>
      </c>
      <c r="AH14" s="11">
        <v>45.959117068677202</v>
      </c>
      <c r="AI14" s="11">
        <v>45.673897200264143</v>
      </c>
      <c r="AJ14" s="11"/>
    </row>
    <row r="15" spans="2:36" x14ac:dyDescent="0.25">
      <c r="B15" s="49" t="s">
        <v>59</v>
      </c>
      <c r="C15" s="11">
        <v>3.0428278253930002E-2</v>
      </c>
      <c r="D15" s="11">
        <v>6.1928261653320001E-2</v>
      </c>
      <c r="E15" s="11">
        <v>4.9623790084999996E-3</v>
      </c>
      <c r="F15" s="11">
        <v>9.9138913660200001E-3</v>
      </c>
      <c r="G15" s="11">
        <v>1.140849482994E-2</v>
      </c>
      <c r="H15" s="11">
        <v>4.586807947352E-2</v>
      </c>
      <c r="I15" s="11">
        <v>2.1071605518520001E-2</v>
      </c>
      <c r="J15" s="11">
        <v>5.5505942140500003E-2</v>
      </c>
      <c r="K15" s="11">
        <v>3.8654846186149998E-2</v>
      </c>
      <c r="L15" s="11">
        <v>1.9770865345069999E-2</v>
      </c>
      <c r="M15" s="11">
        <v>2.197795126319E-2</v>
      </c>
      <c r="N15" s="11">
        <v>4.1929804740549997E-2</v>
      </c>
      <c r="O15" s="11">
        <v>8.3087859687369994E-2</v>
      </c>
      <c r="P15" s="11">
        <v>8.0439080519330006E-2</v>
      </c>
      <c r="Q15" s="11">
        <v>4.0160650287999998E-2</v>
      </c>
      <c r="R15" s="11">
        <v>3.9157596717769999E-2</v>
      </c>
      <c r="S15" s="11">
        <v>3.442300134114E-2</v>
      </c>
      <c r="T15" s="11">
        <v>4.0688443958340002E-2</v>
      </c>
      <c r="U15" s="11">
        <v>5.3833612076949998E-2</v>
      </c>
      <c r="V15" s="11">
        <v>0.10061956181508</v>
      </c>
      <c r="W15" s="11">
        <v>0.25547724406915001</v>
      </c>
      <c r="X15" s="11">
        <v>0.24341163581976999</v>
      </c>
      <c r="Y15" s="11">
        <v>0.25347130966451997</v>
      </c>
      <c r="Z15" s="11">
        <v>0.25660475027126001</v>
      </c>
      <c r="AA15" s="11">
        <v>0.25508065107613997</v>
      </c>
      <c r="AB15" s="11">
        <v>0.24601973908929001</v>
      </c>
      <c r="AC15" s="11">
        <v>0.24318008080970999</v>
      </c>
      <c r="AD15" s="11">
        <v>0.25561387111112999</v>
      </c>
      <c r="AE15" s="11">
        <v>0.23031278808503999</v>
      </c>
      <c r="AF15" s="11">
        <v>0.21529912498073001</v>
      </c>
      <c r="AG15" s="11">
        <v>0.20258433806611001</v>
      </c>
      <c r="AH15" s="11">
        <v>0.18772618104007999</v>
      </c>
      <c r="AI15" s="11">
        <v>0.17130110774808999</v>
      </c>
      <c r="AJ15" s="11"/>
    </row>
    <row r="16" spans="2:36" x14ac:dyDescent="0.25">
      <c r="B16" s="50" t="s">
        <v>60</v>
      </c>
      <c r="C16" s="11">
        <f>SUM(C17)+(C18*28)+(C19*265)</f>
        <v>4203.3182156036173</v>
      </c>
      <c r="D16" s="11">
        <f t="shared" ref="D16:AG16" si="7">SUM(D17)+(D18*28)+(D19*265)</f>
        <v>4009.7292865559443</v>
      </c>
      <c r="E16" s="11">
        <f t="shared" si="7"/>
        <v>3881.2200746822641</v>
      </c>
      <c r="F16" s="11">
        <f t="shared" si="7"/>
        <v>4429.537974354389</v>
      </c>
      <c r="G16" s="11">
        <f t="shared" si="7"/>
        <v>4264.7932969159956</v>
      </c>
      <c r="H16" s="11">
        <f t="shared" si="7"/>
        <v>4637.9004697560831</v>
      </c>
      <c r="I16" s="11">
        <f t="shared" si="7"/>
        <v>4508.2180046371468</v>
      </c>
      <c r="J16" s="11">
        <f t="shared" si="7"/>
        <v>4221.2042991333155</v>
      </c>
      <c r="K16" s="11">
        <f t="shared" si="7"/>
        <v>3968.7925542439357</v>
      </c>
      <c r="L16" s="11">
        <f t="shared" si="7"/>
        <v>3957.4100340364753</v>
      </c>
      <c r="M16" s="11">
        <f t="shared" si="7"/>
        <v>3971.6868567947572</v>
      </c>
      <c r="N16" s="11">
        <f t="shared" si="7"/>
        <v>5410.7514343789862</v>
      </c>
      <c r="O16" s="11">
        <f t="shared" si="7"/>
        <v>4373.317994538661</v>
      </c>
      <c r="P16" s="11">
        <f t="shared" si="7"/>
        <v>5450.3675143763094</v>
      </c>
      <c r="Q16" s="11">
        <f t="shared" si="7"/>
        <v>4911.4330367367083</v>
      </c>
      <c r="R16" s="11">
        <f t="shared" si="7"/>
        <v>5039.7838766003742</v>
      </c>
      <c r="S16" s="11">
        <f t="shared" si="7"/>
        <v>4607.1170187344378</v>
      </c>
      <c r="T16" s="11">
        <f t="shared" si="7"/>
        <v>4707.3732106031011</v>
      </c>
      <c r="U16" s="11">
        <f t="shared" si="7"/>
        <v>4320.1977083129741</v>
      </c>
      <c r="V16" s="11">
        <f t="shared" si="7"/>
        <v>4190.5615210166789</v>
      </c>
      <c r="W16" s="11">
        <f t="shared" si="7"/>
        <v>5839.2204907543801</v>
      </c>
      <c r="X16" s="11">
        <f t="shared" si="7"/>
        <v>5148.5323052059257</v>
      </c>
      <c r="Y16" s="11">
        <f t="shared" si="7"/>
        <v>4358.3432876783691</v>
      </c>
      <c r="Z16" s="11">
        <f t="shared" si="7"/>
        <v>5125.7741762181486</v>
      </c>
      <c r="AA16" s="11">
        <f t="shared" si="7"/>
        <v>5096.4702702020859</v>
      </c>
      <c r="AB16" s="11">
        <f t="shared" si="7"/>
        <v>6041.1995583044554</v>
      </c>
      <c r="AC16" s="11">
        <f t="shared" si="7"/>
        <v>4922.6651645923348</v>
      </c>
      <c r="AD16" s="11">
        <f t="shared" si="7"/>
        <v>5820.3301185976716</v>
      </c>
      <c r="AE16" s="11">
        <f t="shared" si="7"/>
        <v>4633.8179772588446</v>
      </c>
      <c r="AF16" s="11">
        <f t="shared" si="7"/>
        <v>4567.332148775261</v>
      </c>
      <c r="AG16" s="11">
        <f t="shared" si="7"/>
        <v>4784.6388700585894</v>
      </c>
      <c r="AH16" s="11">
        <f t="shared" ref="AH16:AI16" si="8">SUM(AH17)+(AH18*28)+(AH19*265)</f>
        <v>4080.9067390814375</v>
      </c>
      <c r="AI16" s="11">
        <f t="shared" si="8"/>
        <v>3757.6455491787615</v>
      </c>
      <c r="AJ16" s="11"/>
    </row>
    <row r="17" spans="2:38" x14ac:dyDescent="0.25">
      <c r="B17" s="49" t="s">
        <v>61</v>
      </c>
      <c r="C17" s="11">
        <v>1780.2416353966139</v>
      </c>
      <c r="D17" s="11">
        <v>1638.5410348619212</v>
      </c>
      <c r="E17" s="11">
        <v>1547.427409873108</v>
      </c>
      <c r="F17" s="11">
        <v>2070.325836598859</v>
      </c>
      <c r="G17" s="11">
        <v>1913.3392426626156</v>
      </c>
      <c r="H17" s="11">
        <v>2284.6062851834622</v>
      </c>
      <c r="I17" s="11">
        <v>2163.3724449392921</v>
      </c>
      <c r="J17" s="11">
        <v>1949.9575881317696</v>
      </c>
      <c r="K17" s="11">
        <v>1741.3108179070819</v>
      </c>
      <c r="L17" s="11">
        <v>1738.6957578307392</v>
      </c>
      <c r="M17" s="11">
        <v>1719.8448601390553</v>
      </c>
      <c r="N17" s="11">
        <v>2944.4932516042732</v>
      </c>
      <c r="O17" s="11">
        <v>2221.6433248498179</v>
      </c>
      <c r="P17" s="11">
        <v>3075.9277634349037</v>
      </c>
      <c r="Q17" s="11">
        <v>2645.1422168996805</v>
      </c>
      <c r="R17" s="11">
        <v>2746.1437879171349</v>
      </c>
      <c r="S17" s="11">
        <v>2349.4093881194813</v>
      </c>
      <c r="T17" s="11">
        <v>2485.3451746980236</v>
      </c>
      <c r="U17" s="11">
        <v>2112.3947757275132</v>
      </c>
      <c r="V17" s="11">
        <v>1966.1891670069906</v>
      </c>
      <c r="W17" s="11">
        <v>3310.6227994801097</v>
      </c>
      <c r="X17" s="11">
        <v>2825.8049834980834</v>
      </c>
      <c r="Y17" s="11">
        <v>2147.0887805104044</v>
      </c>
      <c r="Z17" s="11">
        <v>2844.806384450008</v>
      </c>
      <c r="AA17" s="11">
        <v>2779.4042361777601</v>
      </c>
      <c r="AB17" s="11">
        <v>3805.0718924209887</v>
      </c>
      <c r="AC17" s="11">
        <v>2722.7326750428401</v>
      </c>
      <c r="AD17" s="11">
        <v>3330.573420856394</v>
      </c>
      <c r="AE17" s="11">
        <v>2294.4374182462479</v>
      </c>
      <c r="AF17" s="11">
        <v>2193.0453812163955</v>
      </c>
      <c r="AG17" s="11">
        <v>2409.5663421931199</v>
      </c>
      <c r="AH17" s="11">
        <v>1596.7269094509995</v>
      </c>
      <c r="AI17" s="11">
        <v>1153.1910515032159</v>
      </c>
      <c r="AJ17" s="11"/>
    </row>
    <row r="18" spans="2:38" x14ac:dyDescent="0.25">
      <c r="B18" s="49" t="s">
        <v>62</v>
      </c>
      <c r="C18" s="11">
        <v>85.125394423259678</v>
      </c>
      <c r="D18" s="11">
        <v>83.502515232553463</v>
      </c>
      <c r="E18" s="11">
        <v>82.315854705225235</v>
      </c>
      <c r="F18" s="11">
        <v>82.960407288482287</v>
      </c>
      <c r="G18" s="11">
        <v>82.608840456232443</v>
      </c>
      <c r="H18" s="11">
        <v>82.455974939168328</v>
      </c>
      <c r="I18" s="11">
        <v>82.065367953051904</v>
      </c>
      <c r="J18" s="11">
        <v>79.860476431023201</v>
      </c>
      <c r="K18" s="11">
        <v>78.540965365650877</v>
      </c>
      <c r="L18" s="11">
        <v>78.281426032176384</v>
      </c>
      <c r="M18" s="11">
        <v>79.139901554633255</v>
      </c>
      <c r="N18" s="11">
        <v>85.30722091345757</v>
      </c>
      <c r="O18" s="11">
        <v>76.033447516533201</v>
      </c>
      <c r="P18" s="11">
        <v>82.484475415331318</v>
      </c>
      <c r="Q18" s="11">
        <v>79.52603786097805</v>
      </c>
      <c r="R18" s="11">
        <v>80.410040044656455</v>
      </c>
      <c r="S18" s="11">
        <v>79.358690339972981</v>
      </c>
      <c r="T18" s="11">
        <v>78.326641006739095</v>
      </c>
      <c r="U18" s="11">
        <v>77.95023520290448</v>
      </c>
      <c r="V18" s="11">
        <v>78.541461009995899</v>
      </c>
      <c r="W18" s="11">
        <v>87.431523298756829</v>
      </c>
      <c r="X18" s="11">
        <v>81.509263444824597</v>
      </c>
      <c r="Y18" s="11">
        <v>78.240299685187097</v>
      </c>
      <c r="Z18" s="11">
        <v>80.144352202889493</v>
      </c>
      <c r="AA18" s="11">
        <v>81.276552934307006</v>
      </c>
      <c r="AB18" s="11">
        <v>78.888754445997748</v>
      </c>
      <c r="AC18" s="11">
        <v>77.835282240388594</v>
      </c>
      <c r="AD18" s="11">
        <v>86.527743781426636</v>
      </c>
      <c r="AE18" s="11">
        <v>82.536753074388457</v>
      </c>
      <c r="AF18" s="11">
        <v>84.003811755293668</v>
      </c>
      <c r="AG18" s="11">
        <v>84.084223255160921</v>
      </c>
      <c r="AH18" s="11">
        <v>88.167611005088034</v>
      </c>
      <c r="AI18" s="11">
        <v>92.534682683676095</v>
      </c>
      <c r="AJ18" s="11"/>
    </row>
    <row r="19" spans="2:38" x14ac:dyDescent="0.25">
      <c r="B19" s="49" t="s">
        <v>63</v>
      </c>
      <c r="C19" s="11">
        <v>0.14930391077635</v>
      </c>
      <c r="D19" s="11">
        <v>0.12497292521708001</v>
      </c>
      <c r="E19" s="11">
        <v>0.10924050212396</v>
      </c>
      <c r="F19" s="11">
        <v>0.13705937236991</v>
      </c>
      <c r="G19" s="11">
        <v>0.14493026973159001</v>
      </c>
      <c r="H19" s="11">
        <v>0.16802598594682</v>
      </c>
      <c r="I19" s="11">
        <v>0.17741606419774</v>
      </c>
      <c r="J19" s="11">
        <v>0.13265422993546</v>
      </c>
      <c r="K19" s="11">
        <v>0.10692341924010999</v>
      </c>
      <c r="L19" s="11">
        <v>0.10126168794263</v>
      </c>
      <c r="M19" s="11">
        <v>0.13556510613573999</v>
      </c>
      <c r="N19" s="11">
        <v>0.29304149886000003</v>
      </c>
      <c r="O19" s="11">
        <v>8.5804298965709999E-2</v>
      </c>
      <c r="P19" s="11">
        <v>0.24480920495142999</v>
      </c>
      <c r="Q19" s="11">
        <v>0.14928965935714</v>
      </c>
      <c r="R19" s="11">
        <v>0.15909044314286</v>
      </c>
      <c r="S19" s="11">
        <v>0.13458226828570999</v>
      </c>
      <c r="T19" s="11">
        <v>0.10898901025050001</v>
      </c>
      <c r="U19" s="11">
        <v>9.5080554355229996E-2</v>
      </c>
      <c r="V19" s="11">
        <v>9.5137531055859995E-2</v>
      </c>
      <c r="W19" s="11">
        <v>0.30383033550596</v>
      </c>
      <c r="X19" s="11">
        <v>0.15270922736888001</v>
      </c>
      <c r="Y19" s="11">
        <v>7.7457041444250002E-2</v>
      </c>
      <c r="Z19" s="11">
        <v>0.13934313240466001</v>
      </c>
      <c r="AA19" s="11">
        <v>0.15593415797634</v>
      </c>
      <c r="AB19" s="11">
        <v>0.10280204300199999</v>
      </c>
      <c r="AC19" s="11">
        <v>7.7526742711750002E-2</v>
      </c>
      <c r="AD19" s="11">
        <v>0.25275423343899001</v>
      </c>
      <c r="AE19" s="11">
        <v>0.10698669030083</v>
      </c>
      <c r="AF19" s="11">
        <v>8.3698258153369995E-2</v>
      </c>
      <c r="AG19" s="11">
        <v>7.8167081965899998E-2</v>
      </c>
      <c r="AH19" s="11">
        <v>5.8440458445179998E-2</v>
      </c>
      <c r="AI19" s="11">
        <v>5.0880688802320002E-2</v>
      </c>
      <c r="AJ19" s="11"/>
      <c r="AL19" s="6"/>
    </row>
    <row r="20" spans="2:38" x14ac:dyDescent="0.25">
      <c r="B20" s="50" t="s">
        <v>64</v>
      </c>
      <c r="C20" s="11">
        <f>SUM(C21)+(C23*265)</f>
        <v>62.656463634557944</v>
      </c>
      <c r="D20" s="11">
        <f t="shared" ref="D20:AG20" si="9">SUM(D21)+(D23*265)</f>
        <v>55.282640983417139</v>
      </c>
      <c r="E20" s="11">
        <f t="shared" si="9"/>
        <v>65.730091881656165</v>
      </c>
      <c r="F20" s="11">
        <f t="shared" si="9"/>
        <v>56.623167891663769</v>
      </c>
      <c r="G20" s="11">
        <f t="shared" si="9"/>
        <v>81.763912255898973</v>
      </c>
      <c r="H20" s="11">
        <f t="shared" si="9"/>
        <v>85.596158691380225</v>
      </c>
      <c r="I20" s="11">
        <f t="shared" si="9"/>
        <v>97.502284406653303</v>
      </c>
      <c r="J20" s="11">
        <f t="shared" si="9"/>
        <v>108.05761716095134</v>
      </c>
      <c r="K20" s="11">
        <f t="shared" si="9"/>
        <v>119.56193980642705</v>
      </c>
      <c r="L20" s="11">
        <f t="shared" si="9"/>
        <v>131.06267916530717</v>
      </c>
      <c r="M20" s="11">
        <f t="shared" si="9"/>
        <v>172.31815690331106</v>
      </c>
      <c r="N20" s="11">
        <f t="shared" si="9"/>
        <v>218.52616152521375</v>
      </c>
      <c r="O20" s="11">
        <f t="shared" si="9"/>
        <v>214.09825444586667</v>
      </c>
      <c r="P20" s="11">
        <f t="shared" si="9"/>
        <v>260.87254500352094</v>
      </c>
      <c r="Q20" s="11">
        <f t="shared" si="9"/>
        <v>284.39174930509085</v>
      </c>
      <c r="R20" s="11">
        <f t="shared" si="9"/>
        <v>305.95635549272976</v>
      </c>
      <c r="S20" s="11">
        <f t="shared" si="9"/>
        <v>392.72093595694156</v>
      </c>
      <c r="T20" s="11">
        <f t="shared" si="9"/>
        <v>565.35315628923149</v>
      </c>
      <c r="U20" s="11">
        <f t="shared" si="9"/>
        <v>497.89958991398117</v>
      </c>
      <c r="V20" s="11">
        <f t="shared" si="9"/>
        <v>241.71638410020552</v>
      </c>
      <c r="W20" s="11">
        <f t="shared" si="9"/>
        <v>250.75034984671936</v>
      </c>
      <c r="X20" s="11">
        <f t="shared" si="9"/>
        <v>117.22555009901527</v>
      </c>
      <c r="Y20" s="11">
        <f t="shared" si="9"/>
        <v>319.75992372066037</v>
      </c>
      <c r="Z20" s="11">
        <f t="shared" si="9"/>
        <v>126.75707274751394</v>
      </c>
      <c r="AA20" s="11">
        <f t="shared" si="9"/>
        <v>119.09821720599592</v>
      </c>
      <c r="AB20" s="11">
        <f t="shared" si="9"/>
        <v>128.76252618910343</v>
      </c>
      <c r="AC20" s="11">
        <f t="shared" si="9"/>
        <v>535.78637476474069</v>
      </c>
      <c r="AD20" s="11">
        <f t="shared" si="9"/>
        <v>161.87581774066905</v>
      </c>
      <c r="AE20" s="11">
        <f t="shared" si="9"/>
        <v>491.00621690920946</v>
      </c>
      <c r="AF20" s="11">
        <f t="shared" si="9"/>
        <v>200.1749254309841</v>
      </c>
      <c r="AG20" s="11">
        <f t="shared" si="9"/>
        <v>193.67320716956186</v>
      </c>
      <c r="AH20" s="11">
        <f t="shared" ref="AH20:AI20" si="10">SUM(AH21)+(AH23*265)</f>
        <v>187.7579239127964</v>
      </c>
      <c r="AI20" s="11">
        <f t="shared" si="10"/>
        <v>221.293142946872</v>
      </c>
      <c r="AJ20" s="11"/>
      <c r="AL20" s="6"/>
    </row>
    <row r="21" spans="2:38" x14ac:dyDescent="0.25">
      <c r="B21" s="49" t="s">
        <v>65</v>
      </c>
      <c r="C21" s="11">
        <v>60.026332072535197</v>
      </c>
      <c r="D21" s="11">
        <v>52.646920581578343</v>
      </c>
      <c r="E21" s="11">
        <v>62.383216444253009</v>
      </c>
      <c r="F21" s="11">
        <v>53.339319233590068</v>
      </c>
      <c r="G21" s="11">
        <v>77.187182955213572</v>
      </c>
      <c r="H21" s="11">
        <v>80.719663360434524</v>
      </c>
      <c r="I21" s="11">
        <v>92.154410876851699</v>
      </c>
      <c r="J21" s="11">
        <v>102.29184499131934</v>
      </c>
      <c r="K21" s="11">
        <v>113.34069731694829</v>
      </c>
      <c r="L21" s="11">
        <v>124.38610822271407</v>
      </c>
      <c r="M21" s="11">
        <v>161.49629813427842</v>
      </c>
      <c r="N21" s="11">
        <v>200.20834819350515</v>
      </c>
      <c r="O21" s="11">
        <v>190.60276899201438</v>
      </c>
      <c r="P21" s="11">
        <v>230.1267859140892</v>
      </c>
      <c r="Q21" s="11">
        <v>247.64711587396508</v>
      </c>
      <c r="R21" s="11">
        <v>262.02381943204239</v>
      </c>
      <c r="S21" s="11">
        <v>348.66369914994419</v>
      </c>
      <c r="T21" s="11">
        <v>514.22130210451326</v>
      </c>
      <c r="U21" s="11">
        <v>436.59977649359411</v>
      </c>
      <c r="V21" s="11">
        <v>173.70396961184085</v>
      </c>
      <c r="W21" s="11">
        <v>182.69033725631371</v>
      </c>
      <c r="X21" s="11">
        <v>54.404016955982918</v>
      </c>
      <c r="Y21" s="11">
        <v>257.60701413069961</v>
      </c>
      <c r="Z21" s="11">
        <v>64.496120928369891</v>
      </c>
      <c r="AA21" s="11">
        <v>58.214745173225019</v>
      </c>
      <c r="AB21" s="11">
        <v>67.268231539543777</v>
      </c>
      <c r="AC21" s="11">
        <v>474.30065923422814</v>
      </c>
      <c r="AD21" s="11">
        <v>98.574781843087351</v>
      </c>
      <c r="AE21" s="11">
        <v>403.53657098163308</v>
      </c>
      <c r="AF21" s="11">
        <v>111.78035009999753</v>
      </c>
      <c r="AG21" s="11">
        <v>110.53564286151621</v>
      </c>
      <c r="AH21" s="11">
        <v>109.85418293832795</v>
      </c>
      <c r="AI21" s="11">
        <v>143.62439490132104</v>
      </c>
      <c r="AJ21" s="11"/>
      <c r="AL21" s="6"/>
    </row>
    <row r="22" spans="2:38" x14ac:dyDescent="0.25">
      <c r="B22" s="49" t="s">
        <v>66</v>
      </c>
      <c r="C22" s="11" t="s">
        <v>75</v>
      </c>
      <c r="D22" s="11" t="s">
        <v>75</v>
      </c>
      <c r="E22" s="11" t="s">
        <v>75</v>
      </c>
      <c r="F22" s="11" t="s">
        <v>75</v>
      </c>
      <c r="G22" s="11" t="s">
        <v>75</v>
      </c>
      <c r="H22" s="11" t="s">
        <v>75</v>
      </c>
      <c r="I22" s="11" t="s">
        <v>75</v>
      </c>
      <c r="J22" s="11" t="s">
        <v>75</v>
      </c>
      <c r="K22" s="11" t="s">
        <v>75</v>
      </c>
      <c r="L22" s="11" t="s">
        <v>75</v>
      </c>
      <c r="M22" s="11" t="s">
        <v>75</v>
      </c>
      <c r="N22" s="11" t="s">
        <v>75</v>
      </c>
      <c r="O22" s="11" t="s">
        <v>75</v>
      </c>
      <c r="P22" s="11" t="s">
        <v>75</v>
      </c>
      <c r="Q22" s="11" t="s">
        <v>75</v>
      </c>
      <c r="R22" s="11" t="s">
        <v>75</v>
      </c>
      <c r="S22" s="11" t="s">
        <v>75</v>
      </c>
      <c r="T22" s="11" t="s">
        <v>75</v>
      </c>
      <c r="U22" s="11" t="s">
        <v>75</v>
      </c>
      <c r="V22" s="11" t="s">
        <v>75</v>
      </c>
      <c r="W22" s="11" t="s">
        <v>75</v>
      </c>
      <c r="X22" s="11" t="s">
        <v>75</v>
      </c>
      <c r="Y22" s="11" t="s">
        <v>75</v>
      </c>
      <c r="Z22" s="11" t="s">
        <v>75</v>
      </c>
      <c r="AA22" s="11" t="s">
        <v>75</v>
      </c>
      <c r="AB22" s="11" t="s">
        <v>75</v>
      </c>
      <c r="AC22" s="11" t="s">
        <v>75</v>
      </c>
      <c r="AD22" s="11" t="s">
        <v>75</v>
      </c>
      <c r="AE22" s="11" t="s">
        <v>75</v>
      </c>
      <c r="AF22" s="11" t="s">
        <v>75</v>
      </c>
      <c r="AG22" s="11" t="s">
        <v>75</v>
      </c>
      <c r="AH22" s="11" t="s">
        <v>75</v>
      </c>
      <c r="AI22" s="11" t="s">
        <v>75</v>
      </c>
      <c r="AJ22" s="11"/>
      <c r="AL22" s="6"/>
    </row>
    <row r="23" spans="2:38" x14ac:dyDescent="0.25">
      <c r="B23" s="49" t="s">
        <v>67</v>
      </c>
      <c r="C23" s="11">
        <v>9.9250247623500001E-3</v>
      </c>
      <c r="D23" s="11">
        <v>9.9461147239199993E-3</v>
      </c>
      <c r="E23" s="11">
        <v>1.262971863171E-2</v>
      </c>
      <c r="F23" s="11">
        <v>1.2391881728580001E-2</v>
      </c>
      <c r="G23" s="11">
        <v>1.7270676606359999E-2</v>
      </c>
      <c r="H23" s="11">
        <v>1.8401869173379999E-2</v>
      </c>
      <c r="I23" s="11">
        <v>2.0180654829439999E-2</v>
      </c>
      <c r="J23" s="11">
        <v>2.1757630828800001E-2</v>
      </c>
      <c r="K23" s="11">
        <v>2.347638675275E-2</v>
      </c>
      <c r="L23" s="11">
        <v>2.5194607330539999E-2</v>
      </c>
      <c r="M23" s="11">
        <v>4.0837202902009997E-2</v>
      </c>
      <c r="N23" s="11">
        <v>6.9123823893239997E-2</v>
      </c>
      <c r="O23" s="11">
        <v>8.8662209259820005E-2</v>
      </c>
      <c r="P23" s="11">
        <v>0.11602173241295</v>
      </c>
      <c r="Q23" s="11">
        <v>0.13865899407971999</v>
      </c>
      <c r="R23" s="11">
        <v>0.16578315494599</v>
      </c>
      <c r="S23" s="11">
        <v>0.16625372379999001</v>
      </c>
      <c r="T23" s="11">
        <v>0.19295039314988</v>
      </c>
      <c r="U23" s="11">
        <v>0.23132005064297001</v>
      </c>
      <c r="V23" s="11">
        <v>0.25665062071081002</v>
      </c>
      <c r="W23" s="11">
        <v>0.25683023619021</v>
      </c>
      <c r="X23" s="11">
        <v>0.23706238921899001</v>
      </c>
      <c r="Y23" s="11">
        <v>0.23453928147155001</v>
      </c>
      <c r="Z23" s="11">
        <v>0.23494698799677</v>
      </c>
      <c r="AA23" s="11">
        <v>0.22974895106706</v>
      </c>
      <c r="AB23" s="11">
        <v>0.23205394207381</v>
      </c>
      <c r="AC23" s="11">
        <v>0.23202156803967</v>
      </c>
      <c r="AD23" s="11">
        <v>0.23887183357578001</v>
      </c>
      <c r="AE23" s="11">
        <v>0.33007413557575999</v>
      </c>
      <c r="AF23" s="11">
        <v>0.33356443521126999</v>
      </c>
      <c r="AG23" s="11">
        <v>0.31372665776621</v>
      </c>
      <c r="AH23" s="11">
        <v>0.29397638103572998</v>
      </c>
      <c r="AI23" s="11">
        <v>0.29308961526623001</v>
      </c>
      <c r="AJ23" s="11"/>
      <c r="AL23" s="6"/>
    </row>
    <row r="24" spans="2:38" x14ac:dyDescent="0.25">
      <c r="B24" s="50" t="s">
        <v>68</v>
      </c>
      <c r="C24" s="11">
        <f>SUM(C25)+(C27*265)</f>
        <v>0.89658559250470005</v>
      </c>
      <c r="D24" s="11">
        <f t="shared" ref="D24:AG24" si="11">SUM(D25)+(D27*265)</f>
        <v>0.97264273536348</v>
      </c>
      <c r="E24" s="11">
        <f t="shared" si="11"/>
        <v>1.04869987821961</v>
      </c>
      <c r="F24" s="11">
        <f t="shared" si="11"/>
        <v>1.3845036877450601</v>
      </c>
      <c r="G24" s="11">
        <f t="shared" si="11"/>
        <v>1.7203074972678598</v>
      </c>
      <c r="H24" s="11">
        <f t="shared" si="11"/>
        <v>23.651518699535551</v>
      </c>
      <c r="I24" s="11">
        <f t="shared" si="11"/>
        <v>29.824833975724168</v>
      </c>
      <c r="J24" s="11">
        <f t="shared" si="11"/>
        <v>32.127291118582072</v>
      </c>
      <c r="K24" s="11">
        <f t="shared" si="11"/>
        <v>34.392641594773302</v>
      </c>
      <c r="L24" s="11">
        <f t="shared" si="11"/>
        <v>36.657992070961889</v>
      </c>
      <c r="M24" s="11">
        <f t="shared" si="11"/>
        <v>53.752306850417483</v>
      </c>
      <c r="N24" s="11">
        <f t="shared" si="11"/>
        <v>59.052668467809653</v>
      </c>
      <c r="O24" s="11">
        <f t="shared" si="11"/>
        <v>61.455897134474554</v>
      </c>
      <c r="P24" s="11">
        <f t="shared" si="11"/>
        <v>63.859125801142099</v>
      </c>
      <c r="Q24" s="11">
        <f t="shared" si="11"/>
        <v>67.644174467809648</v>
      </c>
      <c r="R24" s="11">
        <f t="shared" si="11"/>
        <v>69.815889801141182</v>
      </c>
      <c r="S24" s="11">
        <f t="shared" si="11"/>
        <v>1491.3631815238102</v>
      </c>
      <c r="T24" s="11">
        <f t="shared" si="11"/>
        <v>50.509848190475452</v>
      </c>
      <c r="U24" s="11">
        <f t="shared" si="11"/>
        <v>71.236953841272168</v>
      </c>
      <c r="V24" s="11">
        <f t="shared" si="11"/>
        <v>62.707339619047382</v>
      </c>
      <c r="W24" s="11">
        <f t="shared" si="11"/>
        <v>62.631282476191245</v>
      </c>
      <c r="X24" s="11">
        <f t="shared" si="11"/>
        <v>62.555225333332466</v>
      </c>
      <c r="Y24" s="11">
        <f t="shared" si="11"/>
        <v>62.479168190476329</v>
      </c>
      <c r="Z24" s="11">
        <f t="shared" si="11"/>
        <v>62.143364380953528</v>
      </c>
      <c r="AA24" s="11">
        <f t="shared" si="11"/>
        <v>61.807560571428077</v>
      </c>
      <c r="AB24" s="11">
        <f t="shared" si="11"/>
        <v>59.50510342857018</v>
      </c>
      <c r="AC24" s="11">
        <f t="shared" si="11"/>
        <v>57.202646285714934</v>
      </c>
      <c r="AD24" s="11">
        <f t="shared" si="11"/>
        <v>54.90018914285703</v>
      </c>
      <c r="AE24" s="11">
        <f t="shared" si="11"/>
        <v>52.6348386666658</v>
      </c>
      <c r="AF24" s="11">
        <f t="shared" si="11"/>
        <v>50.370549468132594</v>
      </c>
      <c r="AG24" s="11">
        <f t="shared" si="11"/>
        <v>47.96732080146505</v>
      </c>
      <c r="AH24" s="11">
        <f t="shared" ref="AH24:AI24" si="12">SUM(AH25)+(AH27*265)</f>
        <v>46.026057523808781</v>
      </c>
      <c r="AI24" s="11">
        <f t="shared" si="12"/>
        <v>43.62282885714388</v>
      </c>
      <c r="AJ24" s="11"/>
      <c r="AL24" s="6"/>
    </row>
    <row r="25" spans="2:38" x14ac:dyDescent="0.25">
      <c r="B25" s="49" t="s">
        <v>69</v>
      </c>
      <c r="C25" s="11">
        <v>0.82940178298190004</v>
      </c>
      <c r="D25" s="11">
        <v>0.83827511631523</v>
      </c>
      <c r="E25" s="11">
        <v>0.84714844964855995</v>
      </c>
      <c r="F25" s="11">
        <v>1.11576844964856</v>
      </c>
      <c r="G25" s="11">
        <v>1.3843884496485599</v>
      </c>
      <c r="H25" s="11">
        <v>21.28176250905835</v>
      </c>
      <c r="I25" s="11">
        <v>25.421240642391719</v>
      </c>
      <c r="J25" s="11">
        <v>25.689860642391722</v>
      </c>
      <c r="K25" s="11">
        <v>25.92137397572505</v>
      </c>
      <c r="L25" s="11">
        <v>26.152887309058389</v>
      </c>
      <c r="M25" s="11">
        <v>41.49431542184643</v>
      </c>
      <c r="N25" s="11">
        <v>45.04179037257105</v>
      </c>
      <c r="O25" s="11">
        <v>45.692132372571052</v>
      </c>
      <c r="P25" s="11">
        <v>46.342474372571047</v>
      </c>
      <c r="Q25" s="11">
        <v>48.374636372571047</v>
      </c>
      <c r="R25" s="11">
        <v>48.793465039237681</v>
      </c>
      <c r="S25" s="11">
        <v>1458.1255186666681</v>
      </c>
      <c r="T25" s="11">
        <v>17.272185333333351</v>
      </c>
      <c r="U25" s="11">
        <v>25.784052888891459</v>
      </c>
      <c r="V25" s="11">
        <v>17.25443866666668</v>
      </c>
      <c r="W25" s="11">
        <v>17.245565333333349</v>
      </c>
      <c r="X25" s="11">
        <v>17.236692000000019</v>
      </c>
      <c r="Y25" s="11">
        <v>17.227818666666678</v>
      </c>
      <c r="Z25" s="11">
        <v>16.95919866666668</v>
      </c>
      <c r="AA25" s="11">
        <v>16.690578666666681</v>
      </c>
      <c r="AB25" s="11">
        <v>16.421958666666679</v>
      </c>
      <c r="AC25" s="11">
        <v>16.153338666666681</v>
      </c>
      <c r="AD25" s="11">
        <v>15.88471866666668</v>
      </c>
      <c r="AE25" s="11">
        <v>15.65320533333335</v>
      </c>
      <c r="AF25" s="11">
        <v>15.422753277655399</v>
      </c>
      <c r="AG25" s="11">
        <v>14.772411277655401</v>
      </c>
      <c r="AH25" s="11">
        <v>14.58403466666668</v>
      </c>
      <c r="AI25" s="11">
        <v>13.93369266666668</v>
      </c>
      <c r="AJ25" s="11"/>
    </row>
    <row r="26" spans="2:38" x14ac:dyDescent="0.25">
      <c r="B26" s="49" t="s">
        <v>70</v>
      </c>
      <c r="C26" s="11" t="s">
        <v>75</v>
      </c>
      <c r="D26" s="11" t="s">
        <v>75</v>
      </c>
      <c r="E26" s="11" t="s">
        <v>75</v>
      </c>
      <c r="F26" s="11" t="s">
        <v>75</v>
      </c>
      <c r="G26" s="11" t="s">
        <v>75</v>
      </c>
      <c r="H26" s="11" t="s">
        <v>75</v>
      </c>
      <c r="I26" s="11" t="s">
        <v>75</v>
      </c>
      <c r="J26" s="11" t="s">
        <v>75</v>
      </c>
      <c r="K26" s="11" t="s">
        <v>75</v>
      </c>
      <c r="L26" s="11" t="s">
        <v>75</v>
      </c>
      <c r="M26" s="11" t="s">
        <v>75</v>
      </c>
      <c r="N26" s="11" t="s">
        <v>75</v>
      </c>
      <c r="O26" s="11" t="s">
        <v>75</v>
      </c>
      <c r="P26" s="11" t="s">
        <v>75</v>
      </c>
      <c r="Q26" s="11" t="s">
        <v>75</v>
      </c>
      <c r="R26" s="11" t="s">
        <v>75</v>
      </c>
      <c r="S26" s="11" t="s">
        <v>75</v>
      </c>
      <c r="T26" s="11" t="s">
        <v>75</v>
      </c>
      <c r="U26" s="11" t="s">
        <v>75</v>
      </c>
      <c r="V26" s="11" t="s">
        <v>75</v>
      </c>
      <c r="W26" s="11" t="s">
        <v>75</v>
      </c>
      <c r="X26" s="11" t="s">
        <v>75</v>
      </c>
      <c r="Y26" s="11" t="s">
        <v>75</v>
      </c>
      <c r="Z26" s="11" t="s">
        <v>75</v>
      </c>
      <c r="AA26" s="11" t="s">
        <v>75</v>
      </c>
      <c r="AB26" s="11" t="s">
        <v>75</v>
      </c>
      <c r="AC26" s="11" t="s">
        <v>75</v>
      </c>
      <c r="AD26" s="11" t="s">
        <v>75</v>
      </c>
      <c r="AE26" s="11" t="s">
        <v>75</v>
      </c>
      <c r="AF26" s="11" t="s">
        <v>75</v>
      </c>
      <c r="AG26" s="11" t="s">
        <v>75</v>
      </c>
      <c r="AH26" s="11" t="s">
        <v>75</v>
      </c>
      <c r="AI26" s="11" t="s">
        <v>75</v>
      </c>
      <c r="AJ26" s="11"/>
    </row>
    <row r="27" spans="2:38" x14ac:dyDescent="0.25">
      <c r="B27" s="49" t="s">
        <v>71</v>
      </c>
      <c r="C27" s="11">
        <v>2.5352380951999999E-4</v>
      </c>
      <c r="D27" s="11">
        <v>5.0704761905000001E-4</v>
      </c>
      <c r="E27" s="11">
        <v>7.6057142857000005E-4</v>
      </c>
      <c r="F27" s="11">
        <v>1.0140952381E-3</v>
      </c>
      <c r="G27" s="11">
        <v>1.26761904762E-3</v>
      </c>
      <c r="H27" s="11">
        <v>8.9424761904799994E-3</v>
      </c>
      <c r="I27" s="11">
        <v>1.6617333333330001E-2</v>
      </c>
      <c r="J27" s="11">
        <v>2.4292190476189999E-2</v>
      </c>
      <c r="K27" s="11">
        <v>3.1967047619049997E-2</v>
      </c>
      <c r="L27" s="11">
        <v>3.96419047619E-2</v>
      </c>
      <c r="M27" s="11">
        <v>4.6256571428570002E-2</v>
      </c>
      <c r="N27" s="11">
        <v>5.2871238095239997E-2</v>
      </c>
      <c r="O27" s="11">
        <v>5.9485904761900001E-2</v>
      </c>
      <c r="P27" s="11">
        <v>6.6100571428569996E-2</v>
      </c>
      <c r="Q27" s="11">
        <v>7.2715238095239998E-2</v>
      </c>
      <c r="R27" s="11">
        <v>7.9329904761899994E-2</v>
      </c>
      <c r="S27" s="11">
        <v>0.12542514285713999</v>
      </c>
      <c r="T27" s="11">
        <v>0.12542514285713999</v>
      </c>
      <c r="U27" s="11">
        <v>0.17152038095238001</v>
      </c>
      <c r="V27" s="11">
        <v>0.17152038095238001</v>
      </c>
      <c r="W27" s="11">
        <v>0.17126685714286</v>
      </c>
      <c r="X27" s="11">
        <v>0.17101333333332999</v>
      </c>
      <c r="Y27" s="11">
        <v>0.17075980952381001</v>
      </c>
      <c r="Z27" s="11">
        <v>0.17050628571429</v>
      </c>
      <c r="AA27" s="11">
        <v>0.17025276190475999</v>
      </c>
      <c r="AB27" s="11">
        <v>0.16257790476190001</v>
      </c>
      <c r="AC27" s="11">
        <v>0.15490304761904999</v>
      </c>
      <c r="AD27" s="11">
        <v>0.14722819047619001</v>
      </c>
      <c r="AE27" s="11">
        <v>0.13955333333333</v>
      </c>
      <c r="AF27" s="11">
        <v>0.13187847619047999</v>
      </c>
      <c r="AG27" s="11">
        <v>0.12526380952381</v>
      </c>
      <c r="AH27" s="11">
        <v>0.11864914285714</v>
      </c>
      <c r="AI27" s="11">
        <v>0.11203447619048</v>
      </c>
      <c r="AJ27" s="11"/>
    </row>
    <row r="28" spans="2:38" x14ac:dyDescent="0.25">
      <c r="B28" s="50" t="s">
        <v>72</v>
      </c>
      <c r="C28" s="11">
        <v>-413.04</v>
      </c>
      <c r="D28" s="11">
        <v>-409.63</v>
      </c>
      <c r="E28" s="11">
        <v>-560.58000000000004</v>
      </c>
      <c r="F28" s="11">
        <v>-586.4</v>
      </c>
      <c r="G28" s="11">
        <v>-645.76</v>
      </c>
      <c r="H28" s="11">
        <v>-679.7</v>
      </c>
      <c r="I28" s="11">
        <v>-789.72</v>
      </c>
      <c r="J28" s="11">
        <v>-793.87</v>
      </c>
      <c r="K28" s="11">
        <v>-903.23</v>
      </c>
      <c r="L28" s="11">
        <v>-887.09</v>
      </c>
      <c r="M28" s="11">
        <v>-1123.25</v>
      </c>
      <c r="N28" s="11">
        <v>-1115.96</v>
      </c>
      <c r="O28" s="11">
        <v>-953.41</v>
      </c>
      <c r="P28" s="11">
        <v>-1181.8599999999999</v>
      </c>
      <c r="Q28" s="11">
        <v>-1090.4099999999999</v>
      </c>
      <c r="R28" s="11">
        <v>-1129.67</v>
      </c>
      <c r="S28" s="11">
        <v>-1273.9199999999998</v>
      </c>
      <c r="T28" s="11">
        <v>-1198.28</v>
      </c>
      <c r="U28" s="11">
        <v>-688.16</v>
      </c>
      <c r="V28" s="11">
        <v>-708.49</v>
      </c>
      <c r="W28" s="11">
        <v>-818.73</v>
      </c>
      <c r="X28" s="11">
        <v>-741.72</v>
      </c>
      <c r="Y28" s="11">
        <v>-668.59</v>
      </c>
      <c r="Z28" s="11">
        <v>-662.33</v>
      </c>
      <c r="AA28" s="11">
        <v>-763.17</v>
      </c>
      <c r="AB28" s="11">
        <v>-728.72</v>
      </c>
      <c r="AC28" s="11">
        <v>-803.7</v>
      </c>
      <c r="AD28" s="11">
        <v>-868.83</v>
      </c>
      <c r="AE28" s="11">
        <v>-825.65</v>
      </c>
      <c r="AF28" s="11">
        <v>-866.32</v>
      </c>
      <c r="AG28" s="11">
        <v>-809.02</v>
      </c>
      <c r="AH28" s="11">
        <v>-962.68000000000006</v>
      </c>
      <c r="AI28" s="11">
        <v>-865.731935571451</v>
      </c>
      <c r="AJ28" s="11"/>
    </row>
    <row r="29" spans="2:38" x14ac:dyDescent="0.25">
      <c r="B29" s="50" t="s">
        <v>73</v>
      </c>
      <c r="C29" s="11" t="s">
        <v>75</v>
      </c>
      <c r="D29" s="11" t="s">
        <v>75</v>
      </c>
      <c r="E29" s="11" t="s">
        <v>75</v>
      </c>
      <c r="F29" s="11" t="s">
        <v>75</v>
      </c>
      <c r="G29" s="11" t="s">
        <v>75</v>
      </c>
      <c r="H29" s="11" t="s">
        <v>75</v>
      </c>
      <c r="I29" s="11" t="s">
        <v>75</v>
      </c>
      <c r="J29" s="11" t="s">
        <v>75</v>
      </c>
      <c r="K29" s="11" t="s">
        <v>75</v>
      </c>
      <c r="L29" s="11" t="s">
        <v>75</v>
      </c>
      <c r="M29" s="11" t="s">
        <v>75</v>
      </c>
      <c r="N29" s="11" t="s">
        <v>75</v>
      </c>
      <c r="O29" s="11" t="s">
        <v>75</v>
      </c>
      <c r="P29" s="11" t="s">
        <v>75</v>
      </c>
      <c r="Q29" s="11" t="s">
        <v>75</v>
      </c>
      <c r="R29" s="11" t="s">
        <v>75</v>
      </c>
      <c r="S29" s="11" t="s">
        <v>75</v>
      </c>
      <c r="T29" s="11" t="s">
        <v>75</v>
      </c>
      <c r="U29" s="11" t="s">
        <v>75</v>
      </c>
      <c r="V29" s="11" t="s">
        <v>75</v>
      </c>
      <c r="W29" s="11" t="s">
        <v>75</v>
      </c>
      <c r="X29" s="11" t="s">
        <v>75</v>
      </c>
      <c r="Y29" s="11" t="s">
        <v>75</v>
      </c>
      <c r="Z29" s="11" t="s">
        <v>75</v>
      </c>
      <c r="AA29" s="11" t="s">
        <v>75</v>
      </c>
      <c r="AB29" s="11" t="s">
        <v>75</v>
      </c>
      <c r="AC29" s="11" t="s">
        <v>75</v>
      </c>
      <c r="AD29" s="11" t="s">
        <v>75</v>
      </c>
      <c r="AE29" s="11" t="s">
        <v>75</v>
      </c>
      <c r="AF29" s="11" t="s">
        <v>75</v>
      </c>
      <c r="AG29" s="11" t="s">
        <v>75</v>
      </c>
      <c r="AH29" s="11" t="s">
        <v>75</v>
      </c>
      <c r="AI29" s="11" t="s">
        <v>75</v>
      </c>
      <c r="AJ29" s="11"/>
    </row>
    <row r="30" spans="2:38" ht="18" x14ac:dyDescent="0.35">
      <c r="B30" s="47" t="s">
        <v>113</v>
      </c>
      <c r="C30" s="12">
        <f t="shared" ref="C30:AC30" si="13">C28+C24+C20+C16+C12+C8+C4</f>
        <v>5010.8239496388378</v>
      </c>
      <c r="D30" s="12">
        <f t="shared" si="13"/>
        <v>4930.5168647231822</v>
      </c>
      <c r="E30" s="12">
        <f t="shared" si="13"/>
        <v>4727.6425109168704</v>
      </c>
      <c r="F30" s="12">
        <f t="shared" si="13"/>
        <v>5001.8183316420327</v>
      </c>
      <c r="G30" s="12">
        <f t="shared" si="13"/>
        <v>5145.8796137103291</v>
      </c>
      <c r="H30" s="12">
        <f t="shared" si="13"/>
        <v>6151.4385197006859</v>
      </c>
      <c r="I30" s="12">
        <f t="shared" si="13"/>
        <v>5897.9801174126551</v>
      </c>
      <c r="J30" s="12">
        <f t="shared" si="13"/>
        <v>5181.0363851435504</v>
      </c>
      <c r="K30" s="12">
        <f t="shared" si="13"/>
        <v>5170.162005080625</v>
      </c>
      <c r="L30" s="12">
        <f t="shared" si="13"/>
        <v>5216.4114470190398</v>
      </c>
      <c r="M30" s="12">
        <f t="shared" si="13"/>
        <v>5868.1034999320691</v>
      </c>
      <c r="N30" s="12">
        <f t="shared" si="13"/>
        <v>7187.8900478238065</v>
      </c>
      <c r="O30" s="12">
        <f t="shared" si="13"/>
        <v>6772.6858533781569</v>
      </c>
      <c r="P30" s="12">
        <f t="shared" si="13"/>
        <v>7369.2667647714688</v>
      </c>
      <c r="Q30" s="12">
        <f t="shared" si="13"/>
        <v>6057.6957749861904</v>
      </c>
      <c r="R30" s="12">
        <f t="shared" si="13"/>
        <v>6212.0457965182959</v>
      </c>
      <c r="S30" s="12">
        <f t="shared" si="13"/>
        <v>6162.7397208848142</v>
      </c>
      <c r="T30" s="12">
        <f t="shared" si="13"/>
        <v>5180.2780139433298</v>
      </c>
      <c r="U30" s="12">
        <f t="shared" si="13"/>
        <v>4489.8280173124986</v>
      </c>
      <c r="V30" s="12">
        <f t="shared" si="13"/>
        <v>4114.0993072065367</v>
      </c>
      <c r="W30" s="12">
        <f t="shared" si="13"/>
        <v>5248.2114633619058</v>
      </c>
      <c r="X30" s="12">
        <f t="shared" si="13"/>
        <v>4327.6585629765268</v>
      </c>
      <c r="Y30" s="12">
        <f t="shared" si="13"/>
        <v>3385.4936561567979</v>
      </c>
      <c r="Z30" s="12">
        <f t="shared" si="13"/>
        <v>4162.0696875246394</v>
      </c>
      <c r="AA30" s="12">
        <f t="shared" si="13"/>
        <v>3737.8927890460491</v>
      </c>
      <c r="AB30" s="12">
        <f t="shared" si="13"/>
        <v>4082.4400231468198</v>
      </c>
      <c r="AC30" s="12">
        <f t="shared" si="13"/>
        <v>3198.3149038812599</v>
      </c>
      <c r="AD30" s="12">
        <f t="shared" ref="AD30:AE30" si="14">AD28+AD24+AD20+AD16+AD12+AD8+AD4</f>
        <v>5165.396372923331</v>
      </c>
      <c r="AE30" s="12">
        <f t="shared" si="14"/>
        <v>4186.4899562888177</v>
      </c>
      <c r="AF30" s="12">
        <f t="shared" ref="AF30:AG30" si="15">AF28+AF24+AF20+AF16+AF12+AF8+AF4</f>
        <v>4281.9830864719688</v>
      </c>
      <c r="AG30" s="12">
        <f t="shared" si="15"/>
        <v>5152.4472345281856</v>
      </c>
      <c r="AH30" s="12">
        <f t="shared" ref="AH30:AI30" si="16">AH28+AH24+AH20+AH16+AH12+AH8+AH4</f>
        <v>4627.7867950851614</v>
      </c>
      <c r="AI30" s="12">
        <f t="shared" si="16"/>
        <v>3983.3390111056015</v>
      </c>
      <c r="AJ30" s="12"/>
    </row>
    <row r="31" spans="2:38" x14ac:dyDescent="0.25">
      <c r="B31" s="5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2:38" x14ac:dyDescent="0.25">
      <c r="B32" s="5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2:36" x14ac:dyDescent="0.25">
      <c r="B33" s="1" t="s">
        <v>131</v>
      </c>
    </row>
    <row r="34" spans="2:36" ht="18" x14ac:dyDescent="0.25">
      <c r="B34" s="2" t="s">
        <v>144</v>
      </c>
    </row>
    <row r="35" spans="2:36" s="5" customFormat="1" x14ac:dyDescent="0.2">
      <c r="B35" s="24" t="s">
        <v>49</v>
      </c>
      <c r="C35" s="4">
        <v>1990</v>
      </c>
      <c r="D35" s="4">
        <v>1991</v>
      </c>
      <c r="E35" s="4">
        <v>1992</v>
      </c>
      <c r="F35" s="4">
        <v>1993</v>
      </c>
      <c r="G35" s="4">
        <v>1994</v>
      </c>
      <c r="H35" s="4">
        <v>1995</v>
      </c>
      <c r="I35" s="4">
        <v>1996</v>
      </c>
      <c r="J35" s="4">
        <v>1997</v>
      </c>
      <c r="K35" s="4">
        <v>1998</v>
      </c>
      <c r="L35" s="4">
        <v>1999</v>
      </c>
      <c r="M35" s="4">
        <v>2000</v>
      </c>
      <c r="N35" s="4">
        <v>2001</v>
      </c>
      <c r="O35" s="4">
        <v>2002</v>
      </c>
      <c r="P35" s="4">
        <v>2003</v>
      </c>
      <c r="Q35" s="4">
        <v>2004</v>
      </c>
      <c r="R35" s="4">
        <v>2005</v>
      </c>
      <c r="S35" s="4">
        <v>2006</v>
      </c>
      <c r="T35" s="4">
        <v>2007</v>
      </c>
      <c r="U35" s="4">
        <v>2008</v>
      </c>
      <c r="V35" s="4">
        <v>2009</v>
      </c>
      <c r="W35" s="4">
        <v>2010</v>
      </c>
      <c r="X35" s="4">
        <v>2011</v>
      </c>
      <c r="Y35" s="4">
        <v>2012</v>
      </c>
      <c r="Z35" s="4">
        <v>2013</v>
      </c>
      <c r="AA35" s="4">
        <v>2014</v>
      </c>
      <c r="AB35" s="4">
        <v>2015</v>
      </c>
      <c r="AC35" s="4">
        <v>2016</v>
      </c>
      <c r="AD35" s="4">
        <v>2017</v>
      </c>
      <c r="AE35" s="4">
        <v>2018</v>
      </c>
      <c r="AF35" s="4">
        <v>2019</v>
      </c>
      <c r="AG35" s="4">
        <v>2020</v>
      </c>
      <c r="AH35" s="4">
        <v>2021</v>
      </c>
      <c r="AI35" s="4">
        <v>2022</v>
      </c>
      <c r="AJ35" s="4"/>
    </row>
    <row r="36" spans="2:36" s="5" customFormat="1" x14ac:dyDescent="0.25">
      <c r="B36" s="13" t="s">
        <v>50</v>
      </c>
      <c r="C36" s="15">
        <v>-2723.2116191232067</v>
      </c>
      <c r="D36" s="15">
        <v>-2824.299190658417</v>
      </c>
      <c r="E36" s="15">
        <v>-2237.0357360366988</v>
      </c>
      <c r="F36" s="15">
        <v>-2310.8617980147301</v>
      </c>
      <c r="G36" s="15">
        <v>-1909.8913373061557</v>
      </c>
      <c r="H36" s="15">
        <v>-1554.1579634301479</v>
      </c>
      <c r="I36" s="15">
        <v>-1357.873249233174</v>
      </c>
      <c r="J36" s="15">
        <v>-2048.977165132821</v>
      </c>
      <c r="K36" s="15">
        <v>-1634.5965113791167</v>
      </c>
      <c r="L36" s="15">
        <v>-1490.0562999414635</v>
      </c>
      <c r="M36" s="15">
        <v>-428.48994755913401</v>
      </c>
      <c r="N36" s="15">
        <v>-760.80377021550157</v>
      </c>
      <c r="O36" s="15">
        <v>-689.83290349213564</v>
      </c>
      <c r="P36" s="15">
        <v>-772.75869055675867</v>
      </c>
      <c r="Q36" s="15">
        <v>-1463.5160322447873</v>
      </c>
      <c r="R36" s="15">
        <v>-1238.0147934374572</v>
      </c>
      <c r="S36" s="15">
        <v>-2014.3768836737058</v>
      </c>
      <c r="T36" s="15">
        <v>-1983.7981676185632</v>
      </c>
      <c r="U36" s="15">
        <v>-2934.5178408907732</v>
      </c>
      <c r="V36" s="15">
        <v>-3050.5669568058433</v>
      </c>
      <c r="W36" s="15">
        <v>-2790.4856293891462</v>
      </c>
      <c r="X36" s="15">
        <v>-2972.8936387685858</v>
      </c>
      <c r="Y36" s="15">
        <v>-3510.0904061883193</v>
      </c>
      <c r="Z36" s="15">
        <v>-3757.1768757724885</v>
      </c>
      <c r="AA36" s="15">
        <v>-3449.8032441962573</v>
      </c>
      <c r="AB36" s="15">
        <v>-4080.8374827754619</v>
      </c>
      <c r="AC36" s="15">
        <v>-4151.0020505773127</v>
      </c>
      <c r="AD36" s="15">
        <v>-2556.3726968047358</v>
      </c>
      <c r="AE36" s="15">
        <v>-2462.5945557046143</v>
      </c>
      <c r="AF36" s="15">
        <v>-2008.8785267576022</v>
      </c>
      <c r="AG36" s="15">
        <v>-1768.8738958038252</v>
      </c>
      <c r="AH36" s="15">
        <v>-1134.542613577587</v>
      </c>
      <c r="AI36" s="15">
        <v>-1574.9707096576867</v>
      </c>
      <c r="AJ36" s="15"/>
    </row>
    <row r="37" spans="2:36" s="5" customFormat="1" x14ac:dyDescent="0.25">
      <c r="B37" s="49" t="s">
        <v>51</v>
      </c>
      <c r="C37" s="15">
        <v>-2924.8810289052381</v>
      </c>
      <c r="D37" s="15">
        <v>-3028.5937809336042</v>
      </c>
      <c r="E37" s="15">
        <v>-2444.236424726329</v>
      </c>
      <c r="F37" s="15">
        <v>-2529.5129366788251</v>
      </c>
      <c r="G37" s="15">
        <v>-2136.541404722419</v>
      </c>
      <c r="H37" s="15">
        <v>-1797.4934134614068</v>
      </c>
      <c r="I37" s="15">
        <v>-1618.0480340334132</v>
      </c>
      <c r="J37" s="15">
        <v>-2293.9750015259247</v>
      </c>
      <c r="K37" s="15">
        <v>-1879.1859757759692</v>
      </c>
      <c r="L37" s="15">
        <v>-1738.0040762928274</v>
      </c>
      <c r="M37" s="15">
        <v>-688.8762879522892</v>
      </c>
      <c r="N37" s="15">
        <v>-1041.0283639192853</v>
      </c>
      <c r="O37" s="15">
        <v>-955.37466634140924</v>
      </c>
      <c r="P37" s="15">
        <v>-1061.3475722107321</v>
      </c>
      <c r="Q37" s="15">
        <v>-1749.9196164806956</v>
      </c>
      <c r="R37" s="15">
        <v>-1515.8010808545644</v>
      </c>
      <c r="S37" s="15">
        <v>-2303.9356935660062</v>
      </c>
      <c r="T37" s="15">
        <v>-2279.0796920117727</v>
      </c>
      <c r="U37" s="15">
        <v>-3229.1404390359071</v>
      </c>
      <c r="V37" s="15">
        <v>-3339.3250329559105</v>
      </c>
      <c r="W37" s="15">
        <v>-3118.9781663298154</v>
      </c>
      <c r="X37" s="15">
        <v>-3305.1987530075276</v>
      </c>
      <c r="Y37" s="15">
        <v>-3804.7499218450453</v>
      </c>
      <c r="Z37" s="15">
        <v>-4061.3547473051699</v>
      </c>
      <c r="AA37" s="15">
        <v>-3753.6193988246791</v>
      </c>
      <c r="AB37" s="15">
        <v>-4383.7066937418676</v>
      </c>
      <c r="AC37" s="15">
        <v>-4451.9675021061857</v>
      </c>
      <c r="AD37" s="15">
        <v>-2912.8284969719962</v>
      </c>
      <c r="AE37" s="15">
        <v>-2782.0050176160253</v>
      </c>
      <c r="AF37" s="15">
        <v>-2318.473027556649</v>
      </c>
      <c r="AG37" s="15">
        <v>-2082.2779100767339</v>
      </c>
      <c r="AH37" s="15">
        <v>-1440.343526440118</v>
      </c>
      <c r="AI37" s="15">
        <v>-1878.5441400115503</v>
      </c>
      <c r="AJ37" s="15"/>
    </row>
    <row r="38" spans="2:36" s="5" customFormat="1" x14ac:dyDescent="0.25">
      <c r="B38" s="49" t="s">
        <v>52</v>
      </c>
      <c r="C38" s="15">
        <v>2.0442687663042438</v>
      </c>
      <c r="D38" s="15">
        <v>1.9437820834343906</v>
      </c>
      <c r="E38" s="15">
        <v>1.897374089390242</v>
      </c>
      <c r="F38" s="15">
        <v>2.1494723129610449</v>
      </c>
      <c r="G38" s="15">
        <v>2.2817570318375231</v>
      </c>
      <c r="H38" s="15">
        <v>2.5660881090903711</v>
      </c>
      <c r="I38" s="15">
        <v>2.9892665638167921</v>
      </c>
      <c r="J38" s="15">
        <v>2.4055025009051403</v>
      </c>
      <c r="K38" s="15">
        <v>2.2647594193399403</v>
      </c>
      <c r="L38" s="15">
        <v>2.2609776908586716</v>
      </c>
      <c r="M38" s="15">
        <v>2.5353317482719939</v>
      </c>
      <c r="N38" s="15">
        <v>3.039392607566632</v>
      </c>
      <c r="O38" s="15">
        <v>2.4012256772260701</v>
      </c>
      <c r="P38" s="15">
        <v>3.0965720263021304</v>
      </c>
      <c r="Q38" s="15">
        <v>2.9389320102697889</v>
      </c>
      <c r="R38" s="15">
        <v>2.5481366580129028</v>
      </c>
      <c r="S38" s="15">
        <v>2.8543905654298722</v>
      </c>
      <c r="T38" s="15">
        <v>2.9695627145779597</v>
      </c>
      <c r="U38" s="15">
        <v>2.8682366074992611</v>
      </c>
      <c r="V38" s="15">
        <v>2.5894297498458529</v>
      </c>
      <c r="W38" s="15">
        <v>3.8374323970772366</v>
      </c>
      <c r="X38" s="15">
        <v>3.9036748441252289</v>
      </c>
      <c r="Y38" s="15">
        <v>2.5709228946418206</v>
      </c>
      <c r="Z38" s="15">
        <v>2.8894105346475918</v>
      </c>
      <c r="AA38" s="15">
        <v>2.8513668942986459</v>
      </c>
      <c r="AB38" s="15">
        <v>2.7376802130841282</v>
      </c>
      <c r="AC38" s="15">
        <v>2.6214614282176232</v>
      </c>
      <c r="AD38" s="15">
        <v>4.4192686740965321</v>
      </c>
      <c r="AE38" s="15">
        <v>3.0983196608072063</v>
      </c>
      <c r="AF38" s="15">
        <v>2.7073914882665511</v>
      </c>
      <c r="AG38" s="15">
        <v>2.8915555366384229</v>
      </c>
      <c r="AH38" s="15">
        <v>2.6720213269807482</v>
      </c>
      <c r="AI38" s="15">
        <v>2.6383548835126676</v>
      </c>
      <c r="AJ38" s="15"/>
    </row>
    <row r="39" spans="2:36" s="5" customFormat="1" x14ac:dyDescent="0.25">
      <c r="B39" s="49" t="s">
        <v>53</v>
      </c>
      <c r="C39" s="15">
        <v>0.54501843141702833</v>
      </c>
      <c r="D39" s="15">
        <v>0.56554223373216683</v>
      </c>
      <c r="E39" s="15">
        <v>0.58141212900642891</v>
      </c>
      <c r="F39" s="15">
        <v>0.59798458075919136</v>
      </c>
      <c r="G39" s="15">
        <v>0.61419196424457523</v>
      </c>
      <c r="H39" s="15">
        <v>0.64711314330841008</v>
      </c>
      <c r="I39" s="15">
        <v>0.66594460759761898</v>
      </c>
      <c r="J39" s="15">
        <v>0.67035383535003645</v>
      </c>
      <c r="K39" s="15">
        <v>0.68368377605786523</v>
      </c>
      <c r="L39" s="15">
        <v>0.69675623021630573</v>
      </c>
      <c r="M39" s="15">
        <v>0.71470585449637469</v>
      </c>
      <c r="N39" s="15">
        <v>0.73630792713931315</v>
      </c>
      <c r="O39" s="15">
        <v>0.74832997693186254</v>
      </c>
      <c r="P39" s="15">
        <v>0.76182967893401465</v>
      </c>
      <c r="Q39" s="15">
        <v>0.77023957716360103</v>
      </c>
      <c r="R39" s="15">
        <v>0.77901306034998408</v>
      </c>
      <c r="S39" s="15">
        <v>0.7910787700387325</v>
      </c>
      <c r="T39" s="15">
        <v>0.80050478635859046</v>
      </c>
      <c r="U39" s="15">
        <v>0.80872442692511171</v>
      </c>
      <c r="V39" s="15">
        <v>0.81605299303540924</v>
      </c>
      <c r="W39" s="15">
        <v>0.83412992385851603</v>
      </c>
      <c r="X39" s="15">
        <v>0.84151780605069948</v>
      </c>
      <c r="Y39" s="15">
        <v>0.84027801738398022</v>
      </c>
      <c r="Z39" s="15">
        <v>0.84254481721716479</v>
      </c>
      <c r="AA39" s="15">
        <v>0.84519955316248829</v>
      </c>
      <c r="AB39" s="15">
        <v>0.85363835849075431</v>
      </c>
      <c r="AC39" s="15">
        <v>0.85873408127841055</v>
      </c>
      <c r="AD39" s="15">
        <v>0.87817463129266993</v>
      </c>
      <c r="AE39" s="15">
        <v>0.87795287324078841</v>
      </c>
      <c r="AF39" s="15">
        <v>0.88221712878333369</v>
      </c>
      <c r="AG39" s="15">
        <v>0.87713380847936862</v>
      </c>
      <c r="AH39" s="15">
        <v>0.87163892719649072</v>
      </c>
      <c r="AI39" s="15">
        <v>0.86679054194531746</v>
      </c>
      <c r="AJ39" s="15"/>
    </row>
    <row r="40" spans="2:36" x14ac:dyDescent="0.25">
      <c r="B40" s="50" t="s">
        <v>54</v>
      </c>
      <c r="C40" s="16">
        <v>-48.086837134742687</v>
      </c>
      <c r="D40" s="16">
        <v>-48.626788738962986</v>
      </c>
      <c r="E40" s="16">
        <v>-49.522666282156791</v>
      </c>
      <c r="F40" s="16">
        <v>-45.843135190631045</v>
      </c>
      <c r="G40" s="16">
        <v>-48.732533711429916</v>
      </c>
      <c r="H40" s="16">
        <v>-44.659041488561677</v>
      </c>
      <c r="I40" s="16">
        <v>-48.938328567527826</v>
      </c>
      <c r="J40" s="16">
        <v>-46.036830512857208</v>
      </c>
      <c r="K40" s="16">
        <v>-44.186303686758094</v>
      </c>
      <c r="L40" s="16">
        <v>-39.204304577939709</v>
      </c>
      <c r="M40" s="16">
        <v>1.3510699989128694</v>
      </c>
      <c r="N40" s="16">
        <v>166.74215701721081</v>
      </c>
      <c r="O40" s="16">
        <v>186.0730656717796</v>
      </c>
      <c r="P40" s="16">
        <v>107.12687389325343</v>
      </c>
      <c r="Q40" s="16">
        <v>100.55710825156275</v>
      </c>
      <c r="R40" s="16">
        <v>42.768111041197329</v>
      </c>
      <c r="S40" s="16">
        <v>-27.401480997607891</v>
      </c>
      <c r="T40" s="16">
        <v>-9.607411915970216</v>
      </c>
      <c r="U40" s="16">
        <v>82.523191558283386</v>
      </c>
      <c r="V40" s="16">
        <v>-13.06659855144758</v>
      </c>
      <c r="W40" s="16">
        <v>-113.16116223625045</v>
      </c>
      <c r="X40" s="16">
        <v>-69.10618475936171</v>
      </c>
      <c r="Y40" s="16">
        <v>13.317462779664252</v>
      </c>
      <c r="Z40" s="16">
        <v>-4.8490471485407545</v>
      </c>
      <c r="AA40" s="16">
        <v>-51.204483243751774</v>
      </c>
      <c r="AB40" s="16">
        <v>-71.340204264225392</v>
      </c>
      <c r="AC40" s="16">
        <v>-92.590080754390755</v>
      </c>
      <c r="AD40" s="16">
        <v>-92.018764597704916</v>
      </c>
      <c r="AE40" s="16">
        <v>-154.80272279819565</v>
      </c>
      <c r="AF40" s="16">
        <v>-142.37256623956645</v>
      </c>
      <c r="AG40" s="16">
        <v>-125.21226393197327</v>
      </c>
      <c r="AH40" s="16">
        <v>-101.2870736481439</v>
      </c>
      <c r="AI40" s="16">
        <v>-83.396529128587105</v>
      </c>
      <c r="AJ40" s="16"/>
    </row>
    <row r="41" spans="2:36" s="5" customFormat="1" x14ac:dyDescent="0.25">
      <c r="B41" s="49" t="s">
        <v>55</v>
      </c>
      <c r="C41" s="15">
        <v>-48.151917701549124</v>
      </c>
      <c r="D41" s="15">
        <v>-48.66861429603653</v>
      </c>
      <c r="E41" s="15">
        <v>-49.549551750243666</v>
      </c>
      <c r="F41" s="15">
        <v>-45.897341112598355</v>
      </c>
      <c r="G41" s="15">
        <v>-48.794770140355354</v>
      </c>
      <c r="H41" s="15">
        <v>-44.744031020535118</v>
      </c>
      <c r="I41" s="15">
        <v>-49.032854326514034</v>
      </c>
      <c r="J41" s="15">
        <v>-46.088526901400108</v>
      </c>
      <c r="K41" s="15">
        <v>-44.213573949970048</v>
      </c>
      <c r="L41" s="15">
        <v>-39.226555774302831</v>
      </c>
      <c r="M41" s="15">
        <v>1.2951910546626142</v>
      </c>
      <c r="N41" s="15">
        <v>166.24052581721082</v>
      </c>
      <c r="O41" s="15">
        <v>186.02264834677959</v>
      </c>
      <c r="P41" s="15">
        <v>106.87293789325344</v>
      </c>
      <c r="Q41" s="15">
        <v>100.00476158489607</v>
      </c>
      <c r="R41" s="15">
        <v>42.651768541197328</v>
      </c>
      <c r="S41" s="15">
        <v>-27.42300099760789</v>
      </c>
      <c r="T41" s="15">
        <v>-9.607411915970216</v>
      </c>
      <c r="U41" s="15">
        <v>82.502587772283619</v>
      </c>
      <c r="V41" s="15">
        <v>-13.07823398504738</v>
      </c>
      <c r="W41" s="15">
        <v>-113.18124274646051</v>
      </c>
      <c r="X41" s="15">
        <v>-69.10618475936171</v>
      </c>
      <c r="Y41" s="15">
        <v>13.314710702741175</v>
      </c>
      <c r="Z41" s="15">
        <v>-4.8490471485407545</v>
      </c>
      <c r="AA41" s="15">
        <v>-51.204483243751774</v>
      </c>
      <c r="AB41" s="15">
        <v>-71.340204264225392</v>
      </c>
      <c r="AC41" s="15">
        <v>-92.590080754390755</v>
      </c>
      <c r="AD41" s="15">
        <v>-92.018764597704916</v>
      </c>
      <c r="AE41" s="15">
        <v>-154.82155279819565</v>
      </c>
      <c r="AF41" s="15">
        <v>-142.39139623956646</v>
      </c>
      <c r="AG41" s="15">
        <v>-125.21226393197327</v>
      </c>
      <c r="AH41" s="15">
        <v>-101.3085936481439</v>
      </c>
      <c r="AI41" s="15">
        <v>-83.405944128587109</v>
      </c>
      <c r="AJ41" s="15"/>
    </row>
    <row r="42" spans="2:36" s="5" customFormat="1" x14ac:dyDescent="0.25">
      <c r="B42" s="49" t="s">
        <v>56</v>
      </c>
      <c r="C42" s="15">
        <v>1.8663571999721147E-3</v>
      </c>
      <c r="D42" s="15">
        <v>1.199458354737863E-3</v>
      </c>
      <c r="E42" s="15">
        <v>7.7101183042549805E-4</v>
      </c>
      <c r="F42" s="15">
        <v>1.55449802774027E-3</v>
      </c>
      <c r="G42" s="15">
        <v>1.7847940318499399E-3</v>
      </c>
      <c r="H42" s="15">
        <v>2.4372993768273371E-3</v>
      </c>
      <c r="I42" s="15">
        <v>2.7107758817075701E-3</v>
      </c>
      <c r="J42" s="15">
        <v>1.4825305264559985E-3</v>
      </c>
      <c r="K42" s="15">
        <v>7.8204684728908655E-4</v>
      </c>
      <c r="L42" s="15">
        <v>6.381118447205431E-4</v>
      </c>
      <c r="M42" s="15">
        <v>1.6024763619297848E-3</v>
      </c>
      <c r="N42" s="15">
        <v>1.43856E-2</v>
      </c>
      <c r="O42" s="15">
        <v>1.44585E-3</v>
      </c>
      <c r="P42" s="15">
        <v>7.2822857142857142E-3</v>
      </c>
      <c r="Q42" s="15">
        <v>1.584E-2</v>
      </c>
      <c r="R42" s="15">
        <v>3.3364285714285714E-3</v>
      </c>
      <c r="S42" s="15">
        <v>6.1714285714285723E-4</v>
      </c>
      <c r="T42" s="15" t="s">
        <v>150</v>
      </c>
      <c r="U42" s="15">
        <v>5.9086799999334238E-4</v>
      </c>
      <c r="V42" s="15">
        <v>3.3367679999422769E-4</v>
      </c>
      <c r="W42" s="15">
        <v>5.7586168419725397E-4</v>
      </c>
      <c r="X42" s="15" t="s">
        <v>150</v>
      </c>
      <c r="Y42" s="15">
        <v>7.8923076923076934E-5</v>
      </c>
      <c r="Z42" s="15" t="s">
        <v>150</v>
      </c>
      <c r="AA42" s="15" t="s">
        <v>150</v>
      </c>
      <c r="AB42" s="15" t="s">
        <v>150</v>
      </c>
      <c r="AC42" s="15" t="s">
        <v>150</v>
      </c>
      <c r="AD42" s="15" t="s">
        <v>150</v>
      </c>
      <c r="AE42" s="15">
        <v>5.4000000000000001E-4</v>
      </c>
      <c r="AF42" s="15">
        <v>5.4000000000000001E-4</v>
      </c>
      <c r="AG42" s="15" t="s">
        <v>150</v>
      </c>
      <c r="AH42" s="15">
        <v>6.1714285714285712E-4</v>
      </c>
      <c r="AI42" s="15">
        <v>2.7E-4</v>
      </c>
      <c r="AJ42" s="15"/>
    </row>
    <row r="43" spans="2:36" s="5" customFormat="1" x14ac:dyDescent="0.25">
      <c r="B43" s="49" t="s">
        <v>116</v>
      </c>
      <c r="C43" s="15">
        <v>4.8387038517795557E-5</v>
      </c>
      <c r="D43" s="15">
        <v>3.1097068456166819E-5</v>
      </c>
      <c r="E43" s="15">
        <v>1.9989195603624028E-5</v>
      </c>
      <c r="F43" s="15">
        <v>4.030180071919219E-5</v>
      </c>
      <c r="G43" s="15">
        <v>4.6272437862776222E-5</v>
      </c>
      <c r="H43" s="15">
        <v>6.3189243102930955E-5</v>
      </c>
      <c r="I43" s="15">
        <v>7.0279374710937012E-5</v>
      </c>
      <c r="J43" s="15">
        <v>3.8435976611822188E-5</v>
      </c>
      <c r="K43" s="15">
        <v>2.0275288633420765E-5</v>
      </c>
      <c r="L43" s="15">
        <v>1.6543640418680747E-5</v>
      </c>
      <c r="M43" s="15">
        <v>4.1545683457438874E-5</v>
      </c>
      <c r="N43" s="15">
        <v>3.7296000000000003E-4</v>
      </c>
      <c r="O43" s="15">
        <v>3.7485000000000004E-5</v>
      </c>
      <c r="P43" s="15">
        <v>1.8880000000000004E-4</v>
      </c>
      <c r="Q43" s="15">
        <v>4.1066666666666671E-4</v>
      </c>
      <c r="R43" s="15">
        <v>8.6499999999999988E-5</v>
      </c>
      <c r="S43" s="15">
        <v>1.6000000000000003E-5</v>
      </c>
      <c r="T43" s="15" t="s">
        <v>150</v>
      </c>
      <c r="U43" s="15">
        <v>1.5318799999827395E-5</v>
      </c>
      <c r="V43" s="15">
        <v>8.6508799998503487E-6</v>
      </c>
      <c r="W43" s="15">
        <v>1.4929747368076955E-5</v>
      </c>
      <c r="X43" s="15" t="s">
        <v>150</v>
      </c>
      <c r="Y43" s="15">
        <v>2.0461538461538462E-6</v>
      </c>
      <c r="Z43" s="15" t="s">
        <v>150</v>
      </c>
      <c r="AA43" s="15" t="s">
        <v>150</v>
      </c>
      <c r="AB43" s="15" t="s">
        <v>150</v>
      </c>
      <c r="AC43" s="15" t="s">
        <v>150</v>
      </c>
      <c r="AD43" s="15" t="s">
        <v>150</v>
      </c>
      <c r="AE43" s="15">
        <v>1.4000000000000001E-5</v>
      </c>
      <c r="AF43" s="15">
        <v>1.4000000000000001E-5</v>
      </c>
      <c r="AG43" s="15" t="s">
        <v>150</v>
      </c>
      <c r="AH43" s="15">
        <v>1.5999999999999999E-5</v>
      </c>
      <c r="AI43" s="15">
        <v>7.0000000000000007E-6</v>
      </c>
      <c r="AJ43" s="15"/>
    </row>
    <row r="44" spans="2:36" s="5" customFormat="1" x14ac:dyDescent="0.25">
      <c r="B44" s="50" t="s">
        <v>77</v>
      </c>
      <c r="C44" s="15">
        <v>3927.8821198878845</v>
      </c>
      <c r="D44" s="15">
        <v>4146.8260812565713</v>
      </c>
      <c r="E44" s="15">
        <v>3626.6128302635034</v>
      </c>
      <c r="F44" s="15">
        <v>3457.039434497251</v>
      </c>
      <c r="G44" s="15">
        <v>3401.5968006262328</v>
      </c>
      <c r="H44" s="15">
        <v>3681.7987328022059</v>
      </c>
      <c r="I44" s="15">
        <v>3457.4203304658176</v>
      </c>
      <c r="J44" s="15">
        <v>3706.7751870470224</v>
      </c>
      <c r="K44" s="15">
        <v>3627.3473085038549</v>
      </c>
      <c r="L44" s="15">
        <v>3505.105751268854</v>
      </c>
      <c r="M44" s="15">
        <v>3217.4249821223048</v>
      </c>
      <c r="N44" s="15">
        <v>3206.0454259353237</v>
      </c>
      <c r="O44" s="15">
        <v>3576.8728630933419</v>
      </c>
      <c r="P44" s="15">
        <v>3436.9740029963245</v>
      </c>
      <c r="Q44" s="15">
        <v>3242.3356339405877</v>
      </c>
      <c r="R44" s="15">
        <v>3115.5715412196423</v>
      </c>
      <c r="S44" s="15">
        <v>2981.4021335401758</v>
      </c>
      <c r="T44" s="15">
        <v>3042.8925625942975</v>
      </c>
      <c r="U44" s="15">
        <v>3134.813598775931</v>
      </c>
      <c r="V44" s="15">
        <v>3369.0076760270708</v>
      </c>
      <c r="W44" s="15">
        <v>2762.9663650483717</v>
      </c>
      <c r="X44" s="15">
        <v>2728.0502573780027</v>
      </c>
      <c r="Y44" s="15">
        <v>2754.9710001266267</v>
      </c>
      <c r="Z44" s="15">
        <v>3212.3729851505746</v>
      </c>
      <c r="AA44" s="15">
        <v>2695.96196893355</v>
      </c>
      <c r="AB44" s="15">
        <v>2679.6434354021158</v>
      </c>
      <c r="AC44" s="15">
        <v>2670.0619592415142</v>
      </c>
      <c r="AD44" s="15">
        <v>2590.10683393011</v>
      </c>
      <c r="AE44" s="15">
        <v>2396.7937183501972</v>
      </c>
      <c r="AF44" s="15">
        <v>2428.838019334738</v>
      </c>
      <c r="AG44" s="15">
        <v>2565.2711603837624</v>
      </c>
      <c r="AH44" s="15">
        <v>2388.2314310893221</v>
      </c>
      <c r="AI44" s="15">
        <v>2396.1271412063011</v>
      </c>
      <c r="AJ44" s="15"/>
    </row>
    <row r="45" spans="2:36" s="5" customFormat="1" x14ac:dyDescent="0.25">
      <c r="B45" s="49" t="s">
        <v>57</v>
      </c>
      <c r="C45" s="15">
        <v>2260.9384371539841</v>
      </c>
      <c r="D45" s="15">
        <v>2486.0055046455095</v>
      </c>
      <c r="E45" s="15">
        <v>1993.1505496107</v>
      </c>
      <c r="F45" s="15">
        <v>1838.2993883858321</v>
      </c>
      <c r="G45" s="15">
        <v>1786.4102672485881</v>
      </c>
      <c r="H45" s="15">
        <v>2059.0756643974405</v>
      </c>
      <c r="I45" s="15">
        <v>1845.3905390098064</v>
      </c>
      <c r="J45" s="15">
        <v>2099.8631478052848</v>
      </c>
      <c r="K45" s="15">
        <v>2035.6050514030499</v>
      </c>
      <c r="L45" s="15">
        <v>1931.9533166227382</v>
      </c>
      <c r="M45" s="15">
        <v>1648.4614833037406</v>
      </c>
      <c r="N45" s="15">
        <v>1618.3066159352722</v>
      </c>
      <c r="O45" s="15">
        <v>2011.7920675023181</v>
      </c>
      <c r="P45" s="15">
        <v>1850.213343325503</v>
      </c>
      <c r="Q45" s="15">
        <v>1684.0050364789709</v>
      </c>
      <c r="R45" s="15">
        <v>1565.9694124721855</v>
      </c>
      <c r="S45" s="15">
        <v>1443.7339808631173</v>
      </c>
      <c r="T45" s="15">
        <v>1521.6844194012544</v>
      </c>
      <c r="U45" s="15">
        <v>1631.1480334048742</v>
      </c>
      <c r="V45" s="15">
        <v>1883.0687396659625</v>
      </c>
      <c r="W45" s="15">
        <v>1250.1661444759275</v>
      </c>
      <c r="X45" s="15">
        <v>1263.5970119057945</v>
      </c>
      <c r="Y45" s="15">
        <v>1317.5983036712551</v>
      </c>
      <c r="Z45" s="15">
        <v>1784.4584411638868</v>
      </c>
      <c r="AA45" s="15">
        <v>1248.6457416737417</v>
      </c>
      <c r="AB45" s="15">
        <v>1293.6787802866318</v>
      </c>
      <c r="AC45" s="15">
        <v>1314.1159494998669</v>
      </c>
      <c r="AD45" s="15">
        <v>1218.3638724965419</v>
      </c>
      <c r="AE45" s="15">
        <v>1063.7292307976993</v>
      </c>
      <c r="AF45" s="15">
        <v>1118.4227906597876</v>
      </c>
      <c r="AG45" s="15">
        <v>1265.2139088337885</v>
      </c>
      <c r="AH45" s="15">
        <v>1097.8999182133484</v>
      </c>
      <c r="AI45" s="15">
        <v>1114.3084610331455</v>
      </c>
      <c r="AJ45" s="15"/>
    </row>
    <row r="46" spans="2:36" s="5" customFormat="1" x14ac:dyDescent="0.25">
      <c r="B46" s="49" t="s">
        <v>58</v>
      </c>
      <c r="C46" s="15">
        <v>59.248599143602505</v>
      </c>
      <c r="D46" s="15">
        <v>58.730764457586055</v>
      </c>
      <c r="E46" s="15">
        <v>58.292188607431918</v>
      </c>
      <c r="F46" s="15">
        <v>57.720722262312584</v>
      </c>
      <c r="G46" s="15">
        <v>57.580032883038335</v>
      </c>
      <c r="H46" s="15">
        <v>57.541083903855274</v>
      </c>
      <c r="I46" s="15">
        <v>57.411315825580417</v>
      </c>
      <c r="J46" s="15">
        <v>56.917813301215418</v>
      </c>
      <c r="K46" s="15">
        <v>56.551488347372747</v>
      </c>
      <c r="L46" s="15">
        <v>56.08310067260382</v>
      </c>
      <c r="M46" s="15">
        <v>55.934593890229685</v>
      </c>
      <c r="N46" s="15">
        <v>56.434406516378324</v>
      </c>
      <c r="O46" s="15">
        <v>55.256185527147139</v>
      </c>
      <c r="P46" s="15">
        <v>56.076060592532549</v>
      </c>
      <c r="Q46" s="15">
        <v>55.462433202302613</v>
      </c>
      <c r="R46" s="15">
        <v>55.180720764924594</v>
      </c>
      <c r="S46" s="15">
        <v>54.799316897224926</v>
      </c>
      <c r="T46" s="15">
        <v>54.152161476597328</v>
      </c>
      <c r="U46" s="15">
        <v>53.401231213260893</v>
      </c>
      <c r="V46" s="15">
        <v>52.91088193859833</v>
      </c>
      <c r="W46" s="15">
        <v>53.575661348411586</v>
      </c>
      <c r="X46" s="15">
        <v>51.96300751671096</v>
      </c>
      <c r="Y46" s="15">
        <v>50.902392346726586</v>
      </c>
      <c r="Z46" s="15">
        <v>50.563103467675212</v>
      </c>
      <c r="AA46" s="15">
        <v>51.055237193765855</v>
      </c>
      <c r="AB46" s="15">
        <v>49.114186118987604</v>
      </c>
      <c r="AC46" s="15">
        <v>48.262639467278071</v>
      </c>
      <c r="AD46" s="15">
        <v>48.636484882091686</v>
      </c>
      <c r="AE46" s="15">
        <v>47.438147089641326</v>
      </c>
      <c r="AF46" s="15">
        <v>46.684910515849339</v>
      </c>
      <c r="AG46" s="15">
        <v>46.261514592727494</v>
      </c>
      <c r="AH46" s="15">
        <v>45.959117068677209</v>
      </c>
      <c r="AI46" s="15">
        <v>45.664518386896439</v>
      </c>
      <c r="AJ46" s="15"/>
    </row>
    <row r="47" spans="2:36" s="5" customFormat="1" x14ac:dyDescent="0.25">
      <c r="B47" s="49" t="s">
        <v>59</v>
      </c>
      <c r="C47" s="15">
        <v>3.0124176275586143E-2</v>
      </c>
      <c r="D47" s="15">
        <v>6.1732723768502445E-2</v>
      </c>
      <c r="E47" s="15">
        <v>4.8339609234318301E-3</v>
      </c>
      <c r="F47" s="15">
        <v>9.6597085534576542E-3</v>
      </c>
      <c r="G47" s="15">
        <v>1.1115519443663921E-2</v>
      </c>
      <c r="H47" s="15">
        <v>4.3670638101199741E-2</v>
      </c>
      <c r="I47" s="15">
        <v>1.7029993734942045E-2</v>
      </c>
      <c r="J47" s="15">
        <v>4.9861384180022242E-2</v>
      </c>
      <c r="K47" s="15">
        <v>3.1322956129690757E-2</v>
      </c>
      <c r="L47" s="15">
        <v>1.0662701181920402E-2</v>
      </c>
      <c r="M47" s="15">
        <v>1.0546678838236373E-2</v>
      </c>
      <c r="N47" s="15">
        <v>2.8586519024370392E-2</v>
      </c>
      <c r="O47" s="15">
        <v>6.7575852192090669E-2</v>
      </c>
      <c r="P47" s="15">
        <v>6.2758351244943208E-2</v>
      </c>
      <c r="Q47" s="15">
        <v>2.0311199234505237E-2</v>
      </c>
      <c r="R47" s="15">
        <v>1.7139423885163159E-2</v>
      </c>
      <c r="S47" s="15">
        <v>1.2404828508531017E-2</v>
      </c>
      <c r="T47" s="15">
        <v>1.8670271125727674E-2</v>
      </c>
      <c r="U47" s="15">
        <v>3.1815439244347717E-2</v>
      </c>
      <c r="V47" s="15">
        <v>1.6732988982472469E-2</v>
      </c>
      <c r="W47" s="15">
        <v>4.7855482327998772E-2</v>
      </c>
      <c r="X47" s="15">
        <v>3.5807679261512848E-2</v>
      </c>
      <c r="Y47" s="15">
        <v>4.5681927347271556E-2</v>
      </c>
      <c r="Z47" s="15">
        <v>4.5840176950119688E-2</v>
      </c>
      <c r="AA47" s="15">
        <v>6.7055040884395151E-2</v>
      </c>
      <c r="AB47" s="15">
        <v>4.0631863335211918E-2</v>
      </c>
      <c r="AC47" s="15">
        <v>1.7328696822118503E-2</v>
      </c>
      <c r="AD47" s="15">
        <v>3.7439187679249641E-2</v>
      </c>
      <c r="AE47" s="15">
        <v>1.8099505820908822E-2</v>
      </c>
      <c r="AF47" s="15">
        <v>1.2217865023278417E-2</v>
      </c>
      <c r="AG47" s="15">
        <v>1.7867331900392334E-2</v>
      </c>
      <c r="AH47" s="15">
        <v>1.3117867747213491E-2</v>
      </c>
      <c r="AI47" s="15">
        <v>1.2121378641717265E-2</v>
      </c>
      <c r="AJ47" s="15"/>
    </row>
    <row r="48" spans="2:36" s="5" customFormat="1" x14ac:dyDescent="0.25">
      <c r="B48" s="50" t="s">
        <v>60</v>
      </c>
      <c r="C48" s="15">
        <v>4292.2214433081817</v>
      </c>
      <c r="D48" s="15">
        <v>4099.1522911822149</v>
      </c>
      <c r="E48" s="15">
        <v>3970.2429540205853</v>
      </c>
      <c r="F48" s="15">
        <v>4515.1793399048865</v>
      </c>
      <c r="G48" s="15">
        <v>4349.7116875914217</v>
      </c>
      <c r="H48" s="15">
        <v>4719.9651532396156</v>
      </c>
      <c r="I48" s="15">
        <v>4585.9263822588409</v>
      </c>
      <c r="J48" s="15">
        <v>4299.6749503611081</v>
      </c>
      <c r="K48" s="15">
        <v>4046.4985398837857</v>
      </c>
      <c r="L48" s="15">
        <v>4032.2042986292345</v>
      </c>
      <c r="M48" s="15">
        <v>4038.6115724519946</v>
      </c>
      <c r="N48" s="15">
        <v>5486.6893628135695</v>
      </c>
      <c r="O48" s="15">
        <v>4448.5207759717141</v>
      </c>
      <c r="P48" s="15">
        <v>5528.4014695922097</v>
      </c>
      <c r="Q48" s="15">
        <v>4992.2981657354803</v>
      </c>
      <c r="R48" s="15">
        <v>5123.4801793821043</v>
      </c>
      <c r="S48" s="15">
        <v>4691.85952362426</v>
      </c>
      <c r="T48" s="15">
        <v>4792.9375764837259</v>
      </c>
      <c r="U48" s="15">
        <v>4405.8977212015725</v>
      </c>
      <c r="V48" s="15">
        <v>4246.4301007020413</v>
      </c>
      <c r="W48" s="15">
        <v>5868.5433632482382</v>
      </c>
      <c r="X48" s="15">
        <v>5174.8174924872346</v>
      </c>
      <c r="Y48" s="15">
        <v>4386.6697612415974</v>
      </c>
      <c r="Z48" s="15">
        <v>5035.3744439288248</v>
      </c>
      <c r="AA48" s="15">
        <v>5827.0412910374962</v>
      </c>
      <c r="AB48" s="15">
        <v>6060.4296454883433</v>
      </c>
      <c r="AC48" s="15">
        <v>4889.8202734621782</v>
      </c>
      <c r="AD48" s="15">
        <v>5892.7529566106487</v>
      </c>
      <c r="AE48" s="15">
        <v>4612.035975112065</v>
      </c>
      <c r="AF48" s="15">
        <v>4576.1128149342503</v>
      </c>
      <c r="AG48" s="15">
        <v>4707.5332567402475</v>
      </c>
      <c r="AH48" s="15">
        <v>3977.3463343454077</v>
      </c>
      <c r="AI48" s="15">
        <v>3631.5986150814192</v>
      </c>
      <c r="AJ48" s="15"/>
    </row>
    <row r="49" spans="2:36" s="5" customFormat="1" x14ac:dyDescent="0.25">
      <c r="B49" s="49" t="s">
        <v>61</v>
      </c>
      <c r="C49" s="15">
        <v>1875.7128629178073</v>
      </c>
      <c r="D49" s="15">
        <v>1735.8714951602587</v>
      </c>
      <c r="E49" s="15">
        <v>1645.8697140659506</v>
      </c>
      <c r="F49" s="15">
        <v>2168.618600449734</v>
      </c>
      <c r="G49" s="15">
        <v>2013.2163482271687</v>
      </c>
      <c r="H49" s="15">
        <v>2384.7443879612883</v>
      </c>
      <c r="I49" s="15">
        <v>2262.8964667262849</v>
      </c>
      <c r="J49" s="15">
        <v>2052.7860913746081</v>
      </c>
      <c r="K49" s="15">
        <v>1845.7896219802001</v>
      </c>
      <c r="L49" s="15">
        <v>1843.0804540744657</v>
      </c>
      <c r="M49" s="15">
        <v>1820.661669239598</v>
      </c>
      <c r="N49" s="15">
        <v>3052.9254722042597</v>
      </c>
      <c r="O49" s="15">
        <v>2332.6682630498517</v>
      </c>
      <c r="P49" s="15">
        <v>3189.5454192349284</v>
      </c>
      <c r="Q49" s="15">
        <v>2761.3525902997185</v>
      </c>
      <c r="R49" s="15">
        <v>2864.9468789172774</v>
      </c>
      <c r="S49" s="15">
        <v>2469.2696524529342</v>
      </c>
      <c r="T49" s="15">
        <v>2606.2626123648356</v>
      </c>
      <c r="U49" s="15">
        <v>2233.3122133942998</v>
      </c>
      <c r="V49" s="15">
        <v>2077.506750087096</v>
      </c>
      <c r="W49" s="15">
        <v>3415.8326063068912</v>
      </c>
      <c r="X49" s="15">
        <v>2933.3748140715679</v>
      </c>
      <c r="Y49" s="15">
        <v>2260.1012645240639</v>
      </c>
      <c r="Z49" s="15">
        <v>2868.5876170067045</v>
      </c>
      <c r="AA49" s="15">
        <v>3474.9049578862832</v>
      </c>
      <c r="AB49" s="15">
        <v>3930.2756716761655</v>
      </c>
      <c r="AC49" s="15">
        <v>2801.7090367212413</v>
      </c>
      <c r="AD49" s="15">
        <v>3505.3965232274454</v>
      </c>
      <c r="AE49" s="15">
        <v>2405.305427299857</v>
      </c>
      <c r="AF49" s="15">
        <v>2370.5962202286105</v>
      </c>
      <c r="AG49" s="15">
        <v>2526.4605195741915</v>
      </c>
      <c r="AH49" s="15">
        <v>1736.6743335167237</v>
      </c>
      <c r="AI49" s="15">
        <v>1342.5652859693871</v>
      </c>
      <c r="AJ49" s="15"/>
    </row>
    <row r="50" spans="2:36" s="5" customFormat="1" x14ac:dyDescent="0.25">
      <c r="B50" s="49" t="s">
        <v>62</v>
      </c>
      <c r="C50" s="15">
        <v>84.851504897216955</v>
      </c>
      <c r="D50" s="15">
        <v>83.177029135983787</v>
      </c>
      <c r="E50" s="15">
        <v>81.933795405616635</v>
      </c>
      <c r="F50" s="15">
        <v>82.464938815787974</v>
      </c>
      <c r="G50" s="15">
        <v>82.030238191017759</v>
      </c>
      <c r="H50" s="15">
        <v>81.767501008331806</v>
      </c>
      <c r="I50" s="15">
        <v>81.243977038212691</v>
      </c>
      <c r="J50" s="15">
        <v>78.941566190944812</v>
      </c>
      <c r="K50" s="15">
        <v>77.531701894743804</v>
      </c>
      <c r="L50" s="15">
        <v>77.170193850130971</v>
      </c>
      <c r="M50" s="15">
        <v>77.879204617538861</v>
      </c>
      <c r="N50" s="15">
        <v>84.087025853978943</v>
      </c>
      <c r="O50" s="15">
        <v>74.692941162610381</v>
      </c>
      <c r="P50" s="15">
        <v>81.151026366408516</v>
      </c>
      <c r="Q50" s="15">
        <v>78.199646117055238</v>
      </c>
      <c r="R50" s="15">
        <v>79.090705605733632</v>
      </c>
      <c r="S50" s="15">
        <v>78.038369173618804</v>
      </c>
      <c r="T50" s="15">
        <v>76.997320930191634</v>
      </c>
      <c r="U50" s="15">
        <v>76.625759662357027</v>
      </c>
      <c r="V50" s="15">
        <v>76.493491493920857</v>
      </c>
      <c r="W50" s="15">
        <v>84.650905387504508</v>
      </c>
      <c r="X50" s="15">
        <v>78.533147923356566</v>
      </c>
      <c r="Y50" s="15">
        <v>75.148485733449732</v>
      </c>
      <c r="Z50" s="15">
        <v>76.139426374768831</v>
      </c>
      <c r="AA50" s="15">
        <v>81.532137744639414</v>
      </c>
      <c r="AB50" s="15">
        <v>75.006517089366369</v>
      </c>
      <c r="AC50" s="15">
        <v>73.77946951204261</v>
      </c>
      <c r="AD50" s="15">
        <v>82.663727330708227</v>
      </c>
      <c r="AE50" s="15">
        <v>77.701487456321985</v>
      </c>
      <c r="AF50" s="15">
        <v>77.815376316941126</v>
      </c>
      <c r="AG50" s="15">
        <v>77.060366688514094</v>
      </c>
      <c r="AH50" s="15">
        <v>79.355039289310085</v>
      </c>
      <c r="AI50" s="15">
        <v>81.101626380475594</v>
      </c>
      <c r="AJ50" s="15"/>
    </row>
    <row r="51" spans="2:36" s="5" customFormat="1" x14ac:dyDescent="0.25">
      <c r="B51" s="49" t="s">
        <v>63</v>
      </c>
      <c r="C51" s="15">
        <v>0.15345827648414992</v>
      </c>
      <c r="D51" s="15">
        <v>0.12952445363928103</v>
      </c>
      <c r="E51" s="15">
        <v>0.11406403244290125</v>
      </c>
      <c r="F51" s="15">
        <v>0.14166963250222256</v>
      </c>
      <c r="G51" s="15">
        <v>0.14961762270096446</v>
      </c>
      <c r="H51" s="15">
        <v>0.17256881903787627</v>
      </c>
      <c r="I51" s="15">
        <v>0.18188135268906092</v>
      </c>
      <c r="J51" s="15">
        <v>0.13783020996243711</v>
      </c>
      <c r="K51" s="15">
        <v>0.11253307490852556</v>
      </c>
      <c r="L51" s="15">
        <v>0.10701289340038322</v>
      </c>
      <c r="M51" s="15">
        <v>0.14087612800493668</v>
      </c>
      <c r="N51" s="15">
        <v>0.29934779886000001</v>
      </c>
      <c r="O51" s="15">
        <v>9.2264756108571433E-2</v>
      </c>
      <c r="P51" s="15">
        <v>0.25142381923714285</v>
      </c>
      <c r="Q51" s="15">
        <v>0.1560584307857143</v>
      </c>
      <c r="R51" s="15">
        <v>0.16601337171428571</v>
      </c>
      <c r="S51" s="15">
        <v>0.141568054</v>
      </c>
      <c r="T51" s="15">
        <v>0.11603765310764159</v>
      </c>
      <c r="U51" s="15">
        <v>0.10212919721236466</v>
      </c>
      <c r="V51" s="15">
        <v>0.10228524069871961</v>
      </c>
      <c r="W51" s="15">
        <v>0.31126568336309646</v>
      </c>
      <c r="X51" s="15">
        <v>0.16043221344031358</v>
      </c>
      <c r="Y51" s="15">
        <v>8.4569419550722516E-2</v>
      </c>
      <c r="Z51" s="15">
        <v>0.13163354123997537</v>
      </c>
      <c r="AA51" s="15">
        <v>0.26126972189173275</v>
      </c>
      <c r="AB51" s="15">
        <v>0.1130999823015849</v>
      </c>
      <c r="AC51" s="15">
        <v>8.4098454353747312E-2</v>
      </c>
      <c r="AD51" s="15">
        <v>0.27461157782404533</v>
      </c>
      <c r="AE51" s="15">
        <v>0.11731660013280179</v>
      </c>
      <c r="AF51" s="15">
        <v>0.10070210502373064</v>
      </c>
      <c r="AG51" s="15">
        <v>8.8235735425136283E-2</v>
      </c>
      <c r="AH51" s="15">
        <v>7.0682644256610014E-2</v>
      </c>
      <c r="AI51" s="15">
        <v>6.8633171542324289E-2</v>
      </c>
      <c r="AJ51" s="15"/>
    </row>
    <row r="52" spans="2:36" s="5" customFormat="1" x14ac:dyDescent="0.25">
      <c r="B52" s="50" t="s">
        <v>64</v>
      </c>
      <c r="C52" s="15">
        <v>62.355098441703177</v>
      </c>
      <c r="D52" s="15">
        <v>54.679910597704307</v>
      </c>
      <c r="E52" s="15">
        <v>64.825996303088175</v>
      </c>
      <c r="F52" s="15">
        <v>55.417707120240458</v>
      </c>
      <c r="G52" s="15">
        <v>80.257086291619785</v>
      </c>
      <c r="H52" s="15">
        <v>84.089332727101734</v>
      </c>
      <c r="I52" s="15">
        <v>95.995458442376858</v>
      </c>
      <c r="J52" s="15">
        <v>106.55079119667521</v>
      </c>
      <c r="K52" s="15">
        <v>118.05511384215392</v>
      </c>
      <c r="L52" s="15">
        <v>129.55585320103421</v>
      </c>
      <c r="M52" s="15">
        <v>165.74721387475481</v>
      </c>
      <c r="N52" s="15">
        <v>206.89110143237556</v>
      </c>
      <c r="O52" s="15">
        <v>197.39907728874263</v>
      </c>
      <c r="P52" s="15">
        <v>239.10925078211426</v>
      </c>
      <c r="Q52" s="15">
        <v>257.56433801939949</v>
      </c>
      <c r="R52" s="15">
        <v>274.06482714275643</v>
      </c>
      <c r="S52" s="15">
        <v>360.82940760697358</v>
      </c>
      <c r="T52" s="15">
        <v>521.64338508213643</v>
      </c>
      <c r="U52" s="15">
        <v>442.37157584973579</v>
      </c>
      <c r="V52" s="15">
        <v>186.18837003593353</v>
      </c>
      <c r="W52" s="15">
        <v>195.52370097530493</v>
      </c>
      <c r="X52" s="15">
        <v>62.300266420451301</v>
      </c>
      <c r="Y52" s="15">
        <v>265.13600523496677</v>
      </c>
      <c r="Z52" s="15">
        <v>72.434519454662691</v>
      </c>
      <c r="AA52" s="15">
        <v>65.077029105999912</v>
      </c>
      <c r="AB52" s="15">
        <v>74.741338089108453</v>
      </c>
      <c r="AC52" s="15">
        <v>481.76518666478256</v>
      </c>
      <c r="AD52" s="15">
        <v>107.85462964067733</v>
      </c>
      <c r="AE52" s="15">
        <v>413.34854309495887</v>
      </c>
      <c r="AF52" s="15">
        <v>122.51725161671037</v>
      </c>
      <c r="AG52" s="15">
        <v>121.07965041957493</v>
      </c>
      <c r="AH52" s="15">
        <v>120.22848422709308</v>
      </c>
      <c r="AI52" s="15">
        <v>154.26154674227143</v>
      </c>
      <c r="AJ52" s="15"/>
    </row>
    <row r="53" spans="2:36" s="5" customFormat="1" x14ac:dyDescent="0.25">
      <c r="B53" s="49" t="s">
        <v>65</v>
      </c>
      <c r="C53" s="15">
        <v>60.026332072540555</v>
      </c>
      <c r="D53" s="15">
        <v>52.646920581583075</v>
      </c>
      <c r="E53" s="15">
        <v>62.383216444258601</v>
      </c>
      <c r="F53" s="15">
        <v>53.339319233594864</v>
      </c>
      <c r="G53" s="15">
        <v>77.18718295522045</v>
      </c>
      <c r="H53" s="15">
        <v>80.719663360441814</v>
      </c>
      <c r="I53" s="15">
        <v>92.154410876859984</v>
      </c>
      <c r="J53" s="15">
        <v>102.29184499132849</v>
      </c>
      <c r="K53" s="15">
        <v>113.34069731695853</v>
      </c>
      <c r="L53" s="15">
        <v>124.38610822272524</v>
      </c>
      <c r="M53" s="15">
        <v>161.49629813429317</v>
      </c>
      <c r="N53" s="15">
        <v>200.20834819352336</v>
      </c>
      <c r="O53" s="15">
        <v>190.60276899203168</v>
      </c>
      <c r="P53" s="15">
        <v>230.12678591411012</v>
      </c>
      <c r="Q53" s="15">
        <v>247.64711587398753</v>
      </c>
      <c r="R53" s="15">
        <v>262.02381943206615</v>
      </c>
      <c r="S53" s="15">
        <v>348.66369914997563</v>
      </c>
      <c r="T53" s="15">
        <v>514.22130210455998</v>
      </c>
      <c r="U53" s="15">
        <v>436.59977649363356</v>
      </c>
      <c r="V53" s="15">
        <v>173.70396961185648</v>
      </c>
      <c r="W53" s="15">
        <v>182.69033725633011</v>
      </c>
      <c r="X53" s="15">
        <v>54.404016955987814</v>
      </c>
      <c r="Y53" s="15">
        <v>257.60701413072275</v>
      </c>
      <c r="Z53" s="15">
        <v>64.496120928375689</v>
      </c>
      <c r="AA53" s="15">
        <v>58.214745173230263</v>
      </c>
      <c r="AB53" s="15">
        <v>67.268231539549845</v>
      </c>
      <c r="AC53" s="15">
        <v>474.30065923426974</v>
      </c>
      <c r="AD53" s="15">
        <v>98.574781843096204</v>
      </c>
      <c r="AE53" s="15">
        <v>403.53657098166946</v>
      </c>
      <c r="AF53" s="15">
        <v>111.78035010000762</v>
      </c>
      <c r="AG53" s="15">
        <v>110.53564286152616</v>
      </c>
      <c r="AH53" s="15">
        <v>109.85418293833784</v>
      </c>
      <c r="AI53" s="15">
        <v>143.62439490207834</v>
      </c>
      <c r="AJ53" s="15"/>
    </row>
    <row r="54" spans="2:36" s="5" customFormat="1" x14ac:dyDescent="0.25">
      <c r="B54" s="49" t="s">
        <v>66</v>
      </c>
      <c r="C54" s="15" t="s">
        <v>75</v>
      </c>
      <c r="D54" s="15" t="s">
        <v>75</v>
      </c>
      <c r="E54" s="15" t="s">
        <v>75</v>
      </c>
      <c r="F54" s="15" t="s">
        <v>75</v>
      </c>
      <c r="G54" s="15" t="s">
        <v>75</v>
      </c>
      <c r="H54" s="15" t="s">
        <v>75</v>
      </c>
      <c r="I54" s="15" t="s">
        <v>75</v>
      </c>
      <c r="J54" s="15" t="s">
        <v>75</v>
      </c>
      <c r="K54" s="15" t="s">
        <v>75</v>
      </c>
      <c r="L54" s="15" t="s">
        <v>75</v>
      </c>
      <c r="M54" s="15" t="s">
        <v>75</v>
      </c>
      <c r="N54" s="15" t="s">
        <v>75</v>
      </c>
      <c r="O54" s="15" t="s">
        <v>75</v>
      </c>
      <c r="P54" s="15" t="s">
        <v>75</v>
      </c>
      <c r="Q54" s="15" t="s">
        <v>75</v>
      </c>
      <c r="R54" s="15" t="s">
        <v>75</v>
      </c>
      <c r="S54" s="15" t="s">
        <v>75</v>
      </c>
      <c r="T54" s="15" t="s">
        <v>75</v>
      </c>
      <c r="U54" s="15" t="s">
        <v>75</v>
      </c>
      <c r="V54" s="15" t="s">
        <v>75</v>
      </c>
      <c r="W54" s="15" t="s">
        <v>75</v>
      </c>
      <c r="X54" s="15" t="s">
        <v>75</v>
      </c>
      <c r="Y54" s="15" t="s">
        <v>75</v>
      </c>
      <c r="Z54" s="15" t="s">
        <v>75</v>
      </c>
      <c r="AA54" s="15" t="s">
        <v>75</v>
      </c>
      <c r="AB54" s="15" t="s">
        <v>75</v>
      </c>
      <c r="AC54" s="15" t="s">
        <v>75</v>
      </c>
      <c r="AD54" s="15" t="s">
        <v>75</v>
      </c>
      <c r="AE54" s="15" t="s">
        <v>75</v>
      </c>
      <c r="AF54" s="15" t="s">
        <v>75</v>
      </c>
      <c r="AG54" s="15" t="s">
        <v>75</v>
      </c>
      <c r="AH54" s="15" t="s">
        <v>75</v>
      </c>
      <c r="AI54" s="15" t="s">
        <v>75</v>
      </c>
      <c r="AJ54" s="15"/>
    </row>
    <row r="55" spans="2:36" s="5" customFormat="1" x14ac:dyDescent="0.25">
      <c r="B55" s="49" t="s">
        <v>67</v>
      </c>
      <c r="C55" s="15">
        <v>8.787797619481591E-3</v>
      </c>
      <c r="D55" s="15">
        <v>7.6716604381933283E-3</v>
      </c>
      <c r="E55" s="15">
        <v>9.2180372031304639E-3</v>
      </c>
      <c r="F55" s="15">
        <v>7.8429731571531876E-3</v>
      </c>
      <c r="G55" s="15">
        <v>1.1584540892072953E-2</v>
      </c>
      <c r="H55" s="15">
        <v>1.2715733459094051E-2</v>
      </c>
      <c r="I55" s="15">
        <v>1.4494519115158009E-2</v>
      </c>
      <c r="J55" s="15">
        <v>1.6071495114515895E-2</v>
      </c>
      <c r="K55" s="15">
        <v>1.7790251038473162E-2</v>
      </c>
      <c r="L55" s="15">
        <v>1.9508471616260271E-2</v>
      </c>
      <c r="M55" s="15">
        <v>1.6041191473440179E-2</v>
      </c>
      <c r="N55" s="15">
        <v>2.5217936750385694E-2</v>
      </c>
      <c r="O55" s="15">
        <v>2.5646446402682831E-2</v>
      </c>
      <c r="P55" s="15">
        <v>3.3896093841525018E-2</v>
      </c>
      <c r="Q55" s="15">
        <v>3.7423479794007321E-2</v>
      </c>
      <c r="R55" s="15">
        <v>4.5437764946000964E-2</v>
      </c>
      <c r="S55" s="15">
        <v>4.5908333799992283E-2</v>
      </c>
      <c r="T55" s="15">
        <v>2.8007860292741365E-2</v>
      </c>
      <c r="U55" s="15">
        <v>2.1780374928687639E-2</v>
      </c>
      <c r="V55" s="15">
        <v>4.7110944996517211E-2</v>
      </c>
      <c r="W55" s="15">
        <v>4.8427787618772887E-2</v>
      </c>
      <c r="X55" s="15">
        <v>2.9797167790428243E-2</v>
      </c>
      <c r="Y55" s="15">
        <v>2.8411287185826535E-2</v>
      </c>
      <c r="Z55" s="15">
        <v>2.9956220853913217E-2</v>
      </c>
      <c r="AA55" s="15">
        <v>2.5895411067055299E-2</v>
      </c>
      <c r="AB55" s="15">
        <v>2.8200402073806079E-2</v>
      </c>
      <c r="AC55" s="15">
        <v>2.816802803967107E-2</v>
      </c>
      <c r="AD55" s="15">
        <v>3.5018293575777813E-2</v>
      </c>
      <c r="AE55" s="15">
        <v>3.7026309861469514E-2</v>
      </c>
      <c r="AF55" s="15">
        <v>4.0516609496991471E-2</v>
      </c>
      <c r="AG55" s="15">
        <v>3.9788707766221801E-2</v>
      </c>
      <c r="AH55" s="15">
        <v>3.9148306750019755E-2</v>
      </c>
      <c r="AI55" s="15">
        <v>4.0140195623370158E-2</v>
      </c>
      <c r="AJ55" s="15"/>
    </row>
    <row r="56" spans="2:36" s="5" customFormat="1" x14ac:dyDescent="0.25">
      <c r="B56" s="50" t="s">
        <v>68</v>
      </c>
      <c r="C56" s="15">
        <v>0.83158525679149586</v>
      </c>
      <c r="D56" s="15">
        <v>0.84264206393435381</v>
      </c>
      <c r="E56" s="15">
        <v>0.85369887107721176</v>
      </c>
      <c r="F56" s="15">
        <v>1.1245023448867602</v>
      </c>
      <c r="G56" s="15">
        <v>1.3953058186963083</v>
      </c>
      <c r="H56" s="15">
        <v>21.358779585250744</v>
      </c>
      <c r="I56" s="15">
        <v>25.564357425727337</v>
      </c>
      <c r="J56" s="15">
        <v>25.899077132870222</v>
      </c>
      <c r="K56" s="15">
        <v>26.196690173346433</v>
      </c>
      <c r="L56" s="15">
        <v>26.494303213822644</v>
      </c>
      <c r="M56" s="15">
        <v>41.892700143278738</v>
      </c>
      <c r="N56" s="15">
        <v>45.497143910670346</v>
      </c>
      <c r="O56" s="15">
        <v>46.204454727337072</v>
      </c>
      <c r="P56" s="15">
        <v>46.911765544003792</v>
      </c>
      <c r="Q56" s="15">
        <v>49.000896360670644</v>
      </c>
      <c r="R56" s="15">
        <v>49.476693844003982</v>
      </c>
      <c r="S56" s="15">
        <v>1459.2057427096565</v>
      </c>
      <c r="T56" s="15">
        <v>18.352409376192046</v>
      </c>
      <c r="U56" s="15">
        <v>27.261272169846162</v>
      </c>
      <c r="V56" s="15">
        <v>18.731657947620615</v>
      </c>
      <c r="W56" s="15">
        <v>18.720601140477758</v>
      </c>
      <c r="X56" s="15">
        <v>18.709544333334897</v>
      </c>
      <c r="Y56" s="15">
        <v>18.698487526192043</v>
      </c>
      <c r="Z56" s="15">
        <v>18.427684052382492</v>
      </c>
      <c r="AA56" s="15">
        <v>18.156880578572945</v>
      </c>
      <c r="AB56" s="15">
        <v>17.822160871430064</v>
      </c>
      <c r="AC56" s="15">
        <v>17.48744116428718</v>
      </c>
      <c r="AD56" s="15">
        <v>17.152721457144303</v>
      </c>
      <c r="AE56" s="15">
        <v>16.855108416668092</v>
      </c>
      <c r="AF56" s="15">
        <v>16.558556653847265</v>
      </c>
      <c r="AG56" s="15">
        <v>15.851245837180539</v>
      </c>
      <c r="AH56" s="15">
        <v>15.605900409525137</v>
      </c>
      <c r="AI56" s="15">
        <v>14.898589592858411</v>
      </c>
      <c r="AJ56" s="15"/>
    </row>
    <row r="57" spans="2:36" s="5" customFormat="1" x14ac:dyDescent="0.25">
      <c r="B57" s="49" t="s">
        <v>69</v>
      </c>
      <c r="C57" s="15">
        <v>0.82940178298197209</v>
      </c>
      <c r="D57" s="15">
        <v>0.83827511631530616</v>
      </c>
      <c r="E57" s="15">
        <v>0.84714844964864033</v>
      </c>
      <c r="F57" s="15">
        <v>1.1157684496486648</v>
      </c>
      <c r="G57" s="15">
        <v>1.3843884496486893</v>
      </c>
      <c r="H57" s="15">
        <v>21.281762509060268</v>
      </c>
      <c r="I57" s="15">
        <v>25.421240642394004</v>
      </c>
      <c r="J57" s="15">
        <v>25.689860642394031</v>
      </c>
      <c r="K57" s="15">
        <v>25.921373975727384</v>
      </c>
      <c r="L57" s="15">
        <v>26.152887309060738</v>
      </c>
      <c r="M57" s="15">
        <v>41.494315421850168</v>
      </c>
      <c r="N57" s="15">
        <v>45.041790372575107</v>
      </c>
      <c r="O57" s="15">
        <v>45.692132372575166</v>
      </c>
      <c r="P57" s="15">
        <v>46.342474372575218</v>
      </c>
      <c r="Q57" s="15">
        <v>48.374636372575409</v>
      </c>
      <c r="R57" s="15">
        <v>48.793465039242079</v>
      </c>
      <c r="S57" s="15">
        <v>1458.1255186667993</v>
      </c>
      <c r="T57" s="15">
        <v>17.272185333334903</v>
      </c>
      <c r="U57" s="15">
        <v>25.784052888893783</v>
      </c>
      <c r="V57" s="15">
        <v>17.254438666668236</v>
      </c>
      <c r="W57" s="15">
        <v>17.245565333334902</v>
      </c>
      <c r="X57" s="15">
        <v>17.236692000001565</v>
      </c>
      <c r="Y57" s="15">
        <v>17.227818666668234</v>
      </c>
      <c r="Z57" s="15">
        <v>16.959198666668208</v>
      </c>
      <c r="AA57" s="15">
        <v>16.690578666668184</v>
      </c>
      <c r="AB57" s="15">
        <v>16.421958666668161</v>
      </c>
      <c r="AC57" s="15">
        <v>16.153338666668134</v>
      </c>
      <c r="AD57" s="15">
        <v>15.88471866666811</v>
      </c>
      <c r="AE57" s="15">
        <v>15.653205333334757</v>
      </c>
      <c r="AF57" s="15">
        <v>15.42275327765679</v>
      </c>
      <c r="AG57" s="15">
        <v>14.77241127765673</v>
      </c>
      <c r="AH57" s="15">
        <v>14.584034666667995</v>
      </c>
      <c r="AI57" s="15">
        <v>13.933692666667934</v>
      </c>
      <c r="AJ57" s="15"/>
    </row>
    <row r="58" spans="2:36" s="5" customFormat="1" x14ac:dyDescent="0.25">
      <c r="B58" s="49" t="s">
        <v>70</v>
      </c>
      <c r="C58" s="15" t="s">
        <v>75</v>
      </c>
      <c r="D58" s="15" t="s">
        <v>75</v>
      </c>
      <c r="E58" s="15" t="s">
        <v>75</v>
      </c>
      <c r="F58" s="15" t="s">
        <v>75</v>
      </c>
      <c r="G58" s="15" t="s">
        <v>75</v>
      </c>
      <c r="H58" s="15" t="s">
        <v>75</v>
      </c>
      <c r="I58" s="15" t="s">
        <v>75</v>
      </c>
      <c r="J58" s="15" t="s">
        <v>75</v>
      </c>
      <c r="K58" s="15" t="s">
        <v>75</v>
      </c>
      <c r="L58" s="15" t="s">
        <v>75</v>
      </c>
      <c r="M58" s="15" t="s">
        <v>75</v>
      </c>
      <c r="N58" s="15" t="s">
        <v>75</v>
      </c>
      <c r="O58" s="15" t="s">
        <v>75</v>
      </c>
      <c r="P58" s="15" t="s">
        <v>75</v>
      </c>
      <c r="Q58" s="15" t="s">
        <v>75</v>
      </c>
      <c r="R58" s="15" t="s">
        <v>75</v>
      </c>
      <c r="S58" s="15" t="s">
        <v>75</v>
      </c>
      <c r="T58" s="15" t="s">
        <v>75</v>
      </c>
      <c r="U58" s="15" t="s">
        <v>75</v>
      </c>
      <c r="V58" s="15" t="s">
        <v>75</v>
      </c>
      <c r="W58" s="15" t="s">
        <v>75</v>
      </c>
      <c r="X58" s="15" t="s">
        <v>75</v>
      </c>
      <c r="Y58" s="15" t="s">
        <v>75</v>
      </c>
      <c r="Z58" s="15" t="s">
        <v>75</v>
      </c>
      <c r="AA58" s="15" t="s">
        <v>75</v>
      </c>
      <c r="AB58" s="15" t="s">
        <v>75</v>
      </c>
      <c r="AC58" s="15" t="s">
        <v>75</v>
      </c>
      <c r="AD58" s="15" t="s">
        <v>75</v>
      </c>
      <c r="AE58" s="15" t="s">
        <v>75</v>
      </c>
      <c r="AF58" s="15" t="s">
        <v>75</v>
      </c>
      <c r="AG58" s="15" t="s">
        <v>75</v>
      </c>
      <c r="AH58" s="15" t="s">
        <v>75</v>
      </c>
      <c r="AI58" s="15" t="s">
        <v>75</v>
      </c>
      <c r="AJ58" s="15"/>
    </row>
    <row r="59" spans="2:36" s="5" customFormat="1" x14ac:dyDescent="0.25">
      <c r="B59" s="49" t="s">
        <v>71</v>
      </c>
      <c r="C59" s="15">
        <v>8.2395238095238085E-6</v>
      </c>
      <c r="D59" s="15">
        <v>1.6479047619047617E-5</v>
      </c>
      <c r="E59" s="15">
        <v>2.4718571428571425E-5</v>
      </c>
      <c r="F59" s="15">
        <v>3.2958095238095234E-5</v>
      </c>
      <c r="G59" s="15">
        <v>4.1197619047619046E-5</v>
      </c>
      <c r="H59" s="15">
        <v>2.9063047619047632E-4</v>
      </c>
      <c r="I59" s="15">
        <v>5.4006333333333329E-4</v>
      </c>
      <c r="J59" s="15">
        <v>7.8949619047619026E-4</v>
      </c>
      <c r="K59" s="15">
        <v>1.0389290476190477E-3</v>
      </c>
      <c r="L59" s="15">
        <v>1.2883619047619047E-3</v>
      </c>
      <c r="M59" s="15">
        <v>1.5033385714285715E-3</v>
      </c>
      <c r="N59" s="15">
        <v>1.7183152380952382E-3</v>
      </c>
      <c r="O59" s="15">
        <v>1.9332919047619045E-3</v>
      </c>
      <c r="P59" s="15">
        <v>2.1482685714285712E-3</v>
      </c>
      <c r="Q59" s="15">
        <v>2.3632452380952379E-3</v>
      </c>
      <c r="R59" s="15">
        <v>2.5782219047619042E-3</v>
      </c>
      <c r="S59" s="15">
        <v>4.0763171428571431E-3</v>
      </c>
      <c r="T59" s="15">
        <v>4.0763171428571431E-3</v>
      </c>
      <c r="U59" s="15">
        <v>5.5744123809523798E-3</v>
      </c>
      <c r="V59" s="15">
        <v>5.5744123809523798E-3</v>
      </c>
      <c r="W59" s="15">
        <v>5.5661728571428561E-3</v>
      </c>
      <c r="X59" s="15">
        <v>5.5579333333333324E-3</v>
      </c>
      <c r="Y59" s="15">
        <v>5.5496938095238087E-3</v>
      </c>
      <c r="Z59" s="15">
        <v>5.5414542857142859E-3</v>
      </c>
      <c r="AA59" s="15">
        <v>5.5332147619047613E-3</v>
      </c>
      <c r="AB59" s="15">
        <v>5.2837819047619047E-3</v>
      </c>
      <c r="AC59" s="15">
        <v>5.0343490476190455E-3</v>
      </c>
      <c r="AD59" s="15">
        <v>4.7849161904761914E-3</v>
      </c>
      <c r="AE59" s="15">
        <v>4.535483333333333E-3</v>
      </c>
      <c r="AF59" s="15">
        <v>4.2860504761904755E-3</v>
      </c>
      <c r="AG59" s="15">
        <v>4.0710738095238088E-3</v>
      </c>
      <c r="AH59" s="15">
        <v>3.8560971428571421E-3</v>
      </c>
      <c r="AI59" s="15">
        <v>3.6411204761904749E-3</v>
      </c>
      <c r="AJ59" s="15"/>
    </row>
    <row r="60" spans="2:36" s="5" customFormat="1" x14ac:dyDescent="0.25">
      <c r="B60" s="50" t="s">
        <v>72</v>
      </c>
      <c r="C60" s="15">
        <v>-413.047013767826</v>
      </c>
      <c r="D60" s="15">
        <v>-409.63037590215703</v>
      </c>
      <c r="E60" s="15">
        <v>-560.58112725028991</v>
      </c>
      <c r="F60" s="15">
        <v>-586.40026702565604</v>
      </c>
      <c r="G60" s="15">
        <v>-645.76000429382998</v>
      </c>
      <c r="H60" s="15">
        <v>-679.69567257206995</v>
      </c>
      <c r="I60" s="15">
        <v>-789.71905568176896</v>
      </c>
      <c r="J60" s="15">
        <v>-793.87406380228606</v>
      </c>
      <c r="K60" s="15">
        <v>-903.22693973980893</v>
      </c>
      <c r="L60" s="15">
        <v>-887.09152256226707</v>
      </c>
      <c r="M60" s="15">
        <v>-1123.2474498408799</v>
      </c>
      <c r="N60" s="15">
        <v>-1115.956839978468</v>
      </c>
      <c r="O60" s="15">
        <v>-953.412958433158</v>
      </c>
      <c r="P60" s="15">
        <v>-1181.864539532422</v>
      </c>
      <c r="Q60" s="15">
        <v>-1090.408717893245</v>
      </c>
      <c r="R60" s="15">
        <v>-1129.6690112376421</v>
      </c>
      <c r="S60" s="15">
        <v>-1273.915783929998</v>
      </c>
      <c r="T60" s="15">
        <v>-1198.2760055179581</v>
      </c>
      <c r="U60" s="15">
        <v>-688.15988908771499</v>
      </c>
      <c r="V60" s="15">
        <v>-708.48802468830104</v>
      </c>
      <c r="W60" s="15">
        <v>-818.731472855736</v>
      </c>
      <c r="X60" s="15">
        <v>-741.72571946474909</v>
      </c>
      <c r="Y60" s="15">
        <v>-668.591210148855</v>
      </c>
      <c r="Z60" s="15">
        <v>-662.32864750261797</v>
      </c>
      <c r="AA60" s="15">
        <v>-763.17103639724792</v>
      </c>
      <c r="AB60" s="15">
        <v>-728.72042576146998</v>
      </c>
      <c r="AC60" s="15">
        <v>-803.70015021157997</v>
      </c>
      <c r="AD60" s="15">
        <v>-868.83231228689692</v>
      </c>
      <c r="AE60" s="15">
        <v>-825.65715378833295</v>
      </c>
      <c r="AF60" s="15">
        <v>-866.31958443530107</v>
      </c>
      <c r="AG60" s="15">
        <v>-809.01313891141194</v>
      </c>
      <c r="AH60" s="15">
        <v>-962.68512272963096</v>
      </c>
      <c r="AI60" s="15">
        <v>-883.26649961292787</v>
      </c>
      <c r="AJ60" s="15"/>
    </row>
    <row r="61" spans="2:36" s="5" customFormat="1" x14ac:dyDescent="0.25">
      <c r="B61" s="50" t="s">
        <v>73</v>
      </c>
      <c r="C61" s="15">
        <v>95.586393100615695</v>
      </c>
      <c r="D61" s="15">
        <v>95.701568661959485</v>
      </c>
      <c r="E61" s="15">
        <v>96.409777034925</v>
      </c>
      <c r="F61" s="15">
        <v>97.146005771354794</v>
      </c>
      <c r="G61" s="15">
        <v>97.743558859034948</v>
      </c>
      <c r="H61" s="15">
        <v>98.1600335732833</v>
      </c>
      <c r="I61" s="15">
        <v>98.185391741055099</v>
      </c>
      <c r="J61" s="15">
        <v>82.529457412034816</v>
      </c>
      <c r="K61" s="15">
        <v>64.743899658318327</v>
      </c>
      <c r="L61" s="15">
        <v>71.990219596908574</v>
      </c>
      <c r="M61" s="15">
        <v>76.747551833598067</v>
      </c>
      <c r="N61" s="15">
        <v>85.297958777457879</v>
      </c>
      <c r="O61" s="15">
        <v>108.25982963815787</v>
      </c>
      <c r="P61" s="15">
        <v>153.17601138730458</v>
      </c>
      <c r="Q61" s="15">
        <v>143.63979548265843</v>
      </c>
      <c r="R61" s="15">
        <v>128.49588098665768</v>
      </c>
      <c r="S61" s="15">
        <v>126.03620618235634</v>
      </c>
      <c r="T61" s="15">
        <v>83.070144766725235</v>
      </c>
      <c r="U61" s="15">
        <v>68.010329379495545</v>
      </c>
      <c r="V61" s="15">
        <v>69.481061204742431</v>
      </c>
      <c r="W61" s="15">
        <v>61.015934692261041</v>
      </c>
      <c r="X61" s="15">
        <v>43.824279636887987</v>
      </c>
      <c r="Y61" s="15">
        <v>47.595212196436158</v>
      </c>
      <c r="Z61" s="15">
        <v>44.555258364823317</v>
      </c>
      <c r="AA61" s="15">
        <v>41.12491951987716</v>
      </c>
      <c r="AB61" s="15">
        <v>41.849098806649948</v>
      </c>
      <c r="AC61" s="15">
        <v>24.650008230852372</v>
      </c>
      <c r="AD61" s="15">
        <v>27.037659067065395</v>
      </c>
      <c r="AE61" s="15">
        <v>23.49070589395857</v>
      </c>
      <c r="AF61" s="15">
        <v>31.974186260019533</v>
      </c>
      <c r="AG61" s="15">
        <v>30.755385589257823</v>
      </c>
      <c r="AH61" s="15">
        <v>34.162086124035525</v>
      </c>
      <c r="AI61" s="15">
        <v>35.981826672200704</v>
      </c>
      <c r="AJ61" s="15"/>
    </row>
    <row r="62" spans="2:36" s="5" customFormat="1" ht="18" x14ac:dyDescent="0.35">
      <c r="B62" s="47" t="s">
        <v>113</v>
      </c>
      <c r="C62" s="14">
        <f>SUM(C36,C40,C44,C48,C52,C56,C60)</f>
        <v>5098.9447768687851</v>
      </c>
      <c r="D62" s="14">
        <f t="shared" ref="D62:AF62" si="17">SUM(D36,D40,D44,D48,D52,D56,D60)</f>
        <v>5018.9445698008876</v>
      </c>
      <c r="E62" s="14">
        <f t="shared" si="17"/>
        <v>4815.3959498891081</v>
      </c>
      <c r="F62" s="14">
        <f t="shared" si="17"/>
        <v>5085.6557836362472</v>
      </c>
      <c r="G62" s="14">
        <f t="shared" si="17"/>
        <v>5228.5770050165547</v>
      </c>
      <c r="H62" s="14">
        <f t="shared" si="17"/>
        <v>6228.699320863394</v>
      </c>
      <c r="I62" s="14">
        <f t="shared" si="17"/>
        <v>5968.3758951102927</v>
      </c>
      <c r="J62" s="14">
        <f t="shared" si="17"/>
        <v>5250.011946289711</v>
      </c>
      <c r="K62" s="14">
        <f t="shared" si="17"/>
        <v>5236.0878975974583</v>
      </c>
      <c r="L62" s="14">
        <f t="shared" si="17"/>
        <v>5277.0080792312747</v>
      </c>
      <c r="M62" s="14">
        <f t="shared" si="17"/>
        <v>5913.2901411912308</v>
      </c>
      <c r="N62" s="14">
        <f t="shared" si="17"/>
        <v>7235.1045809151801</v>
      </c>
      <c r="O62" s="14">
        <f t="shared" si="17"/>
        <v>6811.8243748276218</v>
      </c>
      <c r="P62" s="14">
        <f t="shared" si="17"/>
        <v>7403.9001327187252</v>
      </c>
      <c r="Q62" s="14">
        <f t="shared" si="17"/>
        <v>6087.831392169669</v>
      </c>
      <c r="R62" s="14">
        <f t="shared" si="17"/>
        <v>6237.677547954605</v>
      </c>
      <c r="S62" s="14">
        <f t="shared" si="17"/>
        <v>6177.6026588797531</v>
      </c>
      <c r="T62" s="14">
        <f t="shared" si="17"/>
        <v>5184.1443484838601</v>
      </c>
      <c r="U62" s="14">
        <f t="shared" si="17"/>
        <v>4470.1896295768802</v>
      </c>
      <c r="V62" s="14">
        <f t="shared" si="17"/>
        <v>4048.2362246670755</v>
      </c>
      <c r="W62" s="14">
        <f t="shared" si="17"/>
        <v>5123.3757659312596</v>
      </c>
      <c r="X62" s="14">
        <f t="shared" si="17"/>
        <v>4200.1520176263266</v>
      </c>
      <c r="Y62" s="14">
        <f t="shared" si="17"/>
        <v>3260.1111005718731</v>
      </c>
      <c r="Z62" s="14">
        <f t="shared" si="17"/>
        <v>3914.2550621627979</v>
      </c>
      <c r="AA62" s="14">
        <f t="shared" si="17"/>
        <v>4342.0584058183613</v>
      </c>
      <c r="AB62" s="14">
        <f t="shared" si="17"/>
        <v>3951.7384670498409</v>
      </c>
      <c r="AC62" s="14">
        <f t="shared" si="17"/>
        <v>3011.8425789894791</v>
      </c>
      <c r="AD62" s="14">
        <f t="shared" si="17"/>
        <v>5090.6433679492429</v>
      </c>
      <c r="AE62" s="14">
        <f t="shared" si="17"/>
        <v>3995.9789126827463</v>
      </c>
      <c r="AF62" s="14">
        <f t="shared" si="17"/>
        <v>4126.4559651070758</v>
      </c>
      <c r="AG62" s="14">
        <f t="shared" ref="AG62:AH62" si="18">SUM(AG36,AG40,AG44,AG48,AG52,AG56,AG60)</f>
        <v>4706.6360147335545</v>
      </c>
      <c r="AH62" s="14">
        <f t="shared" si="18"/>
        <v>4302.8973401159856</v>
      </c>
      <c r="AI62" s="14">
        <f t="shared" ref="AI62" si="19">SUM(AI36,AI40,AI44,AI48,AI52,AI56,AI60)</f>
        <v>3655.2521542236482</v>
      </c>
      <c r="AJ62" s="14"/>
    </row>
    <row r="63" spans="2:36" s="5" customFormat="1" x14ac:dyDescent="0.25">
      <c r="B63" s="47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2:36" x14ac:dyDescent="0.25">
      <c r="B64" s="5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2:37" x14ac:dyDescent="0.25">
      <c r="B65" s="5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2:37" x14ac:dyDescent="0.25">
      <c r="B66" s="47" t="s">
        <v>7</v>
      </c>
    </row>
    <row r="67" spans="2:37" x14ac:dyDescent="0.25">
      <c r="B67" s="13" t="s">
        <v>50</v>
      </c>
      <c r="C67" s="70">
        <f>(C36-C4)/C4</f>
        <v>9.9191676669460262E-14</v>
      </c>
      <c r="D67" s="70">
        <f t="shared" ref="D67:AD67" si="20">(D36-D4)/D4</f>
        <v>9.7895573618226025E-14</v>
      </c>
      <c r="E67" s="70">
        <f t="shared" si="20"/>
        <v>1.0021764086086616E-13</v>
      </c>
      <c r="F67" s="70">
        <f t="shared" si="20"/>
        <v>1.0134525825289529E-13</v>
      </c>
      <c r="G67" s="70">
        <f t="shared" si="20"/>
        <v>1.0428830991465122E-13</v>
      </c>
      <c r="H67" s="70">
        <f t="shared" si="20"/>
        <v>1.100177768004689E-13</v>
      </c>
      <c r="I67" s="70">
        <f t="shared" si="20"/>
        <v>1.1888834959807968E-13</v>
      </c>
      <c r="J67" s="70">
        <f t="shared" si="20"/>
        <v>1.0320150061238984E-13</v>
      </c>
      <c r="K67" s="70">
        <f t="shared" si="20"/>
        <v>1.0543840316934007E-13</v>
      </c>
      <c r="L67" s="70">
        <f t="shared" si="20"/>
        <v>1.0620543540181885E-13</v>
      </c>
      <c r="M67" s="70">
        <f t="shared" si="20"/>
        <v>1.5521204277021549E-13</v>
      </c>
      <c r="N67" s="70">
        <f t="shared" si="20"/>
        <v>1.4046411393053934E-13</v>
      </c>
      <c r="O67" s="70">
        <f t="shared" si="20"/>
        <v>1.240969927224752E-13</v>
      </c>
      <c r="P67" s="70">
        <f t="shared" si="20"/>
        <v>1.4123343489561259E-13</v>
      </c>
      <c r="Q67" s="70">
        <f t="shared" si="20"/>
        <v>1.1589949009338906E-13</v>
      </c>
      <c r="R67" s="70">
        <f t="shared" si="20"/>
        <v>1.1386913914283659E-13</v>
      </c>
      <c r="S67" s="70">
        <f t="shared" si="20"/>
        <v>1.0757029355015326E-13</v>
      </c>
      <c r="T67" s="70">
        <f t="shared" si="20"/>
        <v>1.1060379043808632E-13</v>
      </c>
      <c r="U67" s="70">
        <f t="shared" si="20"/>
        <v>1.0677083655613375E-13</v>
      </c>
      <c r="V67" s="70">
        <f t="shared" si="20"/>
        <v>1.0539233579498404E-13</v>
      </c>
      <c r="W67" s="70">
        <f t="shared" si="20"/>
        <v>1.0951148308283274E-13</v>
      </c>
      <c r="X67" s="70">
        <f t="shared" si="20"/>
        <v>1.1334673484870615E-13</v>
      </c>
      <c r="Y67" s="70">
        <f t="shared" si="20"/>
        <v>9.2631333743033992E-14</v>
      </c>
      <c r="Z67" s="70">
        <f t="shared" si="20"/>
        <v>9.8521937044955117E-14</v>
      </c>
      <c r="AA67" s="70">
        <f t="shared" si="20"/>
        <v>9.9522849744233845E-14</v>
      </c>
      <c r="AB67" s="70">
        <f t="shared" si="20"/>
        <v>9.7505459040008674E-14</v>
      </c>
      <c r="AC67" s="70">
        <f t="shared" si="20"/>
        <v>-3.1010426437340967E-7</v>
      </c>
      <c r="AD67" s="70">
        <f t="shared" si="20"/>
        <v>-2.8422262770963056E-5</v>
      </c>
      <c r="AE67" s="70">
        <f t="shared" ref="AE67:AF67" si="21">(AE36-AE4)/AE4</f>
        <v>-2.0060808901340297E-5</v>
      </c>
      <c r="AF67" s="70">
        <f t="shared" si="21"/>
        <v>-3.1635584995392398E-6</v>
      </c>
      <c r="AG67" s="70">
        <f t="shared" ref="AG67:AH67" si="22">(AG36-AG4)/AG4</f>
        <v>-3.1986860852949765E-5</v>
      </c>
      <c r="AH67" s="70">
        <f t="shared" si="22"/>
        <v>-2.8975779043025012E-5</v>
      </c>
      <c r="AI67" s="70">
        <f t="shared" ref="AI67" si="23">(AI36-AI4)/AI4</f>
        <v>-1.1506682651014614E-5</v>
      </c>
      <c r="AJ67" s="17"/>
      <c r="AK67" s="69">
        <f>AVERAGE(C67:AI67)</f>
        <v>-3.7704864880110062E-6</v>
      </c>
    </row>
    <row r="68" spans="2:37" x14ac:dyDescent="0.25">
      <c r="B68" s="49" t="s">
        <v>51</v>
      </c>
      <c r="C68" s="70">
        <f t="shared" ref="C68:AD68" si="24">(C37-C5)/C5</f>
        <v>9.2196973624131246E-14</v>
      </c>
      <c r="D68" s="70">
        <f t="shared" si="24"/>
        <v>9.0991699306822226E-14</v>
      </c>
      <c r="E68" s="70">
        <f t="shared" si="24"/>
        <v>9.1536029155285826E-14</v>
      </c>
      <c r="F68" s="70">
        <f t="shared" si="24"/>
        <v>9.2764749155829662E-14</v>
      </c>
      <c r="G68" s="70">
        <f t="shared" si="24"/>
        <v>9.407649608267241E-14</v>
      </c>
      <c r="H68" s="70">
        <f t="shared" si="24"/>
        <v>9.5124133781421452E-14</v>
      </c>
      <c r="I68" s="70">
        <f t="shared" si="24"/>
        <v>9.9490595351818838E-14</v>
      </c>
      <c r="J68" s="70">
        <f t="shared" si="24"/>
        <v>9.1783050521648316E-14</v>
      </c>
      <c r="K68" s="70">
        <f t="shared" si="24"/>
        <v>9.0988867593438433E-14</v>
      </c>
      <c r="L68" s="70">
        <f t="shared" si="24"/>
        <v>9.026896898336794E-14</v>
      </c>
      <c r="M68" s="70">
        <f t="shared" si="24"/>
        <v>9.8689314970646281E-14</v>
      </c>
      <c r="N68" s="70">
        <f t="shared" si="24"/>
        <v>1.0352755592013759E-13</v>
      </c>
      <c r="O68" s="70">
        <f t="shared" si="24"/>
        <v>9.0318817183162236E-14</v>
      </c>
      <c r="P68" s="70">
        <f t="shared" si="24"/>
        <v>1.0390209152716986E-13</v>
      </c>
      <c r="Q68" s="70">
        <f t="shared" si="24"/>
        <v>9.693060200204844E-14</v>
      </c>
      <c r="R68" s="70">
        <f t="shared" si="24"/>
        <v>9.3751448621422486E-14</v>
      </c>
      <c r="S68" s="70">
        <f t="shared" si="24"/>
        <v>9.4346918766343113E-14</v>
      </c>
      <c r="T68" s="70">
        <f t="shared" si="24"/>
        <v>9.6373536760490228E-14</v>
      </c>
      <c r="U68" s="70">
        <f t="shared" si="24"/>
        <v>9.7310855750948384E-14</v>
      </c>
      <c r="V68" s="70">
        <f t="shared" si="24"/>
        <v>9.6278850936582657E-14</v>
      </c>
      <c r="W68" s="70">
        <f t="shared" si="24"/>
        <v>9.7540271691310039E-14</v>
      </c>
      <c r="X68" s="70">
        <f t="shared" si="24"/>
        <v>1.0181325384738559E-13</v>
      </c>
      <c r="Y68" s="70">
        <f t="shared" si="24"/>
        <v>8.5577005039228099E-14</v>
      </c>
      <c r="Z68" s="70">
        <f t="shared" si="24"/>
        <v>9.1478979008370413E-14</v>
      </c>
      <c r="AA68" s="70">
        <f t="shared" si="24"/>
        <v>9.1346368967452206E-14</v>
      </c>
      <c r="AB68" s="70">
        <f t="shared" si="24"/>
        <v>9.1080038417794425E-14</v>
      </c>
      <c r="AC68" s="70">
        <f t="shared" si="24"/>
        <v>-2.2094303263207261E-7</v>
      </c>
      <c r="AD68" s="70">
        <f t="shared" si="24"/>
        <v>-2.4944190611179269E-5</v>
      </c>
      <c r="AE68" s="70">
        <f t="shared" ref="AE68:AF68" si="25">(AE37-AE5)/AE5</f>
        <v>-1.775760728515026E-5</v>
      </c>
      <c r="AF68" s="70">
        <f t="shared" si="25"/>
        <v>-2.7411176865664244E-6</v>
      </c>
      <c r="AG68" s="70">
        <f t="shared" ref="AG68:AH68" si="26">(AG37-AG5)/AG5</f>
        <v>-2.1023128982895892E-5</v>
      </c>
      <c r="AH68" s="70">
        <f t="shared" si="26"/>
        <v>-2.2824040044720731E-5</v>
      </c>
      <c r="AI68" s="70">
        <f t="shared" ref="AI68" si="27">(AI37-AI5)/AI5</f>
        <v>-9.6472164025845177E-6</v>
      </c>
      <c r="AJ68" s="17"/>
      <c r="AK68" s="69">
        <f t="shared" ref="AK68:AK93" si="28">AVERAGE(C68:AI68)</f>
        <v>-3.0047951995830819E-6</v>
      </c>
    </row>
    <row r="69" spans="2:37" x14ac:dyDescent="0.25">
      <c r="B69" s="49" t="s">
        <v>52</v>
      </c>
      <c r="C69" s="70">
        <f t="shared" ref="C69:AD69" si="29">(C38-C6)/C6</f>
        <v>-3.0413070142145677E-15</v>
      </c>
      <c r="D69" s="70">
        <f t="shared" si="29"/>
        <v>3.4269984297732026E-16</v>
      </c>
      <c r="E69" s="70">
        <f t="shared" si="29"/>
        <v>1.053245880978331E-15</v>
      </c>
      <c r="F69" s="70">
        <f t="shared" si="29"/>
        <v>2.2726421172744972E-15</v>
      </c>
      <c r="G69" s="70">
        <f t="shared" si="29"/>
        <v>1.3623818949938918E-15</v>
      </c>
      <c r="H69" s="70">
        <f t="shared" si="29"/>
        <v>3.4612156011079749E-16</v>
      </c>
      <c r="I69" s="70">
        <f t="shared" si="29"/>
        <v>-2.6741026959785785E-15</v>
      </c>
      <c r="J69" s="70">
        <f t="shared" si="29"/>
        <v>1.8461390486310499E-16</v>
      </c>
      <c r="K69" s="70">
        <f t="shared" si="29"/>
        <v>1.9608670398178171E-16</v>
      </c>
      <c r="L69" s="70">
        <f t="shared" si="29"/>
        <v>-3.7318789217892284E-15</v>
      </c>
      <c r="M69" s="70">
        <f t="shared" si="29"/>
        <v>1.576441777836242E-15</v>
      </c>
      <c r="N69" s="70">
        <f t="shared" si="29"/>
        <v>5.8444467982779643E-16</v>
      </c>
      <c r="O69" s="70">
        <f t="shared" si="29"/>
        <v>0</v>
      </c>
      <c r="P69" s="70">
        <f t="shared" si="29"/>
        <v>1.4341316981423033E-16</v>
      </c>
      <c r="Q69" s="70">
        <f t="shared" si="29"/>
        <v>-3.0221128511870261E-16</v>
      </c>
      <c r="R69" s="70">
        <f t="shared" si="29"/>
        <v>1.045679889546523E-15</v>
      </c>
      <c r="S69" s="70">
        <f t="shared" si="29"/>
        <v>7.7790547521513221E-16</v>
      </c>
      <c r="T69" s="70">
        <f t="shared" si="29"/>
        <v>-1.4954700490748094E-16</v>
      </c>
      <c r="U69" s="70">
        <f t="shared" si="29"/>
        <v>4.6449014215454041E-16</v>
      </c>
      <c r="V69" s="70">
        <f t="shared" si="29"/>
        <v>1.2005054275504081E-15</v>
      </c>
      <c r="W69" s="70">
        <f t="shared" si="29"/>
        <v>-9.2580489014123261E-16</v>
      </c>
      <c r="X69" s="70">
        <f t="shared" si="29"/>
        <v>-2.275236681243507E-16</v>
      </c>
      <c r="Y69" s="70">
        <f t="shared" si="29"/>
        <v>1.7273532814835078E-16</v>
      </c>
      <c r="Z69" s="70">
        <f t="shared" si="29"/>
        <v>6.1478174115430978E-16</v>
      </c>
      <c r="AA69" s="70">
        <f t="shared" si="29"/>
        <v>-1.4017146992350335E-15</v>
      </c>
      <c r="AB69" s="70">
        <f t="shared" si="29"/>
        <v>-6.4885476065120765E-16</v>
      </c>
      <c r="AC69" s="70">
        <f t="shared" si="29"/>
        <v>3.920004271328014E-6</v>
      </c>
      <c r="AD69" s="70">
        <f t="shared" si="29"/>
        <v>-1.8088073766945868E-15</v>
      </c>
      <c r="AE69" s="70">
        <f t="shared" ref="AE69:AF69" si="30">(AE38-AE6)/AE6</f>
        <v>-1.1466582108170553E-15</v>
      </c>
      <c r="AF69" s="70">
        <f t="shared" si="30"/>
        <v>3.2805688558502316E-16</v>
      </c>
      <c r="AG69" s="70">
        <f t="shared" ref="AG69:AH69" si="31">(AG38-AG6)/AG6</f>
        <v>1.5819020519434356E-4</v>
      </c>
      <c r="AH69" s="70">
        <f t="shared" si="31"/>
        <v>-6.6479890016725446E-16</v>
      </c>
      <c r="AI69" s="70">
        <f t="shared" ref="AI69" si="32">(AI38-AI6)/AI6</f>
        <v>-8.4160249370776138E-16</v>
      </c>
      <c r="AJ69" s="17"/>
      <c r="AK69" s="69">
        <f t="shared" si="28"/>
        <v>4.9124305897203944E-6</v>
      </c>
    </row>
    <row r="70" spans="2:37" x14ac:dyDescent="0.25">
      <c r="B70" s="49" t="s">
        <v>53</v>
      </c>
      <c r="C70" s="70">
        <f t="shared" ref="C70:AD70" si="33">(C39-C7)/C7</f>
        <v>-3.0555563645947162E-15</v>
      </c>
      <c r="D70" s="70">
        <f t="shared" si="33"/>
        <v>-5.6930262310660903E-15</v>
      </c>
      <c r="E70" s="70">
        <f t="shared" si="33"/>
        <v>-1.9095284897520227E-15</v>
      </c>
      <c r="F70" s="70">
        <f t="shared" si="33"/>
        <v>2.2279297366811126E-15</v>
      </c>
      <c r="G70" s="70">
        <f t="shared" si="33"/>
        <v>8.4957936923779408E-15</v>
      </c>
      <c r="H70" s="70">
        <f t="shared" si="33"/>
        <v>1.7156551927674746E-16</v>
      </c>
      <c r="I70" s="70">
        <f t="shared" si="33"/>
        <v>-1.5004261777375669E-15</v>
      </c>
      <c r="J70" s="70">
        <f t="shared" si="33"/>
        <v>-5.299758860849022E-15</v>
      </c>
      <c r="K70" s="70">
        <f t="shared" si="33"/>
        <v>-6.9827004429078103E-15</v>
      </c>
      <c r="L70" s="70">
        <f t="shared" si="33"/>
        <v>-6.0549835230979441E-15</v>
      </c>
      <c r="M70" s="70">
        <f t="shared" si="33"/>
        <v>6.5242738311014359E-15</v>
      </c>
      <c r="N70" s="70">
        <f t="shared" si="33"/>
        <v>4.2219081913568537E-15</v>
      </c>
      <c r="O70" s="70">
        <f t="shared" si="33"/>
        <v>3.412282061861559E-15</v>
      </c>
      <c r="P70" s="70">
        <f t="shared" si="33"/>
        <v>6.1207075969398709E-15</v>
      </c>
      <c r="Q70" s="70">
        <f t="shared" si="33"/>
        <v>1.2972596472414311E-15</v>
      </c>
      <c r="R70" s="70">
        <f t="shared" si="33"/>
        <v>5.2731146628884435E-15</v>
      </c>
      <c r="S70" s="70">
        <f t="shared" si="33"/>
        <v>3.2278870996788904E-15</v>
      </c>
      <c r="T70" s="70">
        <f t="shared" si="33"/>
        <v>5.547614672863813E-16</v>
      </c>
      <c r="U70" s="70">
        <f t="shared" si="33"/>
        <v>2.059211372246518E-15</v>
      </c>
      <c r="V70" s="70">
        <f t="shared" si="33"/>
        <v>-9.5233535551028538E-16</v>
      </c>
      <c r="W70" s="70">
        <f t="shared" si="33"/>
        <v>-4.7915831506944909E-15</v>
      </c>
      <c r="X70" s="70">
        <f t="shared" si="33"/>
        <v>-6.5965509977472031E-16</v>
      </c>
      <c r="Y70" s="70">
        <f t="shared" si="33"/>
        <v>2.6425135530299621E-16</v>
      </c>
      <c r="Z70" s="70">
        <f t="shared" si="33"/>
        <v>5.6661187729527254E-15</v>
      </c>
      <c r="AA70" s="70">
        <f t="shared" si="33"/>
        <v>-1.9703447910100511E-15</v>
      </c>
      <c r="AB70" s="70">
        <f t="shared" si="33"/>
        <v>5.0722530834877298E-15</v>
      </c>
      <c r="AC70" s="70">
        <f t="shared" si="33"/>
        <v>6.9789549564215022E-8</v>
      </c>
      <c r="AD70" s="70">
        <f t="shared" si="33"/>
        <v>-1.2642394633865842E-16</v>
      </c>
      <c r="AE70" s="70">
        <f t="shared" ref="AE70:AF70" si="34">(AE39-AE7)/AE7</f>
        <v>-1.770382308492006E-15</v>
      </c>
      <c r="AF70" s="70">
        <f t="shared" si="34"/>
        <v>4.1528733253181028E-15</v>
      </c>
      <c r="AG70" s="70">
        <f t="shared" ref="AG70:AH70" si="35">(AG39-AG7)/AG7</f>
        <v>-1.5188875593107669E-15</v>
      </c>
      <c r="AH70" s="70">
        <f t="shared" si="35"/>
        <v>7.6423137378412429E-16</v>
      </c>
      <c r="AI70" s="70">
        <f t="shared" ref="AI70" si="36">(AI39-AI7)/AI7</f>
        <v>-2.9459400317256162E-15</v>
      </c>
      <c r="AJ70" s="17"/>
      <c r="AK70" s="69">
        <f t="shared" si="28"/>
        <v>2.1148352678516816E-9</v>
      </c>
    </row>
    <row r="71" spans="2:37" x14ac:dyDescent="0.25">
      <c r="B71" s="50" t="s">
        <v>54</v>
      </c>
      <c r="C71" s="70">
        <f t="shared" ref="C71:AD71" si="37">(C40-C8)/C8</f>
        <v>2.7980911219182486E-5</v>
      </c>
      <c r="D71" s="70">
        <f t="shared" si="37"/>
        <v>1.7782730867226579E-5</v>
      </c>
      <c r="E71" s="70">
        <f t="shared" si="37"/>
        <v>1.122388082748478E-5</v>
      </c>
      <c r="F71" s="70">
        <f t="shared" si="37"/>
        <v>2.4445989971154878E-5</v>
      </c>
      <c r="G71" s="70">
        <f t="shared" si="37"/>
        <v>2.6403513893823418E-5</v>
      </c>
      <c r="H71" s="70">
        <f t="shared" si="37"/>
        <v>3.9345739758480279E-5</v>
      </c>
      <c r="I71" s="70">
        <f t="shared" si="37"/>
        <v>3.993401447369093E-5</v>
      </c>
      <c r="J71" s="70">
        <f t="shared" si="37"/>
        <v>2.3216110361620849E-5</v>
      </c>
      <c r="K71" s="70">
        <f t="shared" si="37"/>
        <v>1.2759445091814202E-5</v>
      </c>
      <c r="L71" s="70">
        <f t="shared" si="37"/>
        <v>1.1734086838439036E-5</v>
      </c>
      <c r="M71" s="70">
        <f t="shared" si="37"/>
        <v>-8.543262314667624E-4</v>
      </c>
      <c r="N71" s="70">
        <f t="shared" si="37"/>
        <v>9.0169664094804666E-14</v>
      </c>
      <c r="O71" s="70">
        <f t="shared" si="37"/>
        <v>8.9661248797164969E-14</v>
      </c>
      <c r="P71" s="70">
        <f t="shared" si="37"/>
        <v>8.8878470108944474E-14</v>
      </c>
      <c r="Q71" s="70">
        <f t="shared" si="37"/>
        <v>8.1824995002029217E-14</v>
      </c>
      <c r="R71" s="70">
        <f t="shared" si="37"/>
        <v>8.4398328796533187E-14</v>
      </c>
      <c r="S71" s="70">
        <f t="shared" si="37"/>
        <v>8.3237916300554178E-14</v>
      </c>
      <c r="T71" s="70">
        <f t="shared" si="37"/>
        <v>8.5975904598004563E-14</v>
      </c>
      <c r="U71" s="70">
        <f t="shared" si="37"/>
        <v>9.0579501823043901E-14</v>
      </c>
      <c r="V71" s="70">
        <f t="shared" si="37"/>
        <v>7.8033225081585134E-14</v>
      </c>
      <c r="W71" s="70">
        <f t="shared" si="37"/>
        <v>9.6069213520750015E-14</v>
      </c>
      <c r="X71" s="70">
        <f t="shared" si="37"/>
        <v>8.9658149663504261E-14</v>
      </c>
      <c r="Y71" s="70">
        <f t="shared" si="37"/>
        <v>-3.7571632809700924E-5</v>
      </c>
      <c r="Z71" s="70">
        <f t="shared" si="37"/>
        <v>7.30830570634938E-14</v>
      </c>
      <c r="AA71" s="70">
        <f t="shared" si="37"/>
        <v>8.9087596917343936E-14</v>
      </c>
      <c r="AB71" s="70">
        <f t="shared" si="37"/>
        <v>8.9639281072934703E-14</v>
      </c>
      <c r="AC71" s="70">
        <f t="shared" si="37"/>
        <v>8.9479653019641911E-14</v>
      </c>
      <c r="AD71" s="70">
        <f t="shared" si="37"/>
        <v>8.9417467361954962E-14</v>
      </c>
      <c r="AE71" s="70">
        <f t="shared" ref="AE71:AF71" si="38">(AE40-AE8)/AE8</f>
        <v>5.2133583867730379E-5</v>
      </c>
      <c r="AF71" s="70">
        <f t="shared" si="38"/>
        <v>-2.6451025448531088E-5</v>
      </c>
      <c r="AG71" s="70">
        <f t="shared" ref="AG71:AH71" si="39">(AG40-AG8)/AG8</f>
        <v>4.2968883517693156E-5</v>
      </c>
      <c r="AH71" s="70">
        <f t="shared" si="39"/>
        <v>8.8390730900952585E-14</v>
      </c>
      <c r="AI71" s="70">
        <f t="shared" ref="AI71" si="40">(AI40-AI8)/AI8</f>
        <v>1.4517099726769247E-4</v>
      </c>
      <c r="AJ71" s="17"/>
      <c r="AK71" s="69">
        <f t="shared" si="28"/>
        <v>-1.3431787887617481E-5</v>
      </c>
    </row>
    <row r="72" spans="2:37" x14ac:dyDescent="0.25">
      <c r="B72" s="49" t="s">
        <v>55</v>
      </c>
      <c r="C72" s="70">
        <f t="shared" ref="C72:AD72" si="41">(C41-C9)/C9</f>
        <v>8.9570563581633605E-14</v>
      </c>
      <c r="D72" s="70">
        <f t="shared" si="41"/>
        <v>8.9349606635632854E-14</v>
      </c>
      <c r="E72" s="70">
        <f t="shared" si="41"/>
        <v>8.9051671169738007E-14</v>
      </c>
      <c r="F72" s="70">
        <f t="shared" si="41"/>
        <v>8.917131273330189E-14</v>
      </c>
      <c r="G72" s="70">
        <f t="shared" si="41"/>
        <v>8.9846691910418842E-14</v>
      </c>
      <c r="H72" s="70">
        <f t="shared" si="41"/>
        <v>8.9405346614697557E-14</v>
      </c>
      <c r="I72" s="70">
        <f t="shared" si="41"/>
        <v>8.9410431839159294E-14</v>
      </c>
      <c r="J72" s="70">
        <f t="shared" si="41"/>
        <v>8.9109747887580713E-14</v>
      </c>
      <c r="K72" s="70">
        <f t="shared" si="41"/>
        <v>8.9674462191817464E-14</v>
      </c>
      <c r="L72" s="70">
        <f t="shared" si="41"/>
        <v>8.8938851849641082E-14</v>
      </c>
      <c r="M72" s="70">
        <f t="shared" si="41"/>
        <v>1.2669247710513503E-13</v>
      </c>
      <c r="N72" s="70">
        <f t="shared" si="41"/>
        <v>9.0441751280411928E-14</v>
      </c>
      <c r="O72" s="70">
        <f t="shared" si="41"/>
        <v>8.9685549495820152E-14</v>
      </c>
      <c r="P72" s="70">
        <f t="shared" si="41"/>
        <v>9.0286376905450024E-14</v>
      </c>
      <c r="Q72" s="70">
        <f t="shared" si="41"/>
        <v>9.1087241528118285E-14</v>
      </c>
      <c r="R72" s="70">
        <f t="shared" si="41"/>
        <v>8.5461502749383999E-14</v>
      </c>
      <c r="S72" s="70">
        <f t="shared" si="41"/>
        <v>8.6022747216087379E-14</v>
      </c>
      <c r="T72" s="70">
        <f t="shared" si="41"/>
        <v>8.5975904598004563E-14</v>
      </c>
      <c r="U72" s="70">
        <f t="shared" si="41"/>
        <v>9.0085380552731685E-14</v>
      </c>
      <c r="V72" s="70">
        <f t="shared" si="41"/>
        <v>8.4075945180825118E-14</v>
      </c>
      <c r="W72" s="70">
        <f t="shared" si="41"/>
        <v>9.0904274985343725E-14</v>
      </c>
      <c r="X72" s="70">
        <f t="shared" si="41"/>
        <v>8.9658149663504261E-14</v>
      </c>
      <c r="Y72" s="70">
        <f t="shared" si="41"/>
        <v>9.4990127678306508E-14</v>
      </c>
      <c r="Z72" s="70">
        <f t="shared" si="41"/>
        <v>7.30830570634938E-14</v>
      </c>
      <c r="AA72" s="70">
        <f t="shared" si="41"/>
        <v>8.9087596917343936E-14</v>
      </c>
      <c r="AB72" s="70">
        <f t="shared" si="41"/>
        <v>8.9639281072934703E-14</v>
      </c>
      <c r="AC72" s="70">
        <f t="shared" si="41"/>
        <v>8.9479653019641911E-14</v>
      </c>
      <c r="AD72" s="70">
        <f t="shared" si="41"/>
        <v>8.9417467361954962E-14</v>
      </c>
      <c r="AE72" s="70">
        <f t="shared" ref="AE72:AF72" si="42">(AE41-AE9)/AE9</f>
        <v>8.9769257963615917E-14</v>
      </c>
      <c r="AF72" s="70">
        <f t="shared" si="42"/>
        <v>8.8823208638616373E-14</v>
      </c>
      <c r="AG72" s="70">
        <f t="shared" ref="AG72:AH72" si="43">(AG41-AG9)/AG9</f>
        <v>8.9206372086828408E-14</v>
      </c>
      <c r="AH72" s="70">
        <f t="shared" si="43"/>
        <v>8.9213592582872362E-14</v>
      </c>
      <c r="AI72" s="70">
        <f t="shared" ref="AI72" si="44">(AI41-AI9)/AI9</f>
        <v>8.9109680295602848E-14</v>
      </c>
      <c r="AJ72" s="17"/>
      <c r="AK72" s="69">
        <f t="shared" si="28"/>
        <v>8.9870463101686327E-14</v>
      </c>
    </row>
    <row r="73" spans="2:37" x14ac:dyDescent="0.25">
      <c r="B73" s="49" t="s">
        <v>56</v>
      </c>
      <c r="C73" s="70">
        <f t="shared" ref="C73:Y73" si="45">(C42-C10)/C10</f>
        <v>-2.02552465220453E-2</v>
      </c>
      <c r="D73" s="70">
        <f t="shared" si="45"/>
        <v>-2.0255246526283216E-2</v>
      </c>
      <c r="E73" s="70">
        <f t="shared" si="45"/>
        <v>-2.0255246518176281E-2</v>
      </c>
      <c r="F73" s="70">
        <f t="shared" si="45"/>
        <v>-2.0255246521442324E-2</v>
      </c>
      <c r="G73" s="70">
        <f t="shared" si="45"/>
        <v>-2.0255246522238955E-2</v>
      </c>
      <c r="H73" s="70">
        <f t="shared" si="45"/>
        <v>-2.0255246524991718E-2</v>
      </c>
      <c r="I73" s="70">
        <f t="shared" si="45"/>
        <v>-2.025524652260062E-2</v>
      </c>
      <c r="J73" s="70">
        <f t="shared" si="45"/>
        <v>-2.0255246522761106E-2</v>
      </c>
      <c r="K73" s="70">
        <f t="shared" si="45"/>
        <v>-2.0255246528640053E-2</v>
      </c>
      <c r="L73" s="70">
        <f t="shared" si="45"/>
        <v>-2.0255246521349274E-2</v>
      </c>
      <c r="M73" s="70">
        <f t="shared" si="45"/>
        <v>-2.0255246526618757E-2</v>
      </c>
      <c r="N73" s="70">
        <f t="shared" si="45"/>
        <v>0</v>
      </c>
      <c r="O73" s="70">
        <f t="shared" si="45"/>
        <v>0</v>
      </c>
      <c r="P73" s="70">
        <f t="shared" si="45"/>
        <v>-5.8850126396318384E-13</v>
      </c>
      <c r="Q73" s="70">
        <f t="shared" si="45"/>
        <v>0</v>
      </c>
      <c r="R73" s="70">
        <f t="shared" si="45"/>
        <v>-4.2816585216287834E-13</v>
      </c>
      <c r="S73" s="70">
        <f t="shared" si="45"/>
        <v>4.6297189574421161E-12</v>
      </c>
      <c r="T73" s="70" t="s">
        <v>75</v>
      </c>
      <c r="U73" s="70">
        <f t="shared" si="45"/>
        <v>5.6567261340855831E-12</v>
      </c>
      <c r="V73" s="70">
        <f t="shared" si="45"/>
        <v>1.2669996060283638E-11</v>
      </c>
      <c r="W73" s="70">
        <f t="shared" si="45"/>
        <v>-4.7686229832883982E-12</v>
      </c>
      <c r="X73" s="70" t="s">
        <v>75</v>
      </c>
      <c r="Y73" s="70">
        <f t="shared" si="45"/>
        <v>-0.15384615382141237</v>
      </c>
      <c r="Z73" s="70" t="s">
        <v>75</v>
      </c>
      <c r="AA73" s="70" t="s">
        <v>75</v>
      </c>
      <c r="AB73" s="70" t="s">
        <v>75</v>
      </c>
      <c r="AC73" s="70" t="s">
        <v>75</v>
      </c>
      <c r="AD73" s="70" t="s">
        <v>75</v>
      </c>
      <c r="AE73" s="70" t="s">
        <v>75</v>
      </c>
      <c r="AF73" s="70" t="s">
        <v>75</v>
      </c>
      <c r="AG73" s="70" t="s">
        <v>75</v>
      </c>
      <c r="AH73" s="70" t="s">
        <v>75</v>
      </c>
      <c r="AI73" s="70" t="s">
        <v>75</v>
      </c>
      <c r="AJ73" s="17"/>
      <c r="AK73" s="69">
        <f t="shared" si="28"/>
        <v>-1.7935898360066132E-2</v>
      </c>
    </row>
    <row r="74" spans="2:37" x14ac:dyDescent="0.25">
      <c r="B74" s="49" t="s">
        <v>116</v>
      </c>
      <c r="C74" s="70">
        <f t="shared" ref="C74:Y74" si="46">(C43-C11)/C11</f>
        <v>-2.0255246434611573E-2</v>
      </c>
      <c r="D74" s="70">
        <f t="shared" si="46"/>
        <v>-2.0255246517137192E-2</v>
      </c>
      <c r="E74" s="70">
        <f t="shared" si="46"/>
        <v>-2.0255246295856899E-2</v>
      </c>
      <c r="F74" s="70">
        <f t="shared" si="46"/>
        <v>-2.0255246503799326E-2</v>
      </c>
      <c r="G74" s="70">
        <f t="shared" si="46"/>
        <v>-2.0255246565264649E-2</v>
      </c>
      <c r="H74" s="70">
        <f t="shared" si="46"/>
        <v>-2.0255246524429033E-2</v>
      </c>
      <c r="I74" s="70">
        <f t="shared" si="46"/>
        <v>-2.025524646796719E-2</v>
      </c>
      <c r="J74" s="70">
        <f t="shared" si="46"/>
        <v>-2.0255246543110231E-2</v>
      </c>
      <c r="K74" s="70">
        <f t="shared" si="46"/>
        <v>-2.0255246388363381E-2</v>
      </c>
      <c r="L74" s="70">
        <f t="shared" si="46"/>
        <v>-2.0255246544987924E-2</v>
      </c>
      <c r="M74" s="70">
        <f t="shared" si="46"/>
        <v>-2.0255246633584773E-2</v>
      </c>
      <c r="N74" s="70">
        <f t="shared" si="46"/>
        <v>1.4535099909983704E-16</v>
      </c>
      <c r="O74" s="70">
        <f t="shared" si="46"/>
        <v>1.8077267114937716E-16</v>
      </c>
      <c r="P74" s="70">
        <f t="shared" si="46"/>
        <v>1.4356490631428818E-16</v>
      </c>
      <c r="Q74" s="70">
        <f t="shared" si="46"/>
        <v>-8.116731718496053E-12</v>
      </c>
      <c r="R74" s="70">
        <f t="shared" si="46"/>
        <v>-1.5667661452102664E-16</v>
      </c>
      <c r="S74" s="70">
        <f t="shared" si="46"/>
        <v>2.1175823681357508E-16</v>
      </c>
      <c r="T74" s="70" t="s">
        <v>75</v>
      </c>
      <c r="U74" s="70">
        <f t="shared" si="46"/>
        <v>-1.1267526559501548E-11</v>
      </c>
      <c r="V74" s="70">
        <f t="shared" si="46"/>
        <v>-1.729905940840646E-11</v>
      </c>
      <c r="W74" s="70">
        <f t="shared" si="46"/>
        <v>-1.2880621911955739E-10</v>
      </c>
      <c r="X74" s="70" t="s">
        <v>75</v>
      </c>
      <c r="Y74" s="70">
        <f t="shared" si="46"/>
        <v>-0.15384615448235975</v>
      </c>
      <c r="Z74" s="70" t="s">
        <v>75</v>
      </c>
      <c r="AA74" s="70" t="s">
        <v>75</v>
      </c>
      <c r="AB74" s="70" t="s">
        <v>75</v>
      </c>
      <c r="AC74" s="70" t="s">
        <v>75</v>
      </c>
      <c r="AD74" s="70" t="s">
        <v>75</v>
      </c>
      <c r="AE74" s="70" t="s">
        <v>75</v>
      </c>
      <c r="AF74" s="70" t="s">
        <v>75</v>
      </c>
      <c r="AG74" s="70" t="s">
        <v>75</v>
      </c>
      <c r="AH74" s="70" t="s">
        <v>75</v>
      </c>
      <c r="AI74" s="70" t="s">
        <v>75</v>
      </c>
      <c r="AJ74" s="17"/>
      <c r="AK74" s="69">
        <f t="shared" si="28"/>
        <v>-1.7935898384140996E-2</v>
      </c>
    </row>
    <row r="75" spans="2:37" x14ac:dyDescent="0.25">
      <c r="B75" s="50" t="s">
        <v>77</v>
      </c>
      <c r="C75" s="70">
        <f t="shared" ref="C75:AD75" si="47">(C44-C12)/C12</f>
        <v>-1.0377943667432201E-4</v>
      </c>
      <c r="D75" s="70">
        <f t="shared" si="47"/>
        <v>-6.3014800867818179E-5</v>
      </c>
      <c r="E75" s="70">
        <f t="shared" si="47"/>
        <v>-4.6504235232393196E-5</v>
      </c>
      <c r="F75" s="70">
        <f t="shared" si="47"/>
        <v>-9.7491193930509921E-5</v>
      </c>
      <c r="G75" s="70">
        <f t="shared" si="47"/>
        <v>-1.1401602079088227E-4</v>
      </c>
      <c r="H75" s="70">
        <f t="shared" si="47"/>
        <v>-2.7340231875147087E-4</v>
      </c>
      <c r="I75" s="70">
        <f t="shared" si="47"/>
        <v>-4.4645946765445218E-4</v>
      </c>
      <c r="J75" s="70">
        <f t="shared" si="47"/>
        <v>-4.7321108588074741E-4</v>
      </c>
      <c r="K75" s="70">
        <f t="shared" si="47"/>
        <v>-5.7304145878656846E-4</v>
      </c>
      <c r="L75" s="70">
        <f t="shared" si="47"/>
        <v>-7.1989757681533361E-4</v>
      </c>
      <c r="M75" s="70">
        <f t="shared" si="47"/>
        <v>-1.0273806160113084E-3</v>
      </c>
      <c r="N75" s="70">
        <f t="shared" si="47"/>
        <v>-1.101692176544683E-3</v>
      </c>
      <c r="O75" s="70">
        <f t="shared" si="47"/>
        <v>-1.1479198198908625E-3</v>
      </c>
      <c r="P75" s="70">
        <f t="shared" si="47"/>
        <v>-1.3613762194703762E-3</v>
      </c>
      <c r="Q75" s="70">
        <f t="shared" si="47"/>
        <v>-1.6196919052292242E-3</v>
      </c>
      <c r="R75" s="70">
        <f t="shared" si="47"/>
        <v>-1.8692906764312463E-3</v>
      </c>
      <c r="S75" s="70">
        <f t="shared" si="47"/>
        <v>-1.953248402953303E-3</v>
      </c>
      <c r="T75" s="70">
        <f t="shared" si="47"/>
        <v>-1.91385292167678E-3</v>
      </c>
      <c r="U75" s="70">
        <f t="shared" si="47"/>
        <v>-1.8578379462799845E-3</v>
      </c>
      <c r="V75" s="70">
        <f t="shared" si="47"/>
        <v>-6.5551118221974592E-3</v>
      </c>
      <c r="W75" s="70">
        <f t="shared" si="47"/>
        <v>-1.9524498803703574E-2</v>
      </c>
      <c r="X75" s="70">
        <f t="shared" si="47"/>
        <v>-1.9767789268868536E-2</v>
      </c>
      <c r="Y75" s="70">
        <f t="shared" si="47"/>
        <v>-1.9678766194805013E-2</v>
      </c>
      <c r="Z75" s="70">
        <f t="shared" si="47"/>
        <v>-1.814869530131195E-2</v>
      </c>
      <c r="AA75" s="70">
        <f t="shared" si="47"/>
        <v>-1.0545218887753968E-2</v>
      </c>
      <c r="AB75" s="70">
        <f t="shared" si="47"/>
        <v>-1.983527984235002E-2</v>
      </c>
      <c r="AC75" s="70">
        <f t="shared" si="47"/>
        <v>-2.1938895150225297E-2</v>
      </c>
      <c r="AD75" s="70">
        <f t="shared" si="47"/>
        <v>-2.0969860394654132E-2</v>
      </c>
      <c r="AE75" s="70">
        <f t="shared" ref="AE75:AF75" si="48">(AE44-AE12)/AE12</f>
        <v>-2.2562446673653536E-2</v>
      </c>
      <c r="AF75" s="70">
        <f t="shared" si="48"/>
        <v>-2.1295459323785786E-2</v>
      </c>
      <c r="AG75" s="70">
        <f t="shared" ref="AG75:AH75" si="49">(AG44-AG12)/AG12</f>
        <v>-9.3327567470397693E-2</v>
      </c>
      <c r="AH75" s="70">
        <f t="shared" si="49"/>
        <v>-4.9134140594172905E-2</v>
      </c>
      <c r="AI75" s="70">
        <f t="shared" ref="AI75" si="50">(AI44-AI12)/AI12</f>
        <v>-3.5718201829152564E-2</v>
      </c>
      <c r="AJ75" s="17"/>
      <c r="AK75" s="69">
        <f t="shared" si="28"/>
        <v>-1.199287999505772E-2</v>
      </c>
    </row>
    <row r="76" spans="2:37" x14ac:dyDescent="0.25">
      <c r="B76" s="49" t="s">
        <v>57</v>
      </c>
      <c r="C76" s="70">
        <f t="shared" ref="C76:AD76" si="51">(C45-C13)/C13</f>
        <v>7.6229075128172091E-14</v>
      </c>
      <c r="D76" s="70">
        <f t="shared" si="51"/>
        <v>7.737638917755268E-14</v>
      </c>
      <c r="E76" s="70">
        <f t="shared" si="51"/>
        <v>7.4378544268998594E-14</v>
      </c>
      <c r="F76" s="70">
        <f t="shared" si="51"/>
        <v>7.3098997386358282E-14</v>
      </c>
      <c r="G76" s="70">
        <f t="shared" si="51"/>
        <v>7.2549401097131488E-14</v>
      </c>
      <c r="H76" s="70">
        <f t="shared" si="51"/>
        <v>7.4868230738687033E-14</v>
      </c>
      <c r="I76" s="70">
        <f t="shared" si="51"/>
        <v>7.3064528449460076E-14</v>
      </c>
      <c r="J76" s="70">
        <f t="shared" si="51"/>
        <v>7.4929922729096996E-14</v>
      </c>
      <c r="K76" s="70">
        <f t="shared" si="51"/>
        <v>7.4502783050236564E-14</v>
      </c>
      <c r="L76" s="70">
        <f t="shared" si="51"/>
        <v>7.3909999247794303E-14</v>
      </c>
      <c r="M76" s="70">
        <f t="shared" si="51"/>
        <v>7.103438208249407E-14</v>
      </c>
      <c r="N76" s="70">
        <f t="shared" si="51"/>
        <v>7.0671996036953877E-14</v>
      </c>
      <c r="O76" s="70">
        <f t="shared" si="51"/>
        <v>7.4367466130535103E-14</v>
      </c>
      <c r="P76" s="70">
        <f t="shared" si="51"/>
        <v>7.3119857975714654E-14</v>
      </c>
      <c r="Q76" s="70">
        <f t="shared" si="51"/>
        <v>7.1290345357309902E-14</v>
      </c>
      <c r="R76" s="70">
        <f t="shared" si="51"/>
        <v>6.9839638639905309E-14</v>
      </c>
      <c r="S76" s="70">
        <f t="shared" si="51"/>
        <v>6.8193173238235679E-14</v>
      </c>
      <c r="T76" s="70">
        <f t="shared" si="51"/>
        <v>6.9331974528055694E-14</v>
      </c>
      <c r="U76" s="70">
        <f t="shared" si="51"/>
        <v>7.0812596257166235E-14</v>
      </c>
      <c r="V76" s="70">
        <f t="shared" si="51"/>
        <v>7.3413780260628297E-14</v>
      </c>
      <c r="W76" s="70">
        <f t="shared" si="51"/>
        <v>6.5111166358456582E-14</v>
      </c>
      <c r="X76" s="70">
        <f t="shared" si="51"/>
        <v>6.549874452181138E-14</v>
      </c>
      <c r="Y76" s="70">
        <f t="shared" si="51"/>
        <v>6.643820411861382E-14</v>
      </c>
      <c r="Z76" s="70">
        <f t="shared" si="51"/>
        <v>7.3011011645642435E-14</v>
      </c>
      <c r="AA76" s="70">
        <f t="shared" si="51"/>
        <v>6.5554640862225165E-14</v>
      </c>
      <c r="AB76" s="70">
        <f t="shared" si="51"/>
        <v>6.6787828621020156E-14</v>
      </c>
      <c r="AC76" s="70">
        <f t="shared" si="51"/>
        <v>6.7133334851886972E-14</v>
      </c>
      <c r="AD76" s="70">
        <f t="shared" si="51"/>
        <v>6.531774964901735E-14</v>
      </c>
      <c r="AE76" s="70">
        <f t="shared" ref="AE76:AF76" si="52">(AE45-AE13)/AE13</f>
        <v>6.1987923213404278E-14</v>
      </c>
      <c r="AF76" s="70">
        <f t="shared" si="52"/>
        <v>6.3225833426672231E-14</v>
      </c>
      <c r="AG76" s="70">
        <f t="shared" ref="AG76:AH76" si="53">(AG45-AG13)/AG13</f>
        <v>-0.14533634954370364</v>
      </c>
      <c r="AH76" s="70">
        <f t="shared" si="53"/>
        <v>-6.5645655170420023E-2</v>
      </c>
      <c r="AI76" s="70">
        <f t="shared" ref="AI76" si="54">(AI45-AI13)/AI13</f>
        <v>-3.9901393542423717E-2</v>
      </c>
      <c r="AJ76" s="17"/>
      <c r="AK76" s="69">
        <f t="shared" si="28"/>
        <v>-7.6025272198312222E-3</v>
      </c>
    </row>
    <row r="77" spans="2:37" x14ac:dyDescent="0.25">
      <c r="B77" s="49" t="s">
        <v>58</v>
      </c>
      <c r="C77" s="70">
        <f t="shared" ref="C77:AD77" si="55">(C46-C14)/C14</f>
        <v>-1.9712593875328798E-4</v>
      </c>
      <c r="D77" s="70">
        <f t="shared" si="55"/>
        <v>-1.2738739771690077E-4</v>
      </c>
      <c r="E77" s="70">
        <f t="shared" si="55"/>
        <v>-8.2477850211019484E-5</v>
      </c>
      <c r="F77" s="70">
        <f t="shared" si="55"/>
        <v>-1.6685040019240167E-4</v>
      </c>
      <c r="G77" s="70">
        <f t="shared" si="55"/>
        <v>-1.923922081031896E-4</v>
      </c>
      <c r="H77" s="70">
        <f t="shared" si="55"/>
        <v>-2.6344765526003068E-4</v>
      </c>
      <c r="I77" s="70">
        <f t="shared" si="55"/>
        <v>-2.9431796777330322E-4</v>
      </c>
      <c r="J77" s="70">
        <f t="shared" si="55"/>
        <v>-1.6255743100673423E-4</v>
      </c>
      <c r="K77" s="70">
        <f t="shared" si="55"/>
        <v>-8.6425361277244245E-5</v>
      </c>
      <c r="L77" s="70">
        <f t="shared" si="55"/>
        <v>-7.0981122255016606E-5</v>
      </c>
      <c r="M77" s="70">
        <f t="shared" si="55"/>
        <v>-1.7851364411452164E-4</v>
      </c>
      <c r="N77" s="70">
        <f t="shared" si="55"/>
        <v>1.2590594632263696E-16</v>
      </c>
      <c r="O77" s="70">
        <f t="shared" si="55"/>
        <v>0</v>
      </c>
      <c r="P77" s="70">
        <f t="shared" si="55"/>
        <v>0</v>
      </c>
      <c r="Q77" s="70">
        <f t="shared" si="55"/>
        <v>-1.2811243480219343E-16</v>
      </c>
      <c r="R77" s="70">
        <f t="shared" si="55"/>
        <v>1.2876648327720902E-16</v>
      </c>
      <c r="S77" s="70">
        <f t="shared" si="55"/>
        <v>0</v>
      </c>
      <c r="T77" s="70">
        <f t="shared" si="55"/>
        <v>0</v>
      </c>
      <c r="U77" s="70">
        <f t="shared" si="55"/>
        <v>0</v>
      </c>
      <c r="V77" s="70">
        <f t="shared" si="55"/>
        <v>1.3429047290964952E-16</v>
      </c>
      <c r="W77" s="70">
        <f t="shared" si="55"/>
        <v>-2.6524833025926473E-16</v>
      </c>
      <c r="X77" s="70">
        <f t="shared" si="55"/>
        <v>0</v>
      </c>
      <c r="Y77" s="70">
        <f t="shared" si="55"/>
        <v>-1.6733232823996265E-4</v>
      </c>
      <c r="Z77" s="70">
        <f t="shared" si="55"/>
        <v>-2.483914007922449E-3</v>
      </c>
      <c r="AA77" s="70">
        <f t="shared" si="55"/>
        <v>1.4976926314702243E-2</v>
      </c>
      <c r="AB77" s="70">
        <f t="shared" si="55"/>
        <v>1.4596416155540425E-4</v>
      </c>
      <c r="AC77" s="70">
        <f t="shared" si="55"/>
        <v>-3.075399978132861E-5</v>
      </c>
      <c r="AD77" s="70">
        <f t="shared" si="55"/>
        <v>1.7203279055944185E-3</v>
      </c>
      <c r="AE77" s="70">
        <f t="shared" ref="AE77:AF77" si="56">(AE46-AE14)/AE14</f>
        <v>6.8610274304175352E-4</v>
      </c>
      <c r="AF77" s="70">
        <f t="shared" si="56"/>
        <v>7.4098076624641183E-4</v>
      </c>
      <c r="AG77" s="70">
        <f t="shared" ref="AG77:AH77" si="57">(AG46-AG14)/AG14</f>
        <v>3.6109300656424354E-5</v>
      </c>
      <c r="AH77" s="70">
        <f t="shared" si="57"/>
        <v>1.5460321718068008E-16</v>
      </c>
      <c r="AI77" s="70">
        <f t="shared" ref="AI77" si="58">(AI46-AI14)/AI14</f>
        <v>-2.0534296266817148E-4</v>
      </c>
      <c r="AJ77" s="17"/>
      <c r="AK77" s="69">
        <f t="shared" si="28"/>
        <v>4.1201790656124983E-4</v>
      </c>
    </row>
    <row r="78" spans="2:37" x14ac:dyDescent="0.25">
      <c r="B78" s="49" t="s">
        <v>59</v>
      </c>
      <c r="C78" s="70">
        <f t="shared" ref="C78:AD78" si="59">(C47-C15)/C15</f>
        <v>-9.9940580208340152E-3</v>
      </c>
      <c r="D78" s="70">
        <f t="shared" si="59"/>
        <v>-3.1574902895255457E-3</v>
      </c>
      <c r="E78" s="70">
        <f t="shared" si="59"/>
        <v>-2.5878330705535319E-2</v>
      </c>
      <c r="F78" s="70">
        <f t="shared" si="59"/>
        <v>-2.5639055662195473E-2</v>
      </c>
      <c r="G78" s="70">
        <f t="shared" si="59"/>
        <v>-2.568045922299993E-2</v>
      </c>
      <c r="H78" s="70">
        <f t="shared" si="59"/>
        <v>-4.7907856564800351E-2</v>
      </c>
      <c r="I78" s="70">
        <f t="shared" si="59"/>
        <v>-0.19180369431393121</v>
      </c>
      <c r="J78" s="70">
        <f t="shared" si="59"/>
        <v>-0.10169285922919594</v>
      </c>
      <c r="K78" s="70">
        <f t="shared" si="59"/>
        <v>-0.18967583058411577</v>
      </c>
      <c r="L78" s="70">
        <f t="shared" si="59"/>
        <v>-0.46068616644646665</v>
      </c>
      <c r="M78" s="70">
        <f t="shared" si="59"/>
        <v>-0.52012456884911795</v>
      </c>
      <c r="N78" s="70">
        <f t="shared" si="59"/>
        <v>-0.3182291403154428</v>
      </c>
      <c r="O78" s="70">
        <f t="shared" si="59"/>
        <v>-0.18669403151850922</v>
      </c>
      <c r="P78" s="70">
        <f t="shared" si="59"/>
        <v>-0.21980272723453134</v>
      </c>
      <c r="Q78" s="70">
        <f t="shared" si="59"/>
        <v>-0.4942512362511664</v>
      </c>
      <c r="R78" s="70">
        <f t="shared" si="59"/>
        <v>-0.56229632761437665</v>
      </c>
      <c r="S78" s="70">
        <f t="shared" si="59"/>
        <v>-0.6396354755474033</v>
      </c>
      <c r="T78" s="70">
        <f t="shared" si="59"/>
        <v>-0.5411406947671985</v>
      </c>
      <c r="U78" s="70">
        <f t="shared" si="59"/>
        <v>-0.40900418870517941</v>
      </c>
      <c r="V78" s="70">
        <f t="shared" si="59"/>
        <v>-0.83370043875539246</v>
      </c>
      <c r="W78" s="70">
        <f t="shared" si="59"/>
        <v>-0.81268201595659251</v>
      </c>
      <c r="X78" s="70">
        <f t="shared" si="59"/>
        <v>-0.85289249159795288</v>
      </c>
      <c r="Y78" s="70">
        <f t="shared" si="59"/>
        <v>-0.81977476106572567</v>
      </c>
      <c r="Z78" s="70">
        <f t="shared" si="59"/>
        <v>-0.82135881388921494</v>
      </c>
      <c r="AA78" s="70">
        <f t="shared" si="59"/>
        <v>-0.73712219801266055</v>
      </c>
      <c r="AB78" s="70">
        <f t="shared" si="59"/>
        <v>-0.8348430760652702</v>
      </c>
      <c r="AC78" s="70">
        <f t="shared" si="59"/>
        <v>-0.92874129836448927</v>
      </c>
      <c r="AD78" s="70">
        <f t="shared" si="59"/>
        <v>-0.85353225348646011</v>
      </c>
      <c r="AE78" s="70">
        <f t="shared" ref="AE78:AF78" si="60">(AE47-AE15)/AE15</f>
        <v>-0.921413370176276</v>
      </c>
      <c r="AF78" s="70">
        <f t="shared" si="60"/>
        <v>-0.94325167357567308</v>
      </c>
      <c r="AG78" s="70">
        <f t="shared" ref="AG78:AH78" si="61">(AG47-AG15)/AG15</f>
        <v>-0.91180299488620076</v>
      </c>
      <c r="AH78" s="70">
        <f t="shared" si="61"/>
        <v>-0.93012233203416206</v>
      </c>
      <c r="AI78" s="70">
        <f t="shared" ref="AI78" si="62">(AI47-AI15)/AI15</f>
        <v>-0.92923934467754543</v>
      </c>
      <c r="AJ78" s="17"/>
      <c r="AK78" s="69">
        <f t="shared" si="28"/>
        <v>-0.51829609861776194</v>
      </c>
    </row>
    <row r="79" spans="2:37" x14ac:dyDescent="0.25">
      <c r="B79" s="50" t="s">
        <v>60</v>
      </c>
      <c r="C79" s="70">
        <f t="shared" ref="C79:AD79" si="63">(C48-C16)/C16</f>
        <v>2.1150725009240697E-2</v>
      </c>
      <c r="D79" s="70">
        <f t="shared" si="63"/>
        <v>2.2301506719192548E-2</v>
      </c>
      <c r="E79" s="70">
        <f t="shared" si="63"/>
        <v>2.2936828529520854E-2</v>
      </c>
      <c r="F79" s="70">
        <f t="shared" si="63"/>
        <v>1.9334153143360257E-2</v>
      </c>
      <c r="G79" s="70">
        <f t="shared" si="63"/>
        <v>1.9911490373245799E-2</v>
      </c>
      <c r="H79" s="70">
        <f t="shared" si="63"/>
        <v>1.7694360631212169E-2</v>
      </c>
      <c r="I79" s="70">
        <f t="shared" si="63"/>
        <v>1.7237049659480398E-2</v>
      </c>
      <c r="J79" s="70">
        <f t="shared" si="63"/>
        <v>1.8589635958606396E-2</v>
      </c>
      <c r="K79" s="70">
        <f t="shared" si="63"/>
        <v>1.9579251013449157E-2</v>
      </c>
      <c r="L79" s="70">
        <f t="shared" si="63"/>
        <v>1.8899801625173171E-2</v>
      </c>
      <c r="M79" s="70">
        <f t="shared" si="63"/>
        <v>1.6850451223953528E-2</v>
      </c>
      <c r="N79" s="70">
        <f t="shared" si="63"/>
        <v>1.4034636289533957E-2</v>
      </c>
      <c r="O79" s="70">
        <f t="shared" si="63"/>
        <v>1.7195818261321341E-2</v>
      </c>
      <c r="P79" s="70">
        <f t="shared" si="63"/>
        <v>1.4317191457286486E-2</v>
      </c>
      <c r="Q79" s="70">
        <f t="shared" si="63"/>
        <v>1.646467098175098E-2</v>
      </c>
      <c r="R79" s="70">
        <f t="shared" si="63"/>
        <v>1.6607121422474187E-2</v>
      </c>
      <c r="S79" s="70">
        <f t="shared" si="63"/>
        <v>1.8393825150354155E-2</v>
      </c>
      <c r="T79" s="70">
        <f t="shared" si="63"/>
        <v>1.8176669248976419E-2</v>
      </c>
      <c r="U79" s="70">
        <f t="shared" si="63"/>
        <v>1.9837058087340181E-2</v>
      </c>
      <c r="V79" s="70">
        <f t="shared" si="63"/>
        <v>1.3332003218463203E-2</v>
      </c>
      <c r="W79" s="70">
        <f t="shared" si="63"/>
        <v>5.0217100964566946E-3</v>
      </c>
      <c r="X79" s="70">
        <f t="shared" si="63"/>
        <v>5.105374837549477E-3</v>
      </c>
      <c r="Y79" s="70">
        <f t="shared" si="63"/>
        <v>6.4993672350939224E-3</v>
      </c>
      <c r="Z79" s="70">
        <f t="shared" si="63"/>
        <v>-1.7636308034939936E-2</v>
      </c>
      <c r="AA79" s="70">
        <f t="shared" si="63"/>
        <v>0.14334843177775303</v>
      </c>
      <c r="AB79" s="70">
        <f t="shared" si="63"/>
        <v>3.1831570863196418E-3</v>
      </c>
      <c r="AC79" s="70">
        <f t="shared" si="63"/>
        <v>-6.6721765612666089E-3</v>
      </c>
      <c r="AD79" s="70">
        <f t="shared" si="63"/>
        <v>1.2443080811097768E-2</v>
      </c>
      <c r="AE79" s="70">
        <f t="shared" ref="AE79:AF79" si="64">(AE48-AE16)/AE16</f>
        <v>-4.7006598562304496E-3</v>
      </c>
      <c r="AF79" s="70">
        <f t="shared" si="64"/>
        <v>1.9224934541587667E-3</v>
      </c>
      <c r="AG79" s="70">
        <f t="shared" ref="AG79:AH79" si="65">(AG48-AG16)/AG16</f>
        <v>-1.6115242009351018E-2</v>
      </c>
      <c r="AH79" s="70">
        <f t="shared" si="65"/>
        <v>-2.5376812399133624E-2</v>
      </c>
      <c r="AI79" s="70">
        <f t="shared" ref="AI79" si="66">(AI48-AI16)/AI16</f>
        <v>-3.3544125556198352E-2</v>
      </c>
      <c r="AJ79" s="17"/>
      <c r="AK79" s="69">
        <f t="shared" si="28"/>
        <v>1.3221895117734705E-2</v>
      </c>
    </row>
    <row r="80" spans="2:37" x14ac:dyDescent="0.25">
      <c r="B80" s="49" t="s">
        <v>61</v>
      </c>
      <c r="C80" s="70">
        <f t="shared" ref="C80:AD80" si="67">(C49-C17)/C17</f>
        <v>5.3628241033652567E-2</v>
      </c>
      <c r="D80" s="70">
        <f t="shared" si="67"/>
        <v>5.9400685260555322E-2</v>
      </c>
      <c r="E80" s="70">
        <f t="shared" si="67"/>
        <v>6.3616750979559711E-2</v>
      </c>
      <c r="F80" s="70">
        <f t="shared" si="67"/>
        <v>4.7476953682011123E-2</v>
      </c>
      <c r="G80" s="70">
        <f t="shared" si="67"/>
        <v>5.220041660022795E-2</v>
      </c>
      <c r="H80" s="70">
        <f t="shared" si="67"/>
        <v>4.3831667376238823E-2</v>
      </c>
      <c r="I80" s="70">
        <f t="shared" si="67"/>
        <v>4.6004109010358396E-2</v>
      </c>
      <c r="J80" s="70">
        <f t="shared" si="67"/>
        <v>5.2733712706724653E-2</v>
      </c>
      <c r="K80" s="70">
        <f t="shared" si="67"/>
        <v>6.0000089012651685E-2</v>
      </c>
      <c r="L80" s="70">
        <f t="shared" si="67"/>
        <v>6.0036205744218675E-2</v>
      </c>
      <c r="M80" s="70">
        <f t="shared" si="67"/>
        <v>5.861971125255528E-2</v>
      </c>
      <c r="N80" s="70">
        <f t="shared" si="67"/>
        <v>3.6825426766017709E-2</v>
      </c>
      <c r="O80" s="70">
        <f t="shared" si="67"/>
        <v>4.9974240670490645E-2</v>
      </c>
      <c r="P80" s="70">
        <f t="shared" si="67"/>
        <v>3.6937686622766253E-2</v>
      </c>
      <c r="Q80" s="70">
        <f t="shared" si="67"/>
        <v>4.3933506734562595E-2</v>
      </c>
      <c r="R80" s="70">
        <f t="shared" si="67"/>
        <v>4.3261788229323209E-2</v>
      </c>
      <c r="S80" s="70">
        <f t="shared" si="67"/>
        <v>5.1017189656074262E-2</v>
      </c>
      <c r="T80" s="70">
        <f t="shared" si="67"/>
        <v>4.8652170691543407E-2</v>
      </c>
      <c r="U80" s="70">
        <f t="shared" si="67"/>
        <v>5.7241874982928952E-2</v>
      </c>
      <c r="V80" s="70">
        <f t="shared" si="67"/>
        <v>5.6615907028700244E-2</v>
      </c>
      <c r="W80" s="70">
        <f t="shared" si="67"/>
        <v>3.17794606027915E-2</v>
      </c>
      <c r="X80" s="70">
        <f t="shared" si="67"/>
        <v>3.8066968952798395E-2</v>
      </c>
      <c r="Y80" s="70">
        <f t="shared" si="67"/>
        <v>5.2635217062051022E-2</v>
      </c>
      <c r="Z80" s="70">
        <f t="shared" si="67"/>
        <v>8.3595258667468839E-3</v>
      </c>
      <c r="AA80" s="70">
        <f t="shared" si="67"/>
        <v>0.25023374169745688</v>
      </c>
      <c r="AB80" s="70">
        <f t="shared" si="67"/>
        <v>3.2904445118253883E-2</v>
      </c>
      <c r="AC80" s="70">
        <f t="shared" si="67"/>
        <v>2.9006285634398006E-2</v>
      </c>
      <c r="AD80" s="70">
        <f t="shared" si="67"/>
        <v>5.2490391377139775E-2</v>
      </c>
      <c r="AE80" s="70">
        <f t="shared" ref="AE80:AF80" si="68">(AE49-AE17)/AE17</f>
        <v>4.8320345620213499E-2</v>
      </c>
      <c r="AF80" s="70">
        <f t="shared" si="68"/>
        <v>8.0960859512051925E-2</v>
      </c>
      <c r="AG80" s="70">
        <f t="shared" ref="AG80:AH80" si="69">(AG49-AG17)/AG17</f>
        <v>4.8512537436374452E-2</v>
      </c>
      <c r="AH80" s="70">
        <f t="shared" si="69"/>
        <v>8.7646436743426634E-2</v>
      </c>
      <c r="AI80" s="70">
        <f t="shared" ref="AI80" si="70">(AI49-AI17)/AI17</f>
        <v>0.16421757194466322</v>
      </c>
      <c r="AJ80" s="17"/>
      <c r="AK80" s="69">
        <f t="shared" si="28"/>
        <v>5.9004306715440227E-2</v>
      </c>
    </row>
    <row r="81" spans="2:37" x14ac:dyDescent="0.25">
      <c r="B81" s="49" t="s">
        <v>62</v>
      </c>
      <c r="C81" s="70">
        <f t="shared" ref="C81:AD81" si="71">(C50-C18)/C18</f>
        <v>-3.2174831952130742E-3</v>
      </c>
      <c r="D81" s="70">
        <f t="shared" si="71"/>
        <v>-3.8979196694039898E-3</v>
      </c>
      <c r="E81" s="70">
        <f t="shared" si="71"/>
        <v>-4.6413816752162917E-3</v>
      </c>
      <c r="F81" s="70">
        <f t="shared" si="71"/>
        <v>-5.9723486044541228E-3</v>
      </c>
      <c r="G81" s="70">
        <f t="shared" si="71"/>
        <v>-7.004120406716486E-3</v>
      </c>
      <c r="H81" s="70">
        <f t="shared" si="71"/>
        <v>-8.349594208842263E-3</v>
      </c>
      <c r="I81" s="70">
        <f t="shared" si="71"/>
        <v>-1.0008983513107698E-2</v>
      </c>
      <c r="J81" s="70">
        <f t="shared" si="71"/>
        <v>-1.1506445755705794E-2</v>
      </c>
      <c r="K81" s="70">
        <f t="shared" si="71"/>
        <v>-1.2850153626307015E-2</v>
      </c>
      <c r="L81" s="70">
        <f t="shared" si="71"/>
        <v>-1.4195349246558919E-2</v>
      </c>
      <c r="M81" s="70">
        <f t="shared" si="71"/>
        <v>-1.5929978586390933E-2</v>
      </c>
      <c r="N81" s="70">
        <f t="shared" si="71"/>
        <v>-1.4303537806213261E-2</v>
      </c>
      <c r="O81" s="70">
        <f t="shared" si="71"/>
        <v>-1.7630482343067914E-2</v>
      </c>
      <c r="P81" s="70">
        <f t="shared" si="71"/>
        <v>-1.616606085216073E-2</v>
      </c>
      <c r="Q81" s="70">
        <f t="shared" si="71"/>
        <v>-1.667871026394549E-2</v>
      </c>
      <c r="R81" s="70">
        <f t="shared" si="71"/>
        <v>-1.640758340861562E-2</v>
      </c>
      <c r="S81" s="70">
        <f t="shared" si="71"/>
        <v>-1.6637386034193794E-2</v>
      </c>
      <c r="T81" s="70">
        <f t="shared" si="71"/>
        <v>-1.6971493472228542E-2</v>
      </c>
      <c r="U81" s="70">
        <f t="shared" si="71"/>
        <v>-1.699129626870071E-2</v>
      </c>
      <c r="V81" s="70">
        <f t="shared" si="71"/>
        <v>-2.6075011716606585E-2</v>
      </c>
      <c r="W81" s="70">
        <f t="shared" si="71"/>
        <v>-3.1803379448746928E-2</v>
      </c>
      <c r="X81" s="70">
        <f t="shared" si="71"/>
        <v>-3.6512604772617398E-2</v>
      </c>
      <c r="Y81" s="70">
        <f t="shared" si="71"/>
        <v>-3.9516898122550576E-2</v>
      </c>
      <c r="Z81" s="70">
        <f t="shared" si="71"/>
        <v>-4.9971404322814772E-2</v>
      </c>
      <c r="AA81" s="70">
        <f t="shared" si="71"/>
        <v>3.1446315217008324E-3</v>
      </c>
      <c r="AB81" s="70">
        <f t="shared" si="71"/>
        <v>-4.9211543316847683E-2</v>
      </c>
      <c r="AC81" s="70">
        <f t="shared" si="71"/>
        <v>-5.2107638227865634E-2</v>
      </c>
      <c r="AD81" s="70">
        <f t="shared" si="71"/>
        <v>-4.4656387441224708E-2</v>
      </c>
      <c r="AE81" s="70">
        <f t="shared" ref="AE81:AF81" si="72">(AE50-AE18)/AE18</f>
        <v>-5.8583181891206211E-2</v>
      </c>
      <c r="AF81" s="70">
        <f t="shared" si="72"/>
        <v>-7.366850752415488E-2</v>
      </c>
      <c r="AG81" s="70">
        <f t="shared" ref="AG81:AH81" si="73">(AG50-AG18)/AG18</f>
        <v>-8.3533584479127801E-2</v>
      </c>
      <c r="AH81" s="70">
        <f t="shared" si="73"/>
        <v>-9.9952483857925864E-2</v>
      </c>
      <c r="AI81" s="70">
        <f t="shared" ref="AI81" si="74">(AI50-AI18)/AI18</f>
        <v>-0.12355428226067057</v>
      </c>
      <c r="AJ81" s="17"/>
      <c r="AK81" s="69">
        <f t="shared" si="28"/>
        <v>-3.0162502569627318E-2</v>
      </c>
    </row>
    <row r="82" spans="2:37" x14ac:dyDescent="0.25">
      <c r="B82" s="49" t="s">
        <v>63</v>
      </c>
      <c r="C82" s="70">
        <f t="shared" ref="C82:AD82" si="75">(C51-C19)/C19</f>
        <v>2.7824895451151049E-2</v>
      </c>
      <c r="D82" s="70">
        <f t="shared" si="75"/>
        <v>3.6420115911465975E-2</v>
      </c>
      <c r="E82" s="70">
        <f t="shared" si="75"/>
        <v>4.4155145986676102E-2</v>
      </c>
      <c r="F82" s="70">
        <f t="shared" si="75"/>
        <v>3.3636956397771235E-2</v>
      </c>
      <c r="G82" s="70">
        <f t="shared" si="75"/>
        <v>3.2342125479069325E-2</v>
      </c>
      <c r="H82" s="70">
        <f t="shared" si="75"/>
        <v>2.7036491203771721E-2</v>
      </c>
      <c r="I82" s="70">
        <f t="shared" si="75"/>
        <v>2.5168456483986149E-2</v>
      </c>
      <c r="J82" s="70">
        <f t="shared" si="75"/>
        <v>3.9018582592468938E-2</v>
      </c>
      <c r="K82" s="70">
        <f t="shared" si="75"/>
        <v>5.2464237566312542E-2</v>
      </c>
      <c r="L82" s="70">
        <f t="shared" si="75"/>
        <v>5.6795472943445065E-2</v>
      </c>
      <c r="M82" s="70">
        <f t="shared" si="75"/>
        <v>3.9176909313808322E-2</v>
      </c>
      <c r="N82" s="70">
        <f t="shared" si="75"/>
        <v>2.1520160197558941E-2</v>
      </c>
      <c r="O82" s="70">
        <f t="shared" si="75"/>
        <v>7.5292930782445158E-2</v>
      </c>
      <c r="P82" s="70">
        <f t="shared" si="75"/>
        <v>2.7019467209270977E-2</v>
      </c>
      <c r="Q82" s="70">
        <f t="shared" si="75"/>
        <v>4.5339854466287036E-2</v>
      </c>
      <c r="R82" s="70">
        <f t="shared" si="75"/>
        <v>4.3515678469818943E-2</v>
      </c>
      <c r="S82" s="70">
        <f t="shared" si="75"/>
        <v>5.1907177693421035E-2</v>
      </c>
      <c r="T82" s="70">
        <f t="shared" si="75"/>
        <v>6.4672968778604456E-2</v>
      </c>
      <c r="U82" s="70">
        <f t="shared" si="75"/>
        <v>7.4133379900166149E-2</v>
      </c>
      <c r="V82" s="70">
        <f t="shared" si="75"/>
        <v>7.5130283112590318E-2</v>
      </c>
      <c r="W82" s="70">
        <f t="shared" si="75"/>
        <v>2.4472039122606308E-2</v>
      </c>
      <c r="X82" s="70">
        <f t="shared" si="75"/>
        <v>5.057314613201562E-2</v>
      </c>
      <c r="Y82" s="70">
        <f t="shared" si="75"/>
        <v>9.1823518867444415E-2</v>
      </c>
      <c r="Z82" s="70">
        <f t="shared" si="75"/>
        <v>-5.5328102875537293E-2</v>
      </c>
      <c r="AA82" s="70">
        <f t="shared" si="75"/>
        <v>0.67551308374253316</v>
      </c>
      <c r="AB82" s="70">
        <f t="shared" si="75"/>
        <v>0.10017251602076196</v>
      </c>
      <c r="AC82" s="70">
        <f t="shared" si="75"/>
        <v>8.4767028926152704E-2</v>
      </c>
      <c r="AD82" s="70">
        <f t="shared" si="75"/>
        <v>8.6476669797624819E-2</v>
      </c>
      <c r="AE82" s="70">
        <f t="shared" ref="AE82:AF82" si="76">(AE51-AE19)/AE19</f>
        <v>9.6553223610578942E-2</v>
      </c>
      <c r="AF82" s="70">
        <f t="shared" si="76"/>
        <v>0.20315652016559929</v>
      </c>
      <c r="AG82" s="70">
        <f t="shared" ref="AG82:AH82" si="77">(AG51-AG19)/AG19</f>
        <v>0.12880938121278065</v>
      </c>
      <c r="AH82" s="70">
        <f t="shared" si="77"/>
        <v>0.20948134455368422</v>
      </c>
      <c r="AI82" s="70">
        <f t="shared" ref="AI82" si="78">(AI51-AI19)/AI19</f>
        <v>0.34890413549579991</v>
      </c>
      <c r="AJ82" s="17"/>
      <c r="AK82" s="69">
        <f t="shared" si="28"/>
        <v>8.902866044582225E-2</v>
      </c>
    </row>
    <row r="83" spans="2:37" x14ac:dyDescent="0.25">
      <c r="B83" s="50" t="s">
        <v>64</v>
      </c>
      <c r="C83" s="70">
        <f t="shared" ref="C83:AD83" si="79">(C52-C20)/C20</f>
        <v>-4.8098021396877962E-3</v>
      </c>
      <c r="D83" s="70">
        <f t="shared" si="79"/>
        <v>-1.0902706075377798E-2</v>
      </c>
      <c r="E83" s="70">
        <f t="shared" si="79"/>
        <v>-1.3754667804143191E-2</v>
      </c>
      <c r="F83" s="70">
        <f t="shared" si="79"/>
        <v>-2.1289179258385912E-2</v>
      </c>
      <c r="G83" s="70">
        <f t="shared" si="79"/>
        <v>-1.8428985633212228E-2</v>
      </c>
      <c r="H83" s="70">
        <f t="shared" si="79"/>
        <v>-1.7603897035980337E-2</v>
      </c>
      <c r="I83" s="70">
        <f t="shared" si="79"/>
        <v>-1.5454263184151844E-2</v>
      </c>
      <c r="J83" s="70">
        <f t="shared" si="79"/>
        <v>-1.3944652897830621E-2</v>
      </c>
      <c r="K83" s="70">
        <f t="shared" si="79"/>
        <v>-1.2602889905539439E-2</v>
      </c>
      <c r="L83" s="70">
        <f t="shared" si="79"/>
        <v>-1.1496987348873194E-2</v>
      </c>
      <c r="M83" s="70">
        <f t="shared" si="79"/>
        <v>-3.8132621347866782E-2</v>
      </c>
      <c r="N83" s="70">
        <f t="shared" si="79"/>
        <v>-5.3243327991626871E-2</v>
      </c>
      <c r="O83" s="70">
        <f t="shared" si="79"/>
        <v>-7.799772679298661E-2</v>
      </c>
      <c r="P83" s="70">
        <f t="shared" si="79"/>
        <v>-8.3425008258776134E-2</v>
      </c>
      <c r="Q83" s="70">
        <f t="shared" si="79"/>
        <v>-9.4332593513152013E-2</v>
      </c>
      <c r="R83" s="70">
        <f t="shared" si="79"/>
        <v>-0.10423554790556114</v>
      </c>
      <c r="S83" s="70">
        <f t="shared" si="79"/>
        <v>-8.1206590813036286E-2</v>
      </c>
      <c r="T83" s="70">
        <f t="shared" si="79"/>
        <v>-7.7314101320296494E-2</v>
      </c>
      <c r="U83" s="70">
        <f t="shared" si="79"/>
        <v>-0.11152452259267494</v>
      </c>
      <c r="V83" s="70">
        <f t="shared" si="79"/>
        <v>-0.2297238322134274</v>
      </c>
      <c r="W83" s="70">
        <f t="shared" si="79"/>
        <v>-0.22024555062504919</v>
      </c>
      <c r="X83" s="70">
        <f t="shared" si="79"/>
        <v>-0.46854362067118466</v>
      </c>
      <c r="Y83" s="70">
        <f t="shared" si="79"/>
        <v>-0.17082790691873131</v>
      </c>
      <c r="Z83" s="70">
        <f t="shared" si="79"/>
        <v>-0.42855638833704979</v>
      </c>
      <c r="AA83" s="70">
        <f t="shared" si="79"/>
        <v>-0.45358519520539348</v>
      </c>
      <c r="AB83" s="70">
        <f t="shared" si="79"/>
        <v>-0.41954122599814708</v>
      </c>
      <c r="AC83" s="70">
        <f t="shared" si="79"/>
        <v>-0.10082598334770715</v>
      </c>
      <c r="AD83" s="70">
        <f t="shared" si="79"/>
        <v>-0.33371993948185408</v>
      </c>
      <c r="AE83" s="70">
        <f t="shared" ref="AE83:AF83" si="80">(AE52-AE20)/AE20</f>
        <v>-0.15816026587828325</v>
      </c>
      <c r="AF83" s="70">
        <f t="shared" si="80"/>
        <v>-0.38794905829026216</v>
      </c>
      <c r="AG83" s="70">
        <f t="shared" ref="AG83:AH83" si="81">(AG52-AG20)/AG20</f>
        <v>-0.3748249838524691</v>
      </c>
      <c r="AH83" s="70">
        <f t="shared" si="81"/>
        <v>-0.35966226233448961</v>
      </c>
      <c r="AI83" s="70">
        <f t="shared" ref="AI83" si="82">(AI52-AI20)/AI20</f>
        <v>-0.3029086003839418</v>
      </c>
      <c r="AJ83" s="17"/>
      <c r="AK83" s="69">
        <f t="shared" si="28"/>
        <v>-0.15972045107142877</v>
      </c>
    </row>
    <row r="84" spans="2:37" x14ac:dyDescent="0.25">
      <c r="B84" s="49" t="s">
        <v>65</v>
      </c>
      <c r="C84" s="70">
        <f t="shared" ref="C84:AD84" si="83">(C53-C21)/C21</f>
        <v>8.9252367130432314E-14</v>
      </c>
      <c r="D84" s="70">
        <f t="shared" si="83"/>
        <v>8.9885876854459631E-14</v>
      </c>
      <c r="E84" s="70">
        <f t="shared" si="83"/>
        <v>8.9639035131013086E-14</v>
      </c>
      <c r="F84" s="70">
        <f t="shared" si="83"/>
        <v>8.991797299430709E-14</v>
      </c>
      <c r="G84" s="70">
        <f t="shared" si="83"/>
        <v>8.9108753795933102E-14</v>
      </c>
      <c r="H84" s="70">
        <f t="shared" si="83"/>
        <v>9.0314654018638666E-14</v>
      </c>
      <c r="I84" s="70">
        <f t="shared" si="83"/>
        <v>8.9902677692054588E-14</v>
      </c>
      <c r="J84" s="70">
        <f t="shared" si="83"/>
        <v>8.946744911450886E-14</v>
      </c>
      <c r="K84" s="70">
        <f t="shared" si="83"/>
        <v>9.0274858344421341E-14</v>
      </c>
      <c r="L84" s="70">
        <f t="shared" si="83"/>
        <v>8.9798868746253425E-14</v>
      </c>
      <c r="M84" s="70">
        <f t="shared" si="83"/>
        <v>9.1338732619832922E-14</v>
      </c>
      <c r="N84" s="70">
        <f t="shared" si="83"/>
        <v>9.0996783647006683E-14</v>
      </c>
      <c r="O84" s="70">
        <f t="shared" si="83"/>
        <v>9.0810963212403402E-14</v>
      </c>
      <c r="P84" s="70">
        <f t="shared" si="83"/>
        <v>9.0899362530473035E-14</v>
      </c>
      <c r="Q84" s="70">
        <f t="shared" si="83"/>
        <v>9.0665907296276509E-14</v>
      </c>
      <c r="R84" s="70">
        <f t="shared" si="83"/>
        <v>9.0680874491947499E-14</v>
      </c>
      <c r="S84" s="70">
        <f t="shared" si="83"/>
        <v>9.0156820760707705E-14</v>
      </c>
      <c r="T84" s="70">
        <f t="shared" si="83"/>
        <v>9.0866111754521356E-14</v>
      </c>
      <c r="U84" s="70">
        <f t="shared" si="83"/>
        <v>9.0355824288837155E-14</v>
      </c>
      <c r="V84" s="70">
        <f t="shared" si="83"/>
        <v>8.9991841992174159E-14</v>
      </c>
      <c r="W84" s="70">
        <f t="shared" si="83"/>
        <v>8.9765701829839708E-14</v>
      </c>
      <c r="X84" s="70">
        <f t="shared" si="83"/>
        <v>8.9986727512199023E-14</v>
      </c>
      <c r="Y84" s="70">
        <f t="shared" si="83"/>
        <v>8.9808391104641822E-14</v>
      </c>
      <c r="Z84" s="70">
        <f t="shared" si="83"/>
        <v>8.9897324681615697E-14</v>
      </c>
      <c r="AA84" s="70">
        <f t="shared" si="83"/>
        <v>9.0076927663360239E-14</v>
      </c>
      <c r="AB84" s="70">
        <f t="shared" si="83"/>
        <v>9.0206548091340088E-14</v>
      </c>
      <c r="AC84" s="70">
        <f t="shared" si="83"/>
        <v>8.772786163378097E-14</v>
      </c>
      <c r="AD84" s="70">
        <f t="shared" si="83"/>
        <v>8.9813665544436595E-14</v>
      </c>
      <c r="AE84" s="70">
        <f t="shared" ref="AE84:AF84" si="84">(AE53-AE21)/AE21</f>
        <v>9.0152394323073513E-14</v>
      </c>
      <c r="AF84" s="70">
        <f t="shared" si="84"/>
        <v>9.026368980565257E-14</v>
      </c>
      <c r="AG84" s="70">
        <f t="shared" ref="AG84:AH84" si="85">(AG53-AG21)/AG21</f>
        <v>8.999448542678835E-14</v>
      </c>
      <c r="AH84" s="70">
        <f t="shared" si="85"/>
        <v>9.0035305140208054E-14</v>
      </c>
      <c r="AI84" s="70">
        <f t="shared" ref="AI84" si="86">(AI53-AI21)/AI21</f>
        <v>5.2727564025138275E-12</v>
      </c>
      <c r="AJ84" s="17"/>
      <c r="AK84" s="69">
        <f t="shared" si="28"/>
        <v>2.4711548974808988E-13</v>
      </c>
    </row>
    <row r="85" spans="2:37" x14ac:dyDescent="0.25">
      <c r="B85" s="49" t="s">
        <v>66</v>
      </c>
      <c r="C85" s="70" t="s">
        <v>75</v>
      </c>
      <c r="D85" s="70" t="s">
        <v>75</v>
      </c>
      <c r="E85" s="70" t="s">
        <v>75</v>
      </c>
      <c r="F85" s="70" t="s">
        <v>75</v>
      </c>
      <c r="G85" s="70" t="s">
        <v>75</v>
      </c>
      <c r="H85" s="70" t="s">
        <v>75</v>
      </c>
      <c r="I85" s="70" t="s">
        <v>75</v>
      </c>
      <c r="J85" s="70" t="s">
        <v>75</v>
      </c>
      <c r="K85" s="70" t="s">
        <v>75</v>
      </c>
      <c r="L85" s="70" t="s">
        <v>75</v>
      </c>
      <c r="M85" s="70" t="s">
        <v>75</v>
      </c>
      <c r="N85" s="70" t="s">
        <v>75</v>
      </c>
      <c r="O85" s="70" t="s">
        <v>75</v>
      </c>
      <c r="P85" s="70" t="s">
        <v>75</v>
      </c>
      <c r="Q85" s="70" t="s">
        <v>75</v>
      </c>
      <c r="R85" s="70" t="s">
        <v>75</v>
      </c>
      <c r="S85" s="70" t="s">
        <v>75</v>
      </c>
      <c r="T85" s="70" t="s">
        <v>75</v>
      </c>
      <c r="U85" s="70" t="s">
        <v>75</v>
      </c>
      <c r="V85" s="70" t="s">
        <v>75</v>
      </c>
      <c r="W85" s="70" t="s">
        <v>75</v>
      </c>
      <c r="X85" s="70" t="s">
        <v>75</v>
      </c>
      <c r="Y85" s="70" t="s">
        <v>75</v>
      </c>
      <c r="Z85" s="70" t="s">
        <v>75</v>
      </c>
      <c r="AA85" s="70" t="s">
        <v>75</v>
      </c>
      <c r="AB85" s="70" t="s">
        <v>75</v>
      </c>
      <c r="AC85" s="70" t="s">
        <v>75</v>
      </c>
      <c r="AD85" s="70" t="s">
        <v>75</v>
      </c>
      <c r="AE85" s="70" t="s">
        <v>75</v>
      </c>
      <c r="AF85" s="70" t="s">
        <v>75</v>
      </c>
      <c r="AG85" s="70" t="s">
        <v>75</v>
      </c>
      <c r="AH85" s="70" t="s">
        <v>75</v>
      </c>
      <c r="AI85" s="70" t="s">
        <v>75</v>
      </c>
      <c r="AJ85" s="17"/>
      <c r="AK85" s="69"/>
    </row>
    <row r="86" spans="2:37" x14ac:dyDescent="0.25">
      <c r="B86" s="49" t="s">
        <v>67</v>
      </c>
      <c r="C86" s="70">
        <f t="shared" ref="C86:AD86" si="87">(C55-C23)/C23</f>
        <v>-0.11458179401047075</v>
      </c>
      <c r="D86" s="70">
        <f t="shared" si="87"/>
        <v>-0.22867766448105625</v>
      </c>
      <c r="E86" s="70">
        <f t="shared" si="87"/>
        <v>-0.27013123000330941</v>
      </c>
      <c r="F86" s="70">
        <f t="shared" si="87"/>
        <v>-0.36708779756471072</v>
      </c>
      <c r="G86" s="70">
        <f t="shared" si="87"/>
        <v>-0.32923641869323772</v>
      </c>
      <c r="H86" s="70">
        <f t="shared" si="87"/>
        <v>-0.30899772521540736</v>
      </c>
      <c r="I86" s="70">
        <f t="shared" si="87"/>
        <v>-0.28176170507544313</v>
      </c>
      <c r="J86" s="70">
        <f t="shared" si="87"/>
        <v>-0.26133983791826815</v>
      </c>
      <c r="K86" s="70">
        <f t="shared" si="87"/>
        <v>-0.24220659568111644</v>
      </c>
      <c r="L86" s="70">
        <f t="shared" si="87"/>
        <v>-0.22568860231400384</v>
      </c>
      <c r="M86" s="70">
        <f t="shared" si="87"/>
        <v>-0.60719171898399937</v>
      </c>
      <c r="N86" s="70">
        <f t="shared" si="87"/>
        <v>-0.63517734798158498</v>
      </c>
      <c r="O86" s="70">
        <f t="shared" si="87"/>
        <v>-0.7107398223348208</v>
      </c>
      <c r="P86" s="70">
        <f t="shared" si="87"/>
        <v>-0.70784702885765871</v>
      </c>
      <c r="Q86" s="70">
        <f t="shared" si="87"/>
        <v>-0.73010420245446739</v>
      </c>
      <c r="R86" s="70">
        <f t="shared" si="87"/>
        <v>-0.72592049559676919</v>
      </c>
      <c r="S86" s="70">
        <f t="shared" si="87"/>
        <v>-0.72386583138900462</v>
      </c>
      <c r="T86" s="70">
        <f t="shared" si="87"/>
        <v>-0.85484424345803012</v>
      </c>
      <c r="U86" s="70">
        <f t="shared" si="87"/>
        <v>-0.90584311706595433</v>
      </c>
      <c r="V86" s="70">
        <f t="shared" si="87"/>
        <v>-0.81643938804418048</v>
      </c>
      <c r="W86" s="70">
        <f t="shared" si="87"/>
        <v>-0.81144047392104179</v>
      </c>
      <c r="X86" s="70">
        <f t="shared" si="87"/>
        <v>-0.87430664185661844</v>
      </c>
      <c r="Y86" s="70">
        <f t="shared" si="87"/>
        <v>-0.87886341679070568</v>
      </c>
      <c r="Z86" s="70">
        <f t="shared" si="87"/>
        <v>-0.87249795747828418</v>
      </c>
      <c r="AA86" s="70">
        <f t="shared" si="87"/>
        <v>-0.88728822940524832</v>
      </c>
      <c r="AB86" s="70">
        <f t="shared" si="87"/>
        <v>-0.87847479848096566</v>
      </c>
      <c r="AC86" s="70">
        <f t="shared" si="87"/>
        <v>-0.87859737231473667</v>
      </c>
      <c r="AD86" s="70">
        <f t="shared" si="87"/>
        <v>-0.85340132801941015</v>
      </c>
      <c r="AE86" s="70">
        <f t="shared" ref="AE86:AF86" si="88">(AE55-AE23)/AE23</f>
        <v>-0.88782426167114481</v>
      </c>
      <c r="AF86" s="70">
        <f t="shared" si="88"/>
        <v>-0.87853438430470132</v>
      </c>
      <c r="AG86" s="70">
        <f t="shared" ref="AG86:AH86" si="89">(AG55-AG23)/AG23</f>
        <v>-0.87317396599471486</v>
      </c>
      <c r="AH86" s="70">
        <f t="shared" si="89"/>
        <v>-0.86683179576504266</v>
      </c>
      <c r="AI86" s="70">
        <f t="shared" ref="AI86" si="90">(AI55-AI23)/AI23</f>
        <v>-0.86304463368001438</v>
      </c>
      <c r="AJ86" s="17"/>
      <c r="AK86" s="69">
        <f t="shared" si="28"/>
        <v>-0.64702914626685215</v>
      </c>
    </row>
    <row r="87" spans="2:37" x14ac:dyDescent="0.25">
      <c r="B87" s="50" t="s">
        <v>68</v>
      </c>
      <c r="C87" s="70">
        <f t="shared" ref="C87:AD87" si="91">(C56-C24)/C24</f>
        <v>-7.2497635760150184E-2</v>
      </c>
      <c r="D87" s="70">
        <f t="shared" si="91"/>
        <v>-0.13365716588686027</v>
      </c>
      <c r="E87" s="70">
        <f t="shared" si="91"/>
        <v>-0.18594548468285674</v>
      </c>
      <c r="F87" s="70">
        <f t="shared" si="91"/>
        <v>-0.18779389694639517</v>
      </c>
      <c r="G87" s="70">
        <f t="shared" si="91"/>
        <v>-0.18892068952074514</v>
      </c>
      <c r="H87" s="70">
        <f t="shared" si="91"/>
        <v>-9.6938346472010259E-2</v>
      </c>
      <c r="I87" s="70">
        <f t="shared" si="91"/>
        <v>-0.14284996702629202</v>
      </c>
      <c r="J87" s="70">
        <f t="shared" si="91"/>
        <v>-0.19386053940008405</v>
      </c>
      <c r="K87" s="70">
        <f t="shared" si="91"/>
        <v>-0.2383053770046096</v>
      </c>
      <c r="L87" s="70">
        <f t="shared" si="91"/>
        <v>-0.27725710773968626</v>
      </c>
      <c r="M87" s="70">
        <f t="shared" si="91"/>
        <v>-0.22063437649553888</v>
      </c>
      <c r="N87" s="70">
        <f t="shared" si="91"/>
        <v>-0.22954973769777387</v>
      </c>
      <c r="O87" s="70">
        <f t="shared" si="91"/>
        <v>-0.24816890027274485</v>
      </c>
      <c r="P87" s="70">
        <f t="shared" si="91"/>
        <v>-0.26538666235288816</v>
      </c>
      <c r="Q87" s="70">
        <f t="shared" si="91"/>
        <v>-0.27560803652073429</v>
      </c>
      <c r="R87" s="70">
        <f t="shared" si="91"/>
        <v>-0.29132617252419152</v>
      </c>
      <c r="S87" s="70">
        <f t="shared" si="91"/>
        <v>-2.156244650031967E-2</v>
      </c>
      <c r="T87" s="70">
        <f t="shared" si="91"/>
        <v>-0.63665680983668604</v>
      </c>
      <c r="U87" s="70">
        <f t="shared" si="91"/>
        <v>-0.61731558271583542</v>
      </c>
      <c r="V87" s="70">
        <f t="shared" si="91"/>
        <v>-0.70128444195819684</v>
      </c>
      <c r="W87" s="70">
        <f t="shared" si="91"/>
        <v>-0.70109823078276845</v>
      </c>
      <c r="X87" s="70">
        <f t="shared" si="91"/>
        <v>-0.70091156680135014</v>
      </c>
      <c r="Y87" s="70">
        <f t="shared" si="91"/>
        <v>-0.70072444836033776</v>
      </c>
      <c r="Z87" s="70">
        <f t="shared" si="91"/>
        <v>-0.7034649759318401</v>
      </c>
      <c r="AA87" s="70">
        <f t="shared" si="91"/>
        <v>-0.70623528237148436</v>
      </c>
      <c r="AB87" s="70">
        <f t="shared" si="91"/>
        <v>-0.70049357375164045</v>
      </c>
      <c r="AC87" s="70">
        <f t="shared" si="91"/>
        <v>-0.69428964742398169</v>
      </c>
      <c r="AD87" s="70">
        <f t="shared" si="91"/>
        <v>-0.6875653485908616</v>
      </c>
      <c r="AE87" s="70">
        <f t="shared" ref="AE87:AF87" si="92">(AE56-AE24)/AE24</f>
        <v>-0.67977277324984742</v>
      </c>
      <c r="AF87" s="70">
        <f t="shared" si="92"/>
        <v>-0.67126511763936203</v>
      </c>
      <c r="AG87" s="70">
        <f t="shared" ref="AG87:AH87" si="93">(AG56-AG24)/AG24</f>
        <v>-0.66954072955651922</v>
      </c>
      <c r="AH87" s="70">
        <f t="shared" si="93"/>
        <v>-0.66093336581234718</v>
      </c>
      <c r="AI87" s="70">
        <f t="shared" ref="AI87" si="94">(AI56-AI24)/AI24</f>
        <v>-0.65846805484237758</v>
      </c>
      <c r="AJ87" s="17"/>
      <c r="AK87" s="69">
        <f t="shared" si="28"/>
        <v>-0.42909946946755506</v>
      </c>
    </row>
    <row r="88" spans="2:37" x14ac:dyDescent="0.25">
      <c r="B88" s="49" t="s">
        <v>69</v>
      </c>
      <c r="C88" s="70">
        <f t="shared" ref="C88:AD88" si="95">(C57-C25)/C25</f>
        <v>8.6874028699483855E-14</v>
      </c>
      <c r="D88" s="70">
        <f t="shared" si="95"/>
        <v>9.0854777873002719E-14</v>
      </c>
      <c r="E88" s="70">
        <f t="shared" si="95"/>
        <v>9.4883189618309615E-14</v>
      </c>
      <c r="F88" s="70">
        <f t="shared" si="95"/>
        <v>9.3930827276596526E-14</v>
      </c>
      <c r="G88" s="70">
        <f t="shared" si="95"/>
        <v>9.3508440282173603E-14</v>
      </c>
      <c r="H88" s="70">
        <f t="shared" si="95"/>
        <v>9.0145982304599848E-14</v>
      </c>
      <c r="I88" s="70">
        <f t="shared" si="95"/>
        <v>8.9861660475347992E-14</v>
      </c>
      <c r="J88" s="70">
        <f t="shared" si="95"/>
        <v>8.989009023309881E-14</v>
      </c>
      <c r="K88" s="70">
        <f t="shared" si="95"/>
        <v>9.0046649886607356E-14</v>
      </c>
      <c r="L88" s="70">
        <f t="shared" si="95"/>
        <v>8.9792905614431026E-14</v>
      </c>
      <c r="M88" s="70">
        <f t="shared" si="95"/>
        <v>9.0071489361899108E-14</v>
      </c>
      <c r="N88" s="70">
        <f t="shared" si="95"/>
        <v>9.0076326620907835E-14</v>
      </c>
      <c r="O88" s="70">
        <f t="shared" si="95"/>
        <v>9.0038311333454782E-14</v>
      </c>
      <c r="P88" s="70">
        <f t="shared" si="95"/>
        <v>9.0001363012684349E-14</v>
      </c>
      <c r="Q88" s="70">
        <f t="shared" si="95"/>
        <v>9.0186360554034726E-14</v>
      </c>
      <c r="R88" s="70">
        <f t="shared" si="95"/>
        <v>9.0140340121738072E-14</v>
      </c>
      <c r="S88" s="70">
        <f t="shared" si="95"/>
        <v>8.9974840335221084E-14</v>
      </c>
      <c r="T88" s="70">
        <f t="shared" si="95"/>
        <v>8.9886476301270435E-14</v>
      </c>
      <c r="U88" s="70">
        <f t="shared" si="95"/>
        <v>9.0112859911815887E-14</v>
      </c>
      <c r="V88" s="70">
        <f t="shared" si="95"/>
        <v>9.0184828459286774E-14</v>
      </c>
      <c r="W88" s="70">
        <f t="shared" si="95"/>
        <v>9.002522373882268E-14</v>
      </c>
      <c r="X88" s="70">
        <f t="shared" si="95"/>
        <v>8.9659341263289741E-14</v>
      </c>
      <c r="Y88" s="70">
        <f t="shared" si="95"/>
        <v>9.0324179829302723E-14</v>
      </c>
      <c r="Z88" s="70">
        <f t="shared" si="95"/>
        <v>9.0078954313262805E-14</v>
      </c>
      <c r="AA88" s="70">
        <f t="shared" si="95"/>
        <v>9.0038692854544363E-14</v>
      </c>
      <c r="AB88" s="70">
        <f t="shared" si="95"/>
        <v>9.0213453469891074E-14</v>
      </c>
      <c r="AC88" s="70">
        <f t="shared" si="95"/>
        <v>8.9954152798633221E-14</v>
      </c>
      <c r="AD88" s="70">
        <f t="shared" si="95"/>
        <v>9.0021566369816755E-14</v>
      </c>
      <c r="AE88" s="70">
        <f t="shared" ref="AE88:AF88" si="96">(AE57-AE25)/AE25</f>
        <v>8.9877733463897799E-14</v>
      </c>
      <c r="AF88" s="70">
        <f t="shared" si="96"/>
        <v>9.0184118244666741E-14</v>
      </c>
      <c r="AG88" s="70">
        <f t="shared" ref="AG88:AH88" si="97">(AG57-AG25)/AG25</f>
        <v>8.9945702898293118E-14</v>
      </c>
      <c r="AH88" s="70">
        <f t="shared" si="97"/>
        <v>9.0133086707522735E-14</v>
      </c>
      <c r="AI88" s="70">
        <f t="shared" ref="AI88" si="98">(AI57-AI25)/AI25</f>
        <v>9.000542488042359E-14</v>
      </c>
      <c r="AJ88" s="17"/>
      <c r="AK88" s="69">
        <f t="shared" si="28"/>
        <v>9.0331011488131268E-14</v>
      </c>
    </row>
    <row r="89" spans="2:37" x14ac:dyDescent="0.25">
      <c r="B89" s="49" t="s">
        <v>70</v>
      </c>
      <c r="C89" s="70" t="s">
        <v>75</v>
      </c>
      <c r="D89" s="70" t="s">
        <v>75</v>
      </c>
      <c r="E89" s="70" t="s">
        <v>75</v>
      </c>
      <c r="F89" s="70" t="s">
        <v>75</v>
      </c>
      <c r="G89" s="70" t="s">
        <v>75</v>
      </c>
      <c r="H89" s="70" t="s">
        <v>75</v>
      </c>
      <c r="I89" s="70" t="s">
        <v>75</v>
      </c>
      <c r="J89" s="70" t="s">
        <v>75</v>
      </c>
      <c r="K89" s="70" t="s">
        <v>75</v>
      </c>
      <c r="L89" s="70" t="s">
        <v>75</v>
      </c>
      <c r="M89" s="70" t="s">
        <v>75</v>
      </c>
      <c r="N89" s="70" t="s">
        <v>75</v>
      </c>
      <c r="O89" s="70" t="s">
        <v>75</v>
      </c>
      <c r="P89" s="70" t="s">
        <v>75</v>
      </c>
      <c r="Q89" s="70" t="s">
        <v>75</v>
      </c>
      <c r="R89" s="70" t="s">
        <v>75</v>
      </c>
      <c r="S89" s="70" t="s">
        <v>75</v>
      </c>
      <c r="T89" s="70" t="s">
        <v>75</v>
      </c>
      <c r="U89" s="70" t="s">
        <v>75</v>
      </c>
      <c r="V89" s="70" t="s">
        <v>75</v>
      </c>
      <c r="W89" s="70" t="s">
        <v>75</v>
      </c>
      <c r="X89" s="70" t="s">
        <v>75</v>
      </c>
      <c r="Y89" s="70" t="s">
        <v>75</v>
      </c>
      <c r="Z89" s="70" t="s">
        <v>75</v>
      </c>
      <c r="AA89" s="70" t="s">
        <v>75</v>
      </c>
      <c r="AB89" s="70" t="s">
        <v>75</v>
      </c>
      <c r="AC89" s="70" t="s">
        <v>75</v>
      </c>
      <c r="AD89" s="70" t="s">
        <v>75</v>
      </c>
      <c r="AE89" s="70" t="s">
        <v>75</v>
      </c>
      <c r="AF89" s="70" t="s">
        <v>75</v>
      </c>
      <c r="AG89" s="70" t="s">
        <v>75</v>
      </c>
      <c r="AH89" s="70" t="s">
        <v>75</v>
      </c>
      <c r="AI89" s="70" t="s">
        <v>75</v>
      </c>
      <c r="AJ89" s="17"/>
      <c r="AK89" s="69"/>
    </row>
    <row r="90" spans="2:37" x14ac:dyDescent="0.25">
      <c r="B90" s="49" t="s">
        <v>71</v>
      </c>
      <c r="C90" s="70">
        <f t="shared" ref="C90:AD90" si="99">(C59-C27)/C27</f>
        <v>-0.96749999999951164</v>
      </c>
      <c r="D90" s="70">
        <f t="shared" si="99"/>
        <v>-0.96750000000015268</v>
      </c>
      <c r="E90" s="70">
        <f t="shared" si="99"/>
        <v>-0.96749999999993896</v>
      </c>
      <c r="F90" s="70">
        <f t="shared" si="99"/>
        <v>-0.96750000000015268</v>
      </c>
      <c r="G90" s="70">
        <f t="shared" si="99"/>
        <v>-0.96750000000002434</v>
      </c>
      <c r="H90" s="70">
        <f t="shared" si="99"/>
        <v>-0.9675000000000139</v>
      </c>
      <c r="I90" s="70">
        <f t="shared" si="99"/>
        <v>-0.96749999999999348</v>
      </c>
      <c r="J90" s="70">
        <f t="shared" si="99"/>
        <v>-0.96749999999999936</v>
      </c>
      <c r="K90" s="70">
        <f t="shared" si="99"/>
        <v>-0.96750000000000236</v>
      </c>
      <c r="L90" s="70">
        <f t="shared" si="99"/>
        <v>-0.96749999999999603</v>
      </c>
      <c r="M90" s="70">
        <f t="shared" si="99"/>
        <v>-0.96749999999999903</v>
      </c>
      <c r="N90" s="70">
        <f t="shared" si="99"/>
        <v>-0.96750000000000125</v>
      </c>
      <c r="O90" s="70">
        <f t="shared" si="99"/>
        <v>-0.96749999999999747</v>
      </c>
      <c r="P90" s="70">
        <f t="shared" si="99"/>
        <v>-0.96749999999999936</v>
      </c>
      <c r="Q90" s="70">
        <f t="shared" si="99"/>
        <v>-0.9675000000000008</v>
      </c>
      <c r="R90" s="70">
        <f t="shared" si="99"/>
        <v>-0.96749999999999803</v>
      </c>
      <c r="S90" s="70">
        <f t="shared" si="99"/>
        <v>-0.96749999999999925</v>
      </c>
      <c r="T90" s="70">
        <f t="shared" si="99"/>
        <v>-0.96749999999999925</v>
      </c>
      <c r="U90" s="70">
        <f t="shared" si="99"/>
        <v>-0.9674999999999998</v>
      </c>
      <c r="V90" s="70">
        <f t="shared" si="99"/>
        <v>-0.9674999999999998</v>
      </c>
      <c r="W90" s="70">
        <f t="shared" si="99"/>
        <v>-0.96750000000000047</v>
      </c>
      <c r="X90" s="70">
        <f t="shared" si="99"/>
        <v>-0.96749999999999947</v>
      </c>
      <c r="Y90" s="70">
        <f t="shared" si="99"/>
        <v>-0.96750000000000014</v>
      </c>
      <c r="Z90" s="70">
        <f t="shared" si="99"/>
        <v>-0.9675000000000008</v>
      </c>
      <c r="AA90" s="70">
        <f t="shared" si="99"/>
        <v>-0.96749999999999958</v>
      </c>
      <c r="AB90" s="70">
        <f t="shared" si="99"/>
        <v>-0.96749999999999914</v>
      </c>
      <c r="AC90" s="70">
        <f t="shared" si="99"/>
        <v>-0.96750000000000058</v>
      </c>
      <c r="AD90" s="70">
        <f t="shared" si="99"/>
        <v>-0.96749999999999992</v>
      </c>
      <c r="AE90" s="70">
        <f t="shared" ref="AE90:AF90" si="100">(AE59-AE27)/AE27</f>
        <v>-0.96749999999999914</v>
      </c>
      <c r="AF90" s="70">
        <f t="shared" si="100"/>
        <v>-0.96750000000000103</v>
      </c>
      <c r="AG90" s="70">
        <f t="shared" ref="AG90:AH90" si="101">(AG59-AG27)/AG27</f>
        <v>-0.96750000000000014</v>
      </c>
      <c r="AH90" s="70">
        <f t="shared" si="101"/>
        <v>-0.96749999999999914</v>
      </c>
      <c r="AI90" s="70">
        <f t="shared" ref="AI90" si="102">(AI59-AI27)/AI27</f>
        <v>-0.96750000000000114</v>
      </c>
      <c r="AJ90" s="17"/>
      <c r="AK90" s="69">
        <f t="shared" si="28"/>
        <v>-0.96749999999999337</v>
      </c>
    </row>
    <row r="91" spans="2:37" x14ac:dyDescent="0.25">
      <c r="B91" s="50" t="s">
        <v>74</v>
      </c>
      <c r="C91" s="70">
        <f t="shared" ref="C91:AD91" si="103">(C60-C28)/C28</f>
        <v>1.6980844048956945E-5</v>
      </c>
      <c r="D91" s="70">
        <f t="shared" si="103"/>
        <v>9.1766266394492592E-7</v>
      </c>
      <c r="E91" s="70">
        <f t="shared" si="103"/>
        <v>2.0108642653486616E-6</v>
      </c>
      <c r="F91" s="70">
        <f t="shared" si="103"/>
        <v>4.5536435207663709E-7</v>
      </c>
      <c r="G91" s="70">
        <f t="shared" si="103"/>
        <v>6.6492659632919347E-9</v>
      </c>
      <c r="H91" s="70">
        <f t="shared" si="103"/>
        <v>-6.3666734295911549E-6</v>
      </c>
      <c r="I91" s="70">
        <f t="shared" si="103"/>
        <v>-1.1957633478490283E-6</v>
      </c>
      <c r="J91" s="70">
        <f t="shared" si="103"/>
        <v>5.1189770189764722E-6</v>
      </c>
      <c r="K91" s="70">
        <f t="shared" si="103"/>
        <v>-3.3881294809643191E-6</v>
      </c>
      <c r="L91" s="70">
        <f t="shared" si="103"/>
        <v>1.7163560259290421E-6</v>
      </c>
      <c r="M91" s="70">
        <f t="shared" si="103"/>
        <v>-2.2703397463780398E-6</v>
      </c>
      <c r="N91" s="70">
        <f t="shared" si="103"/>
        <v>-2.8316620058420876E-6</v>
      </c>
      <c r="O91" s="70">
        <f t="shared" si="103"/>
        <v>3.1030020222445E-6</v>
      </c>
      <c r="P91" s="70">
        <f t="shared" si="103"/>
        <v>3.8410069061363177E-6</v>
      </c>
      <c r="Q91" s="70">
        <f t="shared" si="103"/>
        <v>-1.1758024548958384E-6</v>
      </c>
      <c r="R91" s="70">
        <f t="shared" si="103"/>
        <v>-8.7526654511477888E-7</v>
      </c>
      <c r="S91" s="70">
        <f t="shared" si="103"/>
        <v>-3.3095249323372102E-6</v>
      </c>
      <c r="T91" s="70">
        <f t="shared" si="103"/>
        <v>-3.33351307030875E-6</v>
      </c>
      <c r="U91" s="70">
        <f t="shared" si="103"/>
        <v>-1.6117223462736624E-7</v>
      </c>
      <c r="V91" s="70">
        <f t="shared" si="103"/>
        <v>-2.7880586867428931E-6</v>
      </c>
      <c r="W91" s="70">
        <f t="shared" si="103"/>
        <v>1.7989517129983058E-6</v>
      </c>
      <c r="X91" s="70">
        <f t="shared" si="103"/>
        <v>7.7110833590347606E-6</v>
      </c>
      <c r="Y91" s="70">
        <f t="shared" si="103"/>
        <v>1.8100014283283692E-6</v>
      </c>
      <c r="Z91" s="70">
        <f t="shared" si="103"/>
        <v>-2.0420294748421711E-6</v>
      </c>
      <c r="AA91" s="70">
        <f t="shared" si="103"/>
        <v>1.3580162322393711E-6</v>
      </c>
      <c r="AB91" s="70">
        <f t="shared" si="103"/>
        <v>5.8425934509198648E-7</v>
      </c>
      <c r="AC91" s="70">
        <f t="shared" si="103"/>
        <v>1.8690006211426321E-7</v>
      </c>
      <c r="AD91" s="70">
        <f t="shared" si="103"/>
        <v>2.661380128311905E-6</v>
      </c>
      <c r="AE91" s="70">
        <f t="shared" ref="AE91:AF91" si="104">(AE60-AE28)/AE28</f>
        <v>8.6644320631878994E-6</v>
      </c>
      <c r="AF91" s="70">
        <f t="shared" si="104"/>
        <v>-4.796896054379005E-7</v>
      </c>
      <c r="AG91" s="70">
        <f t="shared" ref="AG91:AH91" si="105">(AG60-AG28)/AG28</f>
        <v>-8.4807403871831489E-6</v>
      </c>
      <c r="AH91" s="70">
        <f t="shared" si="105"/>
        <v>5.3213213434349864E-6</v>
      </c>
      <c r="AI91" s="70">
        <f t="shared" ref="AI91" si="106">(AI60-AI28)/AI28</f>
        <v>2.0254033980972044E-2</v>
      </c>
      <c r="AJ91" s="17"/>
      <c r="AK91" s="69">
        <f t="shared" si="28"/>
        <v>6.145328087216439E-4</v>
      </c>
    </row>
    <row r="92" spans="2:37" x14ac:dyDescent="0.25">
      <c r="B92" s="50" t="s">
        <v>73</v>
      </c>
      <c r="C92" s="70" t="s">
        <v>75</v>
      </c>
      <c r="D92" s="70" t="s">
        <v>75</v>
      </c>
      <c r="E92" s="70" t="s">
        <v>75</v>
      </c>
      <c r="F92" s="70" t="s">
        <v>75</v>
      </c>
      <c r="G92" s="70" t="s">
        <v>75</v>
      </c>
      <c r="H92" s="70" t="s">
        <v>75</v>
      </c>
      <c r="I92" s="70" t="s">
        <v>75</v>
      </c>
      <c r="J92" s="70" t="s">
        <v>75</v>
      </c>
      <c r="K92" s="70" t="s">
        <v>75</v>
      </c>
      <c r="L92" s="70" t="s">
        <v>75</v>
      </c>
      <c r="M92" s="70" t="s">
        <v>75</v>
      </c>
      <c r="N92" s="70" t="s">
        <v>75</v>
      </c>
      <c r="O92" s="70" t="s">
        <v>75</v>
      </c>
      <c r="P92" s="70" t="s">
        <v>75</v>
      </c>
      <c r="Q92" s="70" t="s">
        <v>75</v>
      </c>
      <c r="R92" s="70" t="s">
        <v>75</v>
      </c>
      <c r="S92" s="70" t="s">
        <v>75</v>
      </c>
      <c r="T92" s="70" t="s">
        <v>75</v>
      </c>
      <c r="U92" s="70" t="s">
        <v>75</v>
      </c>
      <c r="V92" s="70" t="s">
        <v>75</v>
      </c>
      <c r="W92" s="70" t="s">
        <v>75</v>
      </c>
      <c r="X92" s="70" t="s">
        <v>75</v>
      </c>
      <c r="Y92" s="70" t="s">
        <v>75</v>
      </c>
      <c r="Z92" s="70" t="s">
        <v>75</v>
      </c>
      <c r="AA92" s="70" t="s">
        <v>75</v>
      </c>
      <c r="AB92" s="70" t="s">
        <v>75</v>
      </c>
      <c r="AC92" s="70" t="s">
        <v>75</v>
      </c>
      <c r="AD92" s="70" t="s">
        <v>75</v>
      </c>
      <c r="AE92" s="70" t="s">
        <v>75</v>
      </c>
      <c r="AF92" s="70" t="s">
        <v>75</v>
      </c>
      <c r="AG92" s="70" t="s">
        <v>75</v>
      </c>
      <c r="AH92" s="70" t="s">
        <v>75</v>
      </c>
      <c r="AI92" s="70" t="s">
        <v>75</v>
      </c>
      <c r="AJ92" s="17"/>
      <c r="AK92" s="69"/>
    </row>
    <row r="93" spans="2:37" ht="18" x14ac:dyDescent="0.35">
      <c r="B93" s="47" t="s">
        <v>113</v>
      </c>
      <c r="C93" s="67">
        <f>(C62-C30)/C30</f>
        <v>1.758609524413619E-2</v>
      </c>
      <c r="D93" s="67">
        <f t="shared" ref="D93:AD93" si="107">(D62-D30)/D30</f>
        <v>1.7934773879466313E-2</v>
      </c>
      <c r="E93" s="67">
        <f t="shared" si="107"/>
        <v>1.8561775508533322E-2</v>
      </c>
      <c r="F93" s="67">
        <f t="shared" si="107"/>
        <v>1.6761394843921033E-2</v>
      </c>
      <c r="G93" s="67">
        <f t="shared" si="107"/>
        <v>1.6070603572981457E-2</v>
      </c>
      <c r="H93" s="67">
        <f t="shared" si="107"/>
        <v>1.2559794089670487E-2</v>
      </c>
      <c r="I93" s="67">
        <f t="shared" si="107"/>
        <v>1.1935573924674247E-2</v>
      </c>
      <c r="J93" s="67">
        <f t="shared" si="107"/>
        <v>1.3313081788799181E-2</v>
      </c>
      <c r="K93" s="67">
        <f t="shared" si="107"/>
        <v>1.2751223743482141E-2</v>
      </c>
      <c r="L93" s="67">
        <f t="shared" si="107"/>
        <v>1.1616536162396343E-2</v>
      </c>
      <c r="M93" s="67">
        <f t="shared" si="107"/>
        <v>7.7003824591172863E-3</v>
      </c>
      <c r="N93" s="67">
        <f t="shared" si="107"/>
        <v>6.5686220542102184E-3</v>
      </c>
      <c r="O93" s="67">
        <f t="shared" si="107"/>
        <v>5.7788774345620807E-3</v>
      </c>
      <c r="P93" s="67">
        <f t="shared" si="107"/>
        <v>4.6997033833569473E-3</v>
      </c>
      <c r="Q93" s="67">
        <f t="shared" si="107"/>
        <v>4.9747657034736681E-3</v>
      </c>
      <c r="R93" s="67">
        <f t="shared" si="107"/>
        <v>4.1261369081784698E-3</v>
      </c>
      <c r="S93" s="67">
        <f t="shared" si="107"/>
        <v>2.4117419634923235E-3</v>
      </c>
      <c r="T93" s="67">
        <f t="shared" si="107"/>
        <v>7.4635657200705543E-4</v>
      </c>
      <c r="U93" s="67">
        <f t="shared" si="107"/>
        <v>-4.373973270221927E-3</v>
      </c>
      <c r="V93" s="67">
        <f t="shared" si="107"/>
        <v>-1.6009113446554611E-2</v>
      </c>
      <c r="W93" s="67">
        <f t="shared" si="107"/>
        <v>-2.3786331458275269E-2</v>
      </c>
      <c r="X93" s="67">
        <f t="shared" si="107"/>
        <v>-2.9463171249467124E-2</v>
      </c>
      <c r="Y93" s="67">
        <f t="shared" si="107"/>
        <v>-3.7035235720175218E-2</v>
      </c>
      <c r="Z93" s="67">
        <f t="shared" si="107"/>
        <v>-5.9541200404366001E-2</v>
      </c>
      <c r="AA93" s="67">
        <f t="shared" si="107"/>
        <v>0.16163267671636505</v>
      </c>
      <c r="AB93" s="67">
        <f t="shared" si="107"/>
        <v>-3.2015548386729702E-2</v>
      </c>
      <c r="AC93" s="67">
        <f t="shared" si="107"/>
        <v>-5.8303303613252873E-2</v>
      </c>
      <c r="AD93" s="67">
        <f t="shared" si="107"/>
        <v>-1.4471881648025778E-2</v>
      </c>
      <c r="AE93" s="67">
        <f t="shared" ref="AE93:AF93" si="108">(AE62-AE30)/AE30</f>
        <v>-4.5506150879423807E-2</v>
      </c>
      <c r="AF93" s="67">
        <f t="shared" si="108"/>
        <v>-3.6321283439032827E-2</v>
      </c>
      <c r="AG93" s="67">
        <f t="shared" ref="AG93:AH93" si="109">(AG62-AG30)/AG30</f>
        <v>-8.6524169875454235E-2</v>
      </c>
      <c r="AH93" s="67">
        <f t="shared" si="109"/>
        <v>-7.0204067161049322E-2</v>
      </c>
      <c r="AI93" s="67">
        <f t="shared" ref="AI93" si="110">(AI62-AI30)/AI30</f>
        <v>-8.2364783907983435E-2</v>
      </c>
      <c r="AJ93" s="18"/>
      <c r="AK93" s="78">
        <f t="shared" si="28"/>
        <v>-7.5209120759754033E-3</v>
      </c>
    </row>
    <row r="94" spans="2:37" x14ac:dyDescent="0.25">
      <c r="AK94" s="69"/>
    </row>
    <row r="95" spans="2:37" x14ac:dyDescent="0.25">
      <c r="C95" s="76">
        <f>C62-C30</f>
        <v>88.120827229947281</v>
      </c>
      <c r="D95" s="76">
        <f t="shared" ref="D95:AF95" si="111">D62-D30</f>
        <v>88.427705077705468</v>
      </c>
      <c r="E95" s="76">
        <f t="shared" si="111"/>
        <v>87.753438972237745</v>
      </c>
      <c r="F95" s="76">
        <f t="shared" si="111"/>
        <v>83.837451994214462</v>
      </c>
      <c r="G95" s="76">
        <f t="shared" si="111"/>
        <v>82.697391306225654</v>
      </c>
      <c r="H95" s="76">
        <f t="shared" si="111"/>
        <v>77.260801162708049</v>
      </c>
      <c r="I95" s="76">
        <f t="shared" si="111"/>
        <v>70.395777697637641</v>
      </c>
      <c r="J95" s="76">
        <f t="shared" si="111"/>
        <v>68.975561146160544</v>
      </c>
      <c r="K95" s="76">
        <f t="shared" si="111"/>
        <v>65.925892516833301</v>
      </c>
      <c r="L95" s="76">
        <f t="shared" si="111"/>
        <v>60.596632212234908</v>
      </c>
      <c r="M95" s="76">
        <f t="shared" si="111"/>
        <v>45.186641259161661</v>
      </c>
      <c r="N95" s="76">
        <f t="shared" si="111"/>
        <v>47.214533091373596</v>
      </c>
      <c r="O95" s="76">
        <f t="shared" si="111"/>
        <v>39.138521449464861</v>
      </c>
      <c r="P95" s="76">
        <f t="shared" si="111"/>
        <v>34.633367947256374</v>
      </c>
      <c r="Q95" s="76">
        <f t="shared" si="111"/>
        <v>30.135617183478644</v>
      </c>
      <c r="R95" s="76">
        <f t="shared" si="111"/>
        <v>25.631751436309059</v>
      </c>
      <c r="S95" s="76">
        <f t="shared" si="111"/>
        <v>14.862937994938875</v>
      </c>
      <c r="T95" s="76">
        <f t="shared" si="111"/>
        <v>3.8663345405302607</v>
      </c>
      <c r="U95" s="76">
        <f t="shared" si="111"/>
        <v>-19.63838773561838</v>
      </c>
      <c r="V95" s="76">
        <f t="shared" si="111"/>
        <v>-65.863082539461175</v>
      </c>
      <c r="W95" s="76">
        <f t="shared" si="111"/>
        <v>-124.83569743064618</v>
      </c>
      <c r="X95" s="76">
        <f t="shared" si="111"/>
        <v>-127.50654535020021</v>
      </c>
      <c r="Y95" s="76">
        <f t="shared" si="111"/>
        <v>-125.38255558492483</v>
      </c>
      <c r="Z95" s="76">
        <f t="shared" si="111"/>
        <v>-247.81462536184154</v>
      </c>
      <c r="AA95" s="76">
        <f t="shared" si="111"/>
        <v>604.16561677231221</v>
      </c>
      <c r="AB95" s="76">
        <f t="shared" si="111"/>
        <v>-130.70155609697895</v>
      </c>
      <c r="AC95" s="76">
        <f t="shared" si="111"/>
        <v>-186.47232489178077</v>
      </c>
      <c r="AD95" s="76">
        <f t="shared" si="111"/>
        <v>-74.753004974088071</v>
      </c>
      <c r="AE95" s="76">
        <f t="shared" si="111"/>
        <v>-190.51104360607133</v>
      </c>
      <c r="AF95" s="76">
        <f t="shared" si="111"/>
        <v>-155.52712136489299</v>
      </c>
      <c r="AG95" s="76">
        <f t="shared" ref="AG95:AH95" si="112">AG62-AG30</f>
        <v>-445.81121979463114</v>
      </c>
      <c r="AH95" s="76">
        <f t="shared" si="112"/>
        <v>-324.88945496917586</v>
      </c>
      <c r="AI95" s="76">
        <f t="shared" ref="AI95" si="113">AI62-AI30</f>
        <v>-328.08685688195328</v>
      </c>
      <c r="AJ95" s="68"/>
      <c r="AK95" s="82">
        <f>SUM(C95:AI95)</f>
        <v>-928.96667559153411</v>
      </c>
    </row>
    <row r="121" spans="2:2" x14ac:dyDescent="0.25">
      <c r="B121" s="48" t="s">
        <v>129</v>
      </c>
    </row>
    <row r="133" spans="4:38" x14ac:dyDescent="0.25"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K133" s="77"/>
      <c r="AL133" s="7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L81"/>
  <sheetViews>
    <sheetView zoomScale="75" zoomScaleNormal="75" workbookViewId="0">
      <pane ySplit="1" topLeftCell="A2" activePane="bottomLeft" state="frozen"/>
      <selection activeCell="B38" sqref="B38"/>
      <selection pane="bottomLeft"/>
    </sheetView>
  </sheetViews>
  <sheetFormatPr defaultColWidth="9.140625" defaultRowHeight="15" x14ac:dyDescent="0.2"/>
  <cols>
    <col min="1" max="1" width="4.28515625" style="5" customWidth="1"/>
    <col min="2" max="2" width="51.42578125" style="5" customWidth="1"/>
    <col min="3" max="19" width="8.140625" style="5" bestFit="1" customWidth="1"/>
    <col min="20" max="26" width="6.85546875" style="5" bestFit="1" customWidth="1"/>
    <col min="27" max="27" width="7.42578125" style="5" bestFit="1" customWidth="1"/>
    <col min="28" max="30" width="8.140625" style="5" bestFit="1" customWidth="1"/>
    <col min="31" max="31" width="7.42578125" style="5" bestFit="1" customWidth="1"/>
    <col min="32" max="34" width="8.5703125" style="5" bestFit="1" customWidth="1"/>
    <col min="35" max="35" width="8.5703125" style="5" customWidth="1"/>
    <col min="36" max="37" width="8.140625" style="5" customWidth="1"/>
    <col min="38" max="16384" width="9.140625" style="5"/>
  </cols>
  <sheetData>
    <row r="1" spans="2:36" ht="15.75" customHeight="1" x14ac:dyDescent="0.2">
      <c r="B1" s="19" t="s">
        <v>124</v>
      </c>
    </row>
    <row r="2" spans="2:36" ht="18" x14ac:dyDescent="0.2">
      <c r="B2" s="10" t="s">
        <v>145</v>
      </c>
    </row>
    <row r="3" spans="2:36" ht="20.25" customHeight="1" x14ac:dyDescent="0.2">
      <c r="B3" s="4" t="s">
        <v>46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/>
    </row>
    <row r="4" spans="2:36" x14ac:dyDescent="0.2">
      <c r="B4" s="9" t="s">
        <v>87</v>
      </c>
      <c r="C4" s="25">
        <f>SUM(C5,C6)</f>
        <v>1476.2440052032957</v>
      </c>
      <c r="D4" s="25">
        <f t="shared" ref="D4:AA4" si="0">SUM(D5,D6)</f>
        <v>1566.4053883747695</v>
      </c>
      <c r="E4" s="25">
        <f t="shared" si="0"/>
        <v>1636.804891871742</v>
      </c>
      <c r="F4" s="25">
        <f t="shared" si="0"/>
        <v>1691.858702032943</v>
      </c>
      <c r="G4" s="25">
        <f t="shared" si="0"/>
        <v>1742.7939278700369</v>
      </c>
      <c r="H4" s="25">
        <f t="shared" si="0"/>
        <v>1783.8901811031583</v>
      </c>
      <c r="I4" s="25">
        <f t="shared" si="0"/>
        <v>1648.4939639728798</v>
      </c>
      <c r="J4" s="25">
        <f t="shared" si="0"/>
        <v>1358.2515075538265</v>
      </c>
      <c r="K4" s="25">
        <f t="shared" si="0"/>
        <v>1415.0371160350153</v>
      </c>
      <c r="L4" s="25">
        <f t="shared" si="0"/>
        <v>1412.6418846823149</v>
      </c>
      <c r="M4" s="25">
        <f t="shared" si="0"/>
        <v>1420.343384163272</v>
      </c>
      <c r="N4" s="25">
        <f t="shared" si="0"/>
        <v>1528.2075427926054</v>
      </c>
      <c r="O4" s="25">
        <f t="shared" si="0"/>
        <v>1610.1605965103292</v>
      </c>
      <c r="P4" s="25">
        <f t="shared" si="0"/>
        <v>1631.9913947418349</v>
      </c>
      <c r="Q4" s="25">
        <f t="shared" si="0"/>
        <v>1340.5454230073749</v>
      </c>
      <c r="R4" s="25">
        <f t="shared" si="0"/>
        <v>1139.9008157076044</v>
      </c>
      <c r="S4" s="25">
        <f t="shared" si="0"/>
        <v>1191.3427119488676</v>
      </c>
      <c r="T4" s="25">
        <f t="shared" si="0"/>
        <v>709.15973069248855</v>
      </c>
      <c r="U4" s="25">
        <f t="shared" si="0"/>
        <v>541.10970781237768</v>
      </c>
      <c r="V4" s="25">
        <f t="shared" si="0"/>
        <v>342.34383782634109</v>
      </c>
      <c r="W4" s="25">
        <f t="shared" si="0"/>
        <v>336.72052701883962</v>
      </c>
      <c r="X4" s="25">
        <f t="shared" si="0"/>
        <v>450.18350022271829</v>
      </c>
      <c r="Y4" s="25">
        <f t="shared" si="0"/>
        <v>356.6509759445176</v>
      </c>
      <c r="Z4" s="25">
        <f t="shared" si="0"/>
        <v>525.47088927375557</v>
      </c>
      <c r="AA4" s="25">
        <f t="shared" si="0"/>
        <v>721.72063474715685</v>
      </c>
      <c r="AB4" s="25">
        <f>SUM(AB5,AB6)</f>
        <v>792.53795256874412</v>
      </c>
      <c r="AC4" s="25">
        <f>SUM(AC5,AC6)</f>
        <v>803.18733060244085</v>
      </c>
      <c r="AD4" s="25">
        <f t="shared" ref="AD4:AE4" si="1">SUM(AD5,AD6)</f>
        <v>756.02578439837566</v>
      </c>
      <c r="AE4" s="25">
        <f t="shared" si="1"/>
        <v>713.96760321026557</v>
      </c>
      <c r="AF4" s="25">
        <f t="shared" ref="AF4:AG4" si="2">SUM(AF5,AF6)</f>
        <v>664.63308625081095</v>
      </c>
      <c r="AG4" s="25">
        <f t="shared" si="2"/>
        <v>643.7723715185648</v>
      </c>
      <c r="AH4" s="25">
        <f t="shared" ref="AH4:AI4" si="3">SUM(AH5,AH6)</f>
        <v>589.55825493957548</v>
      </c>
      <c r="AI4" s="25">
        <f t="shared" si="3"/>
        <v>634.1460278567971</v>
      </c>
      <c r="AJ4" s="25"/>
    </row>
    <row r="5" spans="2:36" x14ac:dyDescent="0.2">
      <c r="B5" s="43" t="s">
        <v>88</v>
      </c>
      <c r="C5" s="25" t="s">
        <v>75</v>
      </c>
      <c r="D5" s="25" t="s">
        <v>75</v>
      </c>
      <c r="E5" s="25" t="s">
        <v>75</v>
      </c>
      <c r="F5" s="25" t="s">
        <v>75</v>
      </c>
      <c r="G5" s="25" t="s">
        <v>75</v>
      </c>
      <c r="H5" s="25" t="s">
        <v>75</v>
      </c>
      <c r="I5" s="25" t="s">
        <v>75</v>
      </c>
      <c r="J5" s="25" t="s">
        <v>75</v>
      </c>
      <c r="K5" s="25" t="s">
        <v>75</v>
      </c>
      <c r="L5" s="25">
        <v>1412.6418846823149</v>
      </c>
      <c r="M5" s="25">
        <v>1420.343384163272</v>
      </c>
      <c r="N5" s="25">
        <v>1528.2075427926054</v>
      </c>
      <c r="O5" s="25">
        <v>1610.1605965103292</v>
      </c>
      <c r="P5" s="25">
        <v>1631.9913947418349</v>
      </c>
      <c r="Q5" s="25">
        <v>1340.5454230073749</v>
      </c>
      <c r="R5" s="25">
        <v>1139.9008157076044</v>
      </c>
      <c r="S5" s="25">
        <v>1191.3427119488676</v>
      </c>
      <c r="T5" s="25">
        <v>709.15973069248855</v>
      </c>
      <c r="U5" s="25">
        <v>541.10970781237768</v>
      </c>
      <c r="V5" s="25">
        <v>342.34383782634109</v>
      </c>
      <c r="W5" s="25">
        <v>336.72052701883962</v>
      </c>
      <c r="X5" s="25">
        <v>450.18350022271829</v>
      </c>
      <c r="Y5" s="25">
        <v>356.6509759445176</v>
      </c>
      <c r="Z5" s="25">
        <v>525.47088927375557</v>
      </c>
      <c r="AA5" s="25">
        <v>721.72063474715685</v>
      </c>
      <c r="AB5" s="25">
        <v>792.53795256874412</v>
      </c>
      <c r="AC5" s="25">
        <v>803.18733060244085</v>
      </c>
      <c r="AD5" s="25">
        <v>756.02578439837566</v>
      </c>
      <c r="AE5" s="25">
        <v>713.96760321026557</v>
      </c>
      <c r="AF5" s="25">
        <v>664.63308625081095</v>
      </c>
      <c r="AG5" s="25">
        <v>643.7723715185648</v>
      </c>
      <c r="AH5" s="25">
        <v>589.55825493957548</v>
      </c>
      <c r="AI5" s="25">
        <v>634.1460278567971</v>
      </c>
      <c r="AJ5" s="25"/>
    </row>
    <row r="6" spans="2:36" x14ac:dyDescent="0.2">
      <c r="B6" s="43" t="s">
        <v>89</v>
      </c>
      <c r="C6" s="25">
        <v>1476.2440052032957</v>
      </c>
      <c r="D6" s="25">
        <v>1566.4053883747695</v>
      </c>
      <c r="E6" s="25">
        <v>1636.804891871742</v>
      </c>
      <c r="F6" s="25">
        <v>1691.858702032943</v>
      </c>
      <c r="G6" s="25">
        <v>1742.7939278700369</v>
      </c>
      <c r="H6" s="25">
        <v>1783.8901811031583</v>
      </c>
      <c r="I6" s="25">
        <v>1648.4939639728798</v>
      </c>
      <c r="J6" s="25">
        <v>1358.2515075538265</v>
      </c>
      <c r="K6" s="25">
        <v>1415.0371160350153</v>
      </c>
      <c r="L6" s="25" t="s">
        <v>148</v>
      </c>
      <c r="M6" s="25" t="s">
        <v>148</v>
      </c>
      <c r="N6" s="25" t="s">
        <v>148</v>
      </c>
      <c r="O6" s="25" t="s">
        <v>148</v>
      </c>
      <c r="P6" s="25" t="s">
        <v>148</v>
      </c>
      <c r="Q6" s="25" t="s">
        <v>148</v>
      </c>
      <c r="R6" s="25" t="s">
        <v>148</v>
      </c>
      <c r="S6" s="25" t="s">
        <v>148</v>
      </c>
      <c r="T6" s="25" t="s">
        <v>148</v>
      </c>
      <c r="U6" s="25" t="s">
        <v>148</v>
      </c>
      <c r="V6" s="25" t="s">
        <v>148</v>
      </c>
      <c r="W6" s="25" t="s">
        <v>148</v>
      </c>
      <c r="X6" s="25" t="s">
        <v>148</v>
      </c>
      <c r="Y6" s="25" t="s">
        <v>148</v>
      </c>
      <c r="Z6" s="25" t="s">
        <v>148</v>
      </c>
      <c r="AA6" s="25" t="s">
        <v>148</v>
      </c>
      <c r="AB6" s="25" t="s">
        <v>148</v>
      </c>
      <c r="AC6" s="25" t="s">
        <v>148</v>
      </c>
      <c r="AD6" s="25" t="s">
        <v>148</v>
      </c>
      <c r="AE6" s="25" t="s">
        <v>148</v>
      </c>
      <c r="AF6" s="25" t="s">
        <v>148</v>
      </c>
      <c r="AG6" s="25" t="s">
        <v>148</v>
      </c>
      <c r="AH6" s="25" t="s">
        <v>148</v>
      </c>
      <c r="AI6" s="25" t="s">
        <v>148</v>
      </c>
      <c r="AJ6" s="25"/>
    </row>
    <row r="7" spans="2:36" x14ac:dyDescent="0.2">
      <c r="B7" s="9" t="s">
        <v>90</v>
      </c>
      <c r="C7" s="25" t="str">
        <f>IF(SUM(C8,C9)=0,"NO",(SUM(C8,C9)))</f>
        <v>NO</v>
      </c>
      <c r="D7" s="25" t="str">
        <f t="shared" ref="D7:AE7" si="4">IF(SUM(D8,D9)=0,"NO",(SUM(D8,D9)))</f>
        <v>NO</v>
      </c>
      <c r="E7" s="25" t="str">
        <f t="shared" si="4"/>
        <v>NO</v>
      </c>
      <c r="F7" s="25" t="str">
        <f t="shared" si="4"/>
        <v>NO</v>
      </c>
      <c r="G7" s="25" t="str">
        <f t="shared" si="4"/>
        <v>NO</v>
      </c>
      <c r="H7" s="25" t="str">
        <f t="shared" si="4"/>
        <v>NO</v>
      </c>
      <c r="I7" s="25" t="str">
        <f t="shared" si="4"/>
        <v>NO</v>
      </c>
      <c r="J7" s="25" t="str">
        <f t="shared" si="4"/>
        <v>NO</v>
      </c>
      <c r="K7" s="25" t="str">
        <f t="shared" si="4"/>
        <v>NO</v>
      </c>
      <c r="L7" s="25" t="str">
        <f t="shared" si="4"/>
        <v>NO</v>
      </c>
      <c r="M7" s="25" t="str">
        <f t="shared" si="4"/>
        <v>NO</v>
      </c>
      <c r="N7" s="25">
        <f t="shared" si="4"/>
        <v>3.9041147999999999</v>
      </c>
      <c r="O7" s="25">
        <f t="shared" si="4"/>
        <v>5.9726827999999994</v>
      </c>
      <c r="P7" s="25">
        <f t="shared" si="4"/>
        <v>8.3072848000000015</v>
      </c>
      <c r="Q7" s="25">
        <f t="shared" si="4"/>
        <v>34.960379600000003</v>
      </c>
      <c r="R7" s="25">
        <f t="shared" si="4"/>
        <v>47.649235599999997</v>
      </c>
      <c r="S7" s="25">
        <f t="shared" si="4"/>
        <v>38.1917708</v>
      </c>
      <c r="T7" s="25">
        <f t="shared" si="4"/>
        <v>37.751190399999999</v>
      </c>
      <c r="U7" s="25">
        <f t="shared" si="4"/>
        <v>49.80138920000001</v>
      </c>
      <c r="V7" s="25">
        <f t="shared" si="4"/>
        <v>49.124275600000004</v>
      </c>
      <c r="W7" s="25">
        <f t="shared" si="4"/>
        <v>50.026312400000002</v>
      </c>
      <c r="X7" s="25">
        <f t="shared" si="4"/>
        <v>49.850344800000009</v>
      </c>
      <c r="Y7" s="25">
        <f t="shared" si="4"/>
        <v>45.309498799999993</v>
      </c>
      <c r="Z7" s="25">
        <f t="shared" si="4"/>
        <v>45.739387999999998</v>
      </c>
      <c r="AA7" s="25">
        <f t="shared" si="4"/>
        <v>42.4878316</v>
      </c>
      <c r="AB7" s="25">
        <f t="shared" si="4"/>
        <v>41.596695200000006</v>
      </c>
      <c r="AC7" s="25">
        <f t="shared" si="4"/>
        <v>40.990482400000005</v>
      </c>
      <c r="AD7" s="25">
        <f t="shared" si="4"/>
        <v>46.863633920362396</v>
      </c>
      <c r="AE7" s="25">
        <f t="shared" si="4"/>
        <v>45.793105543440078</v>
      </c>
      <c r="AF7" s="25">
        <f t="shared" ref="AF7:AG7" si="5">IF(SUM(AF8,AF9)=0,"NO",(SUM(AF8,AF9)))</f>
        <v>49.370679257317335</v>
      </c>
      <c r="AG7" s="25">
        <f t="shared" si="5"/>
        <v>48.144307363679999</v>
      </c>
      <c r="AH7" s="25">
        <f t="shared" ref="AH7:AI7" si="6">IF(SUM(AH8,AH9)=0,"NO",(SUM(AH8,AH9)))</f>
        <v>43.259350754436866</v>
      </c>
      <c r="AI7" s="25">
        <f t="shared" si="6"/>
        <v>51.11329844885006</v>
      </c>
      <c r="AJ7" s="25"/>
    </row>
    <row r="8" spans="2:36" x14ac:dyDescent="0.2">
      <c r="B8" s="43" t="s">
        <v>121</v>
      </c>
      <c r="C8" s="25" t="s">
        <v>75</v>
      </c>
      <c r="D8" s="25" t="s">
        <v>75</v>
      </c>
      <c r="E8" s="25" t="s">
        <v>75</v>
      </c>
      <c r="F8" s="25" t="s">
        <v>75</v>
      </c>
      <c r="G8" s="25" t="s">
        <v>75</v>
      </c>
      <c r="H8" s="25" t="s">
        <v>75</v>
      </c>
      <c r="I8" s="25" t="s">
        <v>75</v>
      </c>
      <c r="J8" s="25" t="s">
        <v>75</v>
      </c>
      <c r="K8" s="25" t="s">
        <v>75</v>
      </c>
      <c r="L8" s="25" t="s">
        <v>75</v>
      </c>
      <c r="M8" s="25" t="s">
        <v>75</v>
      </c>
      <c r="N8" s="25">
        <v>3.9041147999999999</v>
      </c>
      <c r="O8" s="25">
        <v>5.9726827999999994</v>
      </c>
      <c r="P8" s="25">
        <v>8.3072848000000015</v>
      </c>
      <c r="Q8" s="25">
        <v>34.960379600000003</v>
      </c>
      <c r="R8" s="25">
        <v>47.649235599999997</v>
      </c>
      <c r="S8" s="25">
        <v>38.1917708</v>
      </c>
      <c r="T8" s="25">
        <v>37.751190399999999</v>
      </c>
      <c r="U8" s="25">
        <v>49.80138920000001</v>
      </c>
      <c r="V8" s="25">
        <v>49.124275600000004</v>
      </c>
      <c r="W8" s="25">
        <v>49.965048400000001</v>
      </c>
      <c r="X8" s="25">
        <v>49.73308080000001</v>
      </c>
      <c r="Y8" s="25">
        <v>45.155364399999996</v>
      </c>
      <c r="Z8" s="25">
        <v>45.479346399999997</v>
      </c>
      <c r="AA8" s="25">
        <v>42.039518000000001</v>
      </c>
      <c r="AB8" s="25">
        <v>40.592749600000005</v>
      </c>
      <c r="AC8" s="25">
        <v>40.108796000000005</v>
      </c>
      <c r="AD8" s="25">
        <v>44.732789120362398</v>
      </c>
      <c r="AE8" s="25">
        <v>42.901687276040391</v>
      </c>
      <c r="AF8" s="25">
        <v>45.497805399517809</v>
      </c>
      <c r="AG8" s="25">
        <v>43.423929084000001</v>
      </c>
      <c r="AH8" s="25">
        <v>37.917194031963277</v>
      </c>
      <c r="AI8" s="25">
        <v>45.676589336616239</v>
      </c>
      <c r="AJ8" s="25"/>
    </row>
    <row r="9" spans="2:36" x14ac:dyDescent="0.2">
      <c r="B9" s="43" t="s">
        <v>120</v>
      </c>
      <c r="C9" s="25" t="s">
        <v>75</v>
      </c>
      <c r="D9" s="25" t="s">
        <v>75</v>
      </c>
      <c r="E9" s="25" t="s">
        <v>75</v>
      </c>
      <c r="F9" s="25" t="s">
        <v>75</v>
      </c>
      <c r="G9" s="25" t="s">
        <v>75</v>
      </c>
      <c r="H9" s="25" t="s">
        <v>75</v>
      </c>
      <c r="I9" s="25" t="s">
        <v>75</v>
      </c>
      <c r="J9" s="25" t="s">
        <v>75</v>
      </c>
      <c r="K9" s="25" t="s">
        <v>75</v>
      </c>
      <c r="L9" s="25" t="s">
        <v>75</v>
      </c>
      <c r="M9" s="25" t="s">
        <v>75</v>
      </c>
      <c r="N9" s="25" t="s">
        <v>75</v>
      </c>
      <c r="O9" s="25" t="s">
        <v>75</v>
      </c>
      <c r="P9" s="25" t="s">
        <v>75</v>
      </c>
      <c r="Q9" s="25" t="s">
        <v>75</v>
      </c>
      <c r="R9" s="25" t="s">
        <v>75</v>
      </c>
      <c r="S9" s="25" t="s">
        <v>75</v>
      </c>
      <c r="T9" s="25" t="s">
        <v>75</v>
      </c>
      <c r="U9" s="25" t="s">
        <v>75</v>
      </c>
      <c r="V9" s="25" t="s">
        <v>75</v>
      </c>
      <c r="W9" s="25">
        <v>6.1264000000000006E-2</v>
      </c>
      <c r="X9" s="25">
        <v>0.11726399999999999</v>
      </c>
      <c r="Y9" s="25">
        <v>0.1541344</v>
      </c>
      <c r="Z9" s="25">
        <v>0.26004160000000004</v>
      </c>
      <c r="AA9" s="25">
        <v>0.44831360000000009</v>
      </c>
      <c r="AB9" s="25">
        <v>1.0039456000000002</v>
      </c>
      <c r="AC9" s="25">
        <v>0.88168640000000009</v>
      </c>
      <c r="AD9" s="25">
        <v>2.1308448000000002</v>
      </c>
      <c r="AE9" s="25">
        <v>2.8914182673996884</v>
      </c>
      <c r="AF9" s="25">
        <v>3.8728738577995245</v>
      </c>
      <c r="AG9" s="25">
        <v>4.7203782796800002</v>
      </c>
      <c r="AH9" s="25">
        <v>5.3421567224735913</v>
      </c>
      <c r="AI9" s="25">
        <v>5.4367091122338245</v>
      </c>
      <c r="AJ9" s="25"/>
    </row>
    <row r="10" spans="2:36" x14ac:dyDescent="0.2">
      <c r="B10" s="9" t="s">
        <v>91</v>
      </c>
      <c r="C10" s="25">
        <f t="shared" ref="C10:X10" si="7">SUM(C11:C12)</f>
        <v>97.740765061882584</v>
      </c>
      <c r="D10" s="25">
        <f t="shared" si="7"/>
        <v>97.88913255185517</v>
      </c>
      <c r="E10" s="25">
        <f t="shared" si="7"/>
        <v>98.674091582228982</v>
      </c>
      <c r="F10" s="25">
        <f t="shared" si="7"/>
        <v>99.486071387791299</v>
      </c>
      <c r="G10" s="25">
        <f t="shared" si="7"/>
        <v>100.14640441176329</v>
      </c>
      <c r="H10" s="25">
        <f t="shared" si="7"/>
        <v>100.61466015448265</v>
      </c>
      <c r="I10" s="25">
        <f t="shared" si="7"/>
        <v>100.63183666576825</v>
      </c>
      <c r="J10" s="25">
        <f t="shared" si="7"/>
        <v>84.748430635606638</v>
      </c>
      <c r="K10" s="25">
        <f t="shared" si="7"/>
        <v>66.715771321119604</v>
      </c>
      <c r="L10" s="25">
        <f t="shared" si="7"/>
        <v>74.599152005657402</v>
      </c>
      <c r="M10" s="25">
        <f t="shared" si="7"/>
        <v>79.602870990238046</v>
      </c>
      <c r="N10" s="25">
        <f t="shared" si="7"/>
        <v>88.811286706276107</v>
      </c>
      <c r="O10" s="25">
        <f t="shared" si="7"/>
        <v>115.03357663120157</v>
      </c>
      <c r="P10" s="25">
        <f t="shared" si="7"/>
        <v>162.09788443672096</v>
      </c>
      <c r="Q10" s="25">
        <f t="shared" si="7"/>
        <v>149.46809786056201</v>
      </c>
      <c r="R10" s="25">
        <f t="shared" si="7"/>
        <v>132.57234476718929</v>
      </c>
      <c r="S10" s="25">
        <f t="shared" si="7"/>
        <v>130.19005777336207</v>
      </c>
      <c r="T10" s="25">
        <f t="shared" si="7"/>
        <v>83.934111990741059</v>
      </c>
      <c r="U10" s="25">
        <f t="shared" si="7"/>
        <v>69.023804958287926</v>
      </c>
      <c r="V10" s="25">
        <f t="shared" si="7"/>
        <v>70.514412189651139</v>
      </c>
      <c r="W10" s="25">
        <f t="shared" si="7"/>
        <v>62.072527439734159</v>
      </c>
      <c r="X10" s="25">
        <f t="shared" si="7"/>
        <v>45.013958102736098</v>
      </c>
      <c r="Y10" s="25">
        <f t="shared" ref="Y10:AC10" si="8">SUM(Y11:Y12)</f>
        <v>48.286182233922169</v>
      </c>
      <c r="Z10" s="25">
        <f t="shared" si="8"/>
        <v>45.127691648505653</v>
      </c>
      <c r="AA10" s="25">
        <f t="shared" si="8"/>
        <v>41.651772593635812</v>
      </c>
      <c r="AB10" s="25">
        <f t="shared" si="8"/>
        <v>42.393890563800774</v>
      </c>
      <c r="AC10" s="25">
        <f t="shared" si="8"/>
        <v>25.030907769237675</v>
      </c>
      <c r="AD10" s="25">
        <f t="shared" ref="AD10:AE10" si="9">SUM(AD11:AD12)</f>
        <v>27.449305898653076</v>
      </c>
      <c r="AE10" s="25">
        <f t="shared" si="9"/>
        <v>23.899295638180405</v>
      </c>
      <c r="AF10" s="25">
        <f t="shared" ref="AF10:AG10" si="10">SUM(AF11:AF12)</f>
        <v>32.524203919874395</v>
      </c>
      <c r="AG10" s="25">
        <f t="shared" si="10"/>
        <v>31.188413817965913</v>
      </c>
      <c r="AH10" s="25">
        <f t="shared" ref="AH10:AI10" si="11">SUM(AH11:AH12)</f>
        <v>34.611180998377193</v>
      </c>
      <c r="AI10" s="25">
        <f t="shared" si="11"/>
        <v>36.374321164242211</v>
      </c>
      <c r="AJ10" s="25"/>
    </row>
    <row r="11" spans="2:36" x14ac:dyDescent="0.2">
      <c r="B11" s="43" t="s">
        <v>92</v>
      </c>
      <c r="C11" s="25">
        <v>83.712470677119995</v>
      </c>
      <c r="D11" s="25">
        <v>83.712470677119995</v>
      </c>
      <c r="E11" s="25">
        <v>83.712470677119995</v>
      </c>
      <c r="F11" s="25">
        <v>83.712470677119995</v>
      </c>
      <c r="G11" s="25">
        <v>83.712470677119995</v>
      </c>
      <c r="H11" s="25">
        <v>83.712470677119995</v>
      </c>
      <c r="I11" s="25">
        <v>83.712470677119995</v>
      </c>
      <c r="J11" s="25">
        <v>70.091245517760001</v>
      </c>
      <c r="K11" s="25">
        <v>52.922100358400002</v>
      </c>
      <c r="L11" s="25">
        <v>56.059540312533336</v>
      </c>
      <c r="M11" s="25">
        <v>59.196980266666664</v>
      </c>
      <c r="N11" s="25">
        <v>63.610115145546658</v>
      </c>
      <c r="O11" s="25">
        <v>64.613503961066669</v>
      </c>
      <c r="P11" s="25">
        <v>97.14520446661335</v>
      </c>
      <c r="Q11" s="25">
        <v>110.74275083386665</v>
      </c>
      <c r="R11" s="25">
        <v>107.23088997954669</v>
      </c>
      <c r="S11" s="25">
        <v>103.71902912522668</v>
      </c>
      <c r="T11" s="25">
        <v>82.786976902933333</v>
      </c>
      <c r="U11" s="25">
        <v>61.854924680640011</v>
      </c>
      <c r="V11" s="25">
        <v>63.275652207040011</v>
      </c>
      <c r="W11" s="25">
        <v>53.97827319732194</v>
      </c>
      <c r="X11" s="25">
        <v>37.338495303199998</v>
      </c>
      <c r="Y11" s="25">
        <v>44.779555722720012</v>
      </c>
      <c r="Z11" s="25">
        <v>42.755018997600004</v>
      </c>
      <c r="AA11" s="25">
        <v>38.836178903946674</v>
      </c>
      <c r="AB11" s="25">
        <v>39.342313085226671</v>
      </c>
      <c r="AC11" s="25">
        <v>22.163349411840006</v>
      </c>
      <c r="AD11" s="25">
        <v>24.389599847218662</v>
      </c>
      <c r="AE11" s="25">
        <v>20.266086194293337</v>
      </c>
      <c r="AF11" s="25">
        <v>27.568033710186672</v>
      </c>
      <c r="AG11" s="25">
        <v>28.269062109598611</v>
      </c>
      <c r="AH11" s="25">
        <v>31.943122097879478</v>
      </c>
      <c r="AI11" s="25">
        <v>35.333351508815362</v>
      </c>
      <c r="AJ11" s="25"/>
    </row>
    <row r="12" spans="2:36" x14ac:dyDescent="0.2">
      <c r="B12" s="43" t="s">
        <v>93</v>
      </c>
      <c r="C12" s="25">
        <v>14.028294384762585</v>
      </c>
      <c r="D12" s="25">
        <v>14.176661874735178</v>
      </c>
      <c r="E12" s="25">
        <v>14.961620905108983</v>
      </c>
      <c r="F12" s="25">
        <v>15.77360071067131</v>
      </c>
      <c r="G12" s="25">
        <v>16.43393373464329</v>
      </c>
      <c r="H12" s="25">
        <v>16.902189477362658</v>
      </c>
      <c r="I12" s="25">
        <v>16.919365988648245</v>
      </c>
      <c r="J12" s="25">
        <v>14.657185117846636</v>
      </c>
      <c r="K12" s="25">
        <v>13.793670962719608</v>
      </c>
      <c r="L12" s="25">
        <v>18.539611693124066</v>
      </c>
      <c r="M12" s="25">
        <v>20.405890723571375</v>
      </c>
      <c r="N12" s="25">
        <v>25.201171560729446</v>
      </c>
      <c r="O12" s="25">
        <v>50.4200726701349</v>
      </c>
      <c r="P12" s="25">
        <v>64.95267997010761</v>
      </c>
      <c r="Q12" s="25">
        <v>38.725347026695374</v>
      </c>
      <c r="R12" s="25">
        <v>25.341454787642618</v>
      </c>
      <c r="S12" s="25">
        <v>26.471028648135384</v>
      </c>
      <c r="T12" s="25">
        <v>1.1471350878077275</v>
      </c>
      <c r="U12" s="25">
        <v>7.1688802776479168</v>
      </c>
      <c r="V12" s="25">
        <v>7.2387599826111284</v>
      </c>
      <c r="W12" s="25">
        <v>8.0942542424122212</v>
      </c>
      <c r="X12" s="25">
        <v>7.6754627995361018</v>
      </c>
      <c r="Y12" s="25">
        <v>3.506626511202156</v>
      </c>
      <c r="Z12" s="25">
        <v>2.3726726509056464</v>
      </c>
      <c r="AA12" s="25">
        <v>2.815593689689138</v>
      </c>
      <c r="AB12" s="25">
        <v>3.0515774785741026</v>
      </c>
      <c r="AC12" s="25">
        <v>2.8675583573976695</v>
      </c>
      <c r="AD12" s="25">
        <v>3.0597060514344152</v>
      </c>
      <c r="AE12" s="25">
        <v>3.6332094438870666</v>
      </c>
      <c r="AF12" s="25">
        <v>4.9561702096877269</v>
      </c>
      <c r="AG12" s="25">
        <v>2.9193517083673028</v>
      </c>
      <c r="AH12" s="25">
        <v>2.6680589004977189</v>
      </c>
      <c r="AI12" s="25">
        <v>1.0409696554268459</v>
      </c>
      <c r="AJ12" s="25"/>
    </row>
    <row r="13" spans="2:36" x14ac:dyDescent="0.2">
      <c r="B13" s="9" t="s">
        <v>94</v>
      </c>
      <c r="C13" s="25">
        <f>C14</f>
        <v>135.25319522288586</v>
      </c>
      <c r="D13" s="25">
        <f t="shared" ref="D13:AI13" si="12">D14</f>
        <v>135.43145080529615</v>
      </c>
      <c r="E13" s="25">
        <f t="shared" si="12"/>
        <v>137.13203332185168</v>
      </c>
      <c r="F13" s="25">
        <f t="shared" si="12"/>
        <v>137.29062266307653</v>
      </c>
      <c r="G13" s="25">
        <f t="shared" si="12"/>
        <v>135.94524665740758</v>
      </c>
      <c r="H13" s="25">
        <f t="shared" si="12"/>
        <v>135.25570228818248</v>
      </c>
      <c r="I13" s="25">
        <f t="shared" si="12"/>
        <v>135.33735543540018</v>
      </c>
      <c r="J13" s="25">
        <f t="shared" si="12"/>
        <v>134.08108593492943</v>
      </c>
      <c r="K13" s="25">
        <f t="shared" si="12"/>
        <v>144.94266515134387</v>
      </c>
      <c r="L13" s="25">
        <f t="shared" si="12"/>
        <v>143.62100195313579</v>
      </c>
      <c r="M13" s="25">
        <f t="shared" si="12"/>
        <v>143.43835361549452</v>
      </c>
      <c r="N13" s="25">
        <f t="shared" si="12"/>
        <v>146.04544138813282</v>
      </c>
      <c r="O13" s="25">
        <f t="shared" si="12"/>
        <v>149.81283750782927</v>
      </c>
      <c r="P13" s="25">
        <f t="shared" si="12"/>
        <v>133.48896372238977</v>
      </c>
      <c r="Q13" s="25">
        <f t="shared" si="12"/>
        <v>131.83371366921926</v>
      </c>
      <c r="R13" s="25">
        <f t="shared" si="12"/>
        <v>134.26355949648877</v>
      </c>
      <c r="S13" s="25">
        <f t="shared" si="12"/>
        <v>129.45114586871648</v>
      </c>
      <c r="T13" s="25">
        <f t="shared" si="12"/>
        <v>131.6594100388397</v>
      </c>
      <c r="U13" s="25">
        <f t="shared" si="12"/>
        <v>140.4207827114636</v>
      </c>
      <c r="V13" s="25">
        <f t="shared" si="12"/>
        <v>141.99278491419452</v>
      </c>
      <c r="W13" s="25">
        <f t="shared" si="12"/>
        <v>140.05549064460226</v>
      </c>
      <c r="X13" s="25">
        <f t="shared" si="12"/>
        <v>138.68233915787044</v>
      </c>
      <c r="Y13" s="25">
        <f t="shared" si="12"/>
        <v>139.31065521508137</v>
      </c>
      <c r="Z13" s="25">
        <f t="shared" si="12"/>
        <v>138.72129108451219</v>
      </c>
      <c r="AA13" s="25">
        <f t="shared" si="12"/>
        <v>143.38580313823721</v>
      </c>
      <c r="AB13" s="25">
        <f t="shared" si="12"/>
        <v>143.90487879949171</v>
      </c>
      <c r="AC13" s="25">
        <f t="shared" si="12"/>
        <v>146.68235046084251</v>
      </c>
      <c r="AD13" s="25">
        <f t="shared" si="12"/>
        <v>148.63364408006458</v>
      </c>
      <c r="AE13" s="25">
        <f t="shared" si="12"/>
        <v>149.61633397017732</v>
      </c>
      <c r="AF13" s="25">
        <f t="shared" si="12"/>
        <v>151.41680137556864</v>
      </c>
      <c r="AG13" s="25">
        <f t="shared" si="12"/>
        <v>154.72408001957368</v>
      </c>
      <c r="AH13" s="25">
        <f t="shared" si="12"/>
        <v>155.99801895292779</v>
      </c>
      <c r="AI13" s="25">
        <f t="shared" si="12"/>
        <v>156.24011132491125</v>
      </c>
      <c r="AJ13" s="25"/>
    </row>
    <row r="14" spans="2:36" x14ac:dyDescent="0.2">
      <c r="B14" s="43" t="s">
        <v>95</v>
      </c>
      <c r="C14" s="25">
        <v>135.25319522288586</v>
      </c>
      <c r="D14" s="25">
        <v>135.43145080529615</v>
      </c>
      <c r="E14" s="25">
        <v>137.13203332185168</v>
      </c>
      <c r="F14" s="25">
        <v>137.29062266307653</v>
      </c>
      <c r="G14" s="25">
        <v>135.94524665740758</v>
      </c>
      <c r="H14" s="25">
        <v>135.25570228818248</v>
      </c>
      <c r="I14" s="25">
        <v>135.33735543540018</v>
      </c>
      <c r="J14" s="25">
        <v>134.08108593492943</v>
      </c>
      <c r="K14" s="25">
        <v>144.94266515134387</v>
      </c>
      <c r="L14" s="25">
        <v>143.62100195313579</v>
      </c>
      <c r="M14" s="25">
        <v>143.43835361549452</v>
      </c>
      <c r="N14" s="25">
        <v>146.04544138813282</v>
      </c>
      <c r="O14" s="25">
        <v>149.81283750782927</v>
      </c>
      <c r="P14" s="25">
        <v>133.48896372238977</v>
      </c>
      <c r="Q14" s="25">
        <v>131.83371366921926</v>
      </c>
      <c r="R14" s="25">
        <v>134.26355949648877</v>
      </c>
      <c r="S14" s="25">
        <v>129.45114586871648</v>
      </c>
      <c r="T14" s="25">
        <v>131.6594100388397</v>
      </c>
      <c r="U14" s="25">
        <v>140.4207827114636</v>
      </c>
      <c r="V14" s="25">
        <v>141.99278491419452</v>
      </c>
      <c r="W14" s="25">
        <v>140.05549064460226</v>
      </c>
      <c r="X14" s="25">
        <v>138.68233915787044</v>
      </c>
      <c r="Y14" s="25">
        <v>139.31065521508137</v>
      </c>
      <c r="Z14" s="25">
        <v>138.72129108451219</v>
      </c>
      <c r="AA14" s="25">
        <v>143.38580313823721</v>
      </c>
      <c r="AB14" s="25">
        <v>143.90487879949171</v>
      </c>
      <c r="AC14" s="25">
        <v>146.68235046084251</v>
      </c>
      <c r="AD14" s="25">
        <v>148.63364408006458</v>
      </c>
      <c r="AE14" s="25">
        <v>149.61633397017732</v>
      </c>
      <c r="AF14" s="25">
        <v>151.41680137556864</v>
      </c>
      <c r="AG14" s="25">
        <v>154.72408001957368</v>
      </c>
      <c r="AH14" s="25">
        <v>155.99801895292779</v>
      </c>
      <c r="AI14" s="25">
        <v>156.24011132491125</v>
      </c>
      <c r="AJ14" s="25"/>
    </row>
    <row r="15" spans="2:36" x14ac:dyDescent="0.2">
      <c r="B15" s="43" t="s">
        <v>96</v>
      </c>
      <c r="C15" s="25" t="s">
        <v>148</v>
      </c>
      <c r="D15" s="25" t="s">
        <v>148</v>
      </c>
      <c r="E15" s="25" t="s">
        <v>148</v>
      </c>
      <c r="F15" s="25" t="s">
        <v>148</v>
      </c>
      <c r="G15" s="25" t="s">
        <v>148</v>
      </c>
      <c r="H15" s="25" t="s">
        <v>148</v>
      </c>
      <c r="I15" s="25" t="s">
        <v>148</v>
      </c>
      <c r="J15" s="25" t="s">
        <v>148</v>
      </c>
      <c r="K15" s="25" t="s">
        <v>148</v>
      </c>
      <c r="L15" s="25" t="s">
        <v>148</v>
      </c>
      <c r="M15" s="25" t="s">
        <v>148</v>
      </c>
      <c r="N15" s="25" t="s">
        <v>148</v>
      </c>
      <c r="O15" s="25" t="s">
        <v>148</v>
      </c>
      <c r="P15" s="25" t="s">
        <v>148</v>
      </c>
      <c r="Q15" s="25" t="s">
        <v>148</v>
      </c>
      <c r="R15" s="25" t="s">
        <v>148</v>
      </c>
      <c r="S15" s="25" t="s">
        <v>148</v>
      </c>
      <c r="T15" s="25" t="s">
        <v>148</v>
      </c>
      <c r="U15" s="25" t="s">
        <v>148</v>
      </c>
      <c r="V15" s="25" t="s">
        <v>148</v>
      </c>
      <c r="W15" s="25" t="s">
        <v>148</v>
      </c>
      <c r="X15" s="25" t="s">
        <v>148</v>
      </c>
      <c r="Y15" s="25" t="s">
        <v>148</v>
      </c>
      <c r="Z15" s="25" t="s">
        <v>148</v>
      </c>
      <c r="AA15" s="25" t="s">
        <v>148</v>
      </c>
      <c r="AB15" s="25" t="s">
        <v>148</v>
      </c>
      <c r="AC15" s="25" t="s">
        <v>148</v>
      </c>
      <c r="AD15" s="25" t="s">
        <v>148</v>
      </c>
      <c r="AE15" s="25" t="s">
        <v>148</v>
      </c>
      <c r="AF15" s="25" t="s">
        <v>148</v>
      </c>
      <c r="AG15" s="25" t="s">
        <v>148</v>
      </c>
      <c r="AH15" s="25" t="s">
        <v>148</v>
      </c>
      <c r="AI15" s="25" t="s">
        <v>148</v>
      </c>
      <c r="AJ15" s="25"/>
    </row>
    <row r="16" spans="2:36" ht="18" x14ac:dyDescent="0.2">
      <c r="B16" s="8" t="s">
        <v>117</v>
      </c>
      <c r="C16" s="26">
        <f>SUM(C4,C7,C10,C13)</f>
        <v>1709.237965488064</v>
      </c>
      <c r="D16" s="26">
        <f t="shared" ref="D16:AH16" si="13">SUM(D4,D7,D10,D13)</f>
        <v>1799.7259717319209</v>
      </c>
      <c r="E16" s="26">
        <f t="shared" si="13"/>
        <v>1872.6110167758227</v>
      </c>
      <c r="F16" s="26">
        <f t="shared" si="13"/>
        <v>1928.635396083811</v>
      </c>
      <c r="G16" s="26">
        <f t="shared" si="13"/>
        <v>1978.8855789392078</v>
      </c>
      <c r="H16" s="26">
        <f t="shared" si="13"/>
        <v>2019.7605435458233</v>
      </c>
      <c r="I16" s="26">
        <f t="shared" si="13"/>
        <v>1884.4631560740484</v>
      </c>
      <c r="J16" s="26">
        <f t="shared" si="13"/>
        <v>1577.0810241243626</v>
      </c>
      <c r="K16" s="26">
        <f t="shared" si="13"/>
        <v>1626.6955525074786</v>
      </c>
      <c r="L16" s="26">
        <f t="shared" si="13"/>
        <v>1630.862038641108</v>
      </c>
      <c r="M16" s="26">
        <f t="shared" si="13"/>
        <v>1643.3846087690044</v>
      </c>
      <c r="N16" s="26">
        <f t="shared" si="13"/>
        <v>1766.9683856870142</v>
      </c>
      <c r="O16" s="26">
        <f t="shared" si="13"/>
        <v>1880.9796934493602</v>
      </c>
      <c r="P16" s="26">
        <f t="shared" si="13"/>
        <v>1935.8855277009457</v>
      </c>
      <c r="Q16" s="26">
        <f t="shared" si="13"/>
        <v>1656.8076141371562</v>
      </c>
      <c r="R16" s="26">
        <f t="shared" si="13"/>
        <v>1454.3859555712827</v>
      </c>
      <c r="S16" s="26">
        <f t="shared" si="13"/>
        <v>1489.1756863909463</v>
      </c>
      <c r="T16" s="26">
        <f t="shared" si="13"/>
        <v>962.50444312206935</v>
      </c>
      <c r="U16" s="26">
        <f t="shared" si="13"/>
        <v>800.35568468212921</v>
      </c>
      <c r="V16" s="26">
        <f t="shared" si="13"/>
        <v>603.97531053018679</v>
      </c>
      <c r="W16" s="26">
        <f t="shared" si="13"/>
        <v>588.87485750317603</v>
      </c>
      <c r="X16" s="26">
        <f t="shared" si="13"/>
        <v>683.73014228332477</v>
      </c>
      <c r="Y16" s="26">
        <f t="shared" si="13"/>
        <v>589.55731219352106</v>
      </c>
      <c r="Z16" s="26">
        <f t="shared" si="13"/>
        <v>755.05926000677346</v>
      </c>
      <c r="AA16" s="26">
        <f t="shared" si="13"/>
        <v>949.24604207902985</v>
      </c>
      <c r="AB16" s="26">
        <f t="shared" si="13"/>
        <v>1020.4334171320367</v>
      </c>
      <c r="AC16" s="26">
        <f t="shared" si="13"/>
        <v>1015.8910712325211</v>
      </c>
      <c r="AD16" s="26">
        <f t="shared" si="13"/>
        <v>978.97236829745566</v>
      </c>
      <c r="AE16" s="26">
        <f t="shared" si="13"/>
        <v>933.27633836206337</v>
      </c>
      <c r="AF16" s="26">
        <f t="shared" si="13"/>
        <v>897.94477080357126</v>
      </c>
      <c r="AG16" s="26">
        <f t="shared" si="13"/>
        <v>877.82917271978442</v>
      </c>
      <c r="AH16" s="26">
        <f t="shared" si="13"/>
        <v>823.42680564531747</v>
      </c>
      <c r="AI16" s="26">
        <f t="shared" ref="AI16" si="14">SUM(AI4,AI7,AI10,AI13)</f>
        <v>877.87375879480066</v>
      </c>
      <c r="AJ16" s="26"/>
    </row>
    <row r="17" spans="2:36" x14ac:dyDescent="0.2">
      <c r="B17" s="20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2:36" x14ac:dyDescent="0.2">
      <c r="B18" s="19" t="s">
        <v>131</v>
      </c>
    </row>
    <row r="19" spans="2:36" ht="18" x14ac:dyDescent="0.2">
      <c r="B19" s="10" t="s">
        <v>146</v>
      </c>
      <c r="AE19" s="57">
        <f>AE30-AE13</f>
        <v>0.77763629806901235</v>
      </c>
      <c r="AF19" s="57">
        <f t="shared" ref="AF19:AI19" si="15">AF30-AF13</f>
        <v>1.0312739436757283</v>
      </c>
      <c r="AG19" s="57">
        <f t="shared" si="15"/>
        <v>1.4632941092696683</v>
      </c>
      <c r="AH19" s="57">
        <f t="shared" si="15"/>
        <v>1.4521765476807786</v>
      </c>
      <c r="AI19" s="57">
        <f t="shared" si="15"/>
        <v>4.5273756148785651</v>
      </c>
    </row>
    <row r="20" spans="2:36" x14ac:dyDescent="0.2">
      <c r="B20" s="4" t="s">
        <v>46</v>
      </c>
      <c r="C20" s="4">
        <v>1990</v>
      </c>
      <c r="D20" s="4">
        <v>1991</v>
      </c>
      <c r="E20" s="4">
        <v>1992</v>
      </c>
      <c r="F20" s="4">
        <v>1993</v>
      </c>
      <c r="G20" s="4">
        <v>1994</v>
      </c>
      <c r="H20" s="4">
        <v>1995</v>
      </c>
      <c r="I20" s="4">
        <v>1996</v>
      </c>
      <c r="J20" s="4">
        <v>1997</v>
      </c>
      <c r="K20" s="4">
        <v>1998</v>
      </c>
      <c r="L20" s="4">
        <v>1999</v>
      </c>
      <c r="M20" s="4">
        <v>2000</v>
      </c>
      <c r="N20" s="4">
        <v>2001</v>
      </c>
      <c r="O20" s="4">
        <v>2002</v>
      </c>
      <c r="P20" s="4">
        <v>2003</v>
      </c>
      <c r="Q20" s="4">
        <v>2004</v>
      </c>
      <c r="R20" s="4">
        <v>2005</v>
      </c>
      <c r="S20" s="4">
        <v>2006</v>
      </c>
      <c r="T20" s="4">
        <v>2007</v>
      </c>
      <c r="U20" s="4">
        <v>2008</v>
      </c>
      <c r="V20" s="4">
        <v>2009</v>
      </c>
      <c r="W20" s="4">
        <v>2010</v>
      </c>
      <c r="X20" s="4">
        <v>2011</v>
      </c>
      <c r="Y20" s="4">
        <v>2012</v>
      </c>
      <c r="Z20" s="4">
        <v>2013</v>
      </c>
      <c r="AA20" s="4">
        <v>2014</v>
      </c>
      <c r="AB20" s="4">
        <v>2015</v>
      </c>
      <c r="AC20" s="4">
        <v>2016</v>
      </c>
      <c r="AD20" s="4">
        <v>2017</v>
      </c>
      <c r="AE20" s="4">
        <v>2018</v>
      </c>
      <c r="AF20" s="4">
        <v>2019</v>
      </c>
      <c r="AG20" s="4">
        <v>2020</v>
      </c>
      <c r="AH20" s="4">
        <v>2021</v>
      </c>
      <c r="AI20" s="4">
        <v>2022</v>
      </c>
      <c r="AJ20" s="4"/>
    </row>
    <row r="21" spans="2:36" x14ac:dyDescent="0.2">
      <c r="B21" s="9" t="s">
        <v>87</v>
      </c>
      <c r="C21" s="25">
        <f>SUM(C22,C23)</f>
        <v>1476.2440052032957</v>
      </c>
      <c r="D21" s="25">
        <f t="shared" ref="D21:AH21" si="16">SUM(D22,D23)</f>
        <v>1566.4053883747695</v>
      </c>
      <c r="E21" s="25">
        <f t="shared" si="16"/>
        <v>1636.804891871742</v>
      </c>
      <c r="F21" s="25">
        <f t="shared" si="16"/>
        <v>1691.858702032943</v>
      </c>
      <c r="G21" s="25">
        <f t="shared" si="16"/>
        <v>1742.7939278700369</v>
      </c>
      <c r="H21" s="25">
        <f t="shared" si="16"/>
        <v>1783.8901811031583</v>
      </c>
      <c r="I21" s="25">
        <f t="shared" si="16"/>
        <v>1648.4939639728798</v>
      </c>
      <c r="J21" s="25">
        <f t="shared" si="16"/>
        <v>1358.2515075538265</v>
      </c>
      <c r="K21" s="25">
        <f t="shared" si="16"/>
        <v>1415.0371160350153</v>
      </c>
      <c r="L21" s="25">
        <f t="shared" si="16"/>
        <v>1412.6418846823149</v>
      </c>
      <c r="M21" s="25">
        <f t="shared" si="16"/>
        <v>1420.343384163272</v>
      </c>
      <c r="N21" s="25">
        <f t="shared" si="16"/>
        <v>1528.2075427926054</v>
      </c>
      <c r="O21" s="25">
        <f t="shared" si="16"/>
        <v>1610.1605965103292</v>
      </c>
      <c r="P21" s="25">
        <f t="shared" si="16"/>
        <v>1631.9913947418349</v>
      </c>
      <c r="Q21" s="25">
        <f t="shared" si="16"/>
        <v>1340.5454230073749</v>
      </c>
      <c r="R21" s="25">
        <f t="shared" si="16"/>
        <v>1139.9008157076044</v>
      </c>
      <c r="S21" s="25">
        <f t="shared" si="16"/>
        <v>1191.3427119488676</v>
      </c>
      <c r="T21" s="25">
        <f t="shared" si="16"/>
        <v>709.15973069248855</v>
      </c>
      <c r="U21" s="25">
        <f t="shared" si="16"/>
        <v>541.10970781237768</v>
      </c>
      <c r="V21" s="25">
        <f t="shared" si="16"/>
        <v>342.34383782634109</v>
      </c>
      <c r="W21" s="25">
        <f t="shared" si="16"/>
        <v>336.72052701883962</v>
      </c>
      <c r="X21" s="25">
        <f t="shared" si="16"/>
        <v>450.18350022271829</v>
      </c>
      <c r="Y21" s="25">
        <f t="shared" si="16"/>
        <v>356.6509759445176</v>
      </c>
      <c r="Z21" s="25">
        <f t="shared" si="16"/>
        <v>525.47088927375557</v>
      </c>
      <c r="AA21" s="25">
        <f t="shared" si="16"/>
        <v>721.72063474715685</v>
      </c>
      <c r="AB21" s="25">
        <f t="shared" si="16"/>
        <v>792.53795256874412</v>
      </c>
      <c r="AC21" s="25">
        <f t="shared" si="16"/>
        <v>803.18733060244085</v>
      </c>
      <c r="AD21" s="25">
        <f t="shared" si="16"/>
        <v>756.02578439837566</v>
      </c>
      <c r="AE21" s="25">
        <f t="shared" si="16"/>
        <v>713.96760321026557</v>
      </c>
      <c r="AF21" s="25">
        <f t="shared" si="16"/>
        <v>664.63308625081095</v>
      </c>
      <c r="AG21" s="25">
        <f t="shared" si="16"/>
        <v>643.7723715185648</v>
      </c>
      <c r="AH21" s="25">
        <f t="shared" si="16"/>
        <v>589.55825493957548</v>
      </c>
      <c r="AI21" s="25">
        <f t="shared" ref="AI21" si="17">SUM(AI22,AI23)</f>
        <v>634.1460278567971</v>
      </c>
      <c r="AJ21" s="25"/>
    </row>
    <row r="22" spans="2:36" x14ac:dyDescent="0.2">
      <c r="B22" s="43" t="s">
        <v>88</v>
      </c>
      <c r="C22" s="25" t="s">
        <v>75</v>
      </c>
      <c r="D22" s="25" t="s">
        <v>75</v>
      </c>
      <c r="E22" s="25" t="s">
        <v>75</v>
      </c>
      <c r="F22" s="25" t="s">
        <v>75</v>
      </c>
      <c r="G22" s="25" t="s">
        <v>75</v>
      </c>
      <c r="H22" s="25" t="s">
        <v>75</v>
      </c>
      <c r="I22" s="25" t="s">
        <v>75</v>
      </c>
      <c r="J22" s="25" t="s">
        <v>75</v>
      </c>
      <c r="K22" s="25" t="s">
        <v>75</v>
      </c>
      <c r="L22" s="25">
        <v>1412.6418846823149</v>
      </c>
      <c r="M22" s="25">
        <v>1420.343384163272</v>
      </c>
      <c r="N22" s="25">
        <v>1528.2075427926054</v>
      </c>
      <c r="O22" s="25">
        <v>1610.1605965103292</v>
      </c>
      <c r="P22" s="25">
        <v>1631.9913947418349</v>
      </c>
      <c r="Q22" s="25">
        <v>1340.5454230073749</v>
      </c>
      <c r="R22" s="25">
        <v>1139.9008157076044</v>
      </c>
      <c r="S22" s="25">
        <v>1191.3427119488676</v>
      </c>
      <c r="T22" s="25">
        <v>709.15973069248855</v>
      </c>
      <c r="U22" s="25">
        <v>541.10970781237768</v>
      </c>
      <c r="V22" s="25">
        <v>342.34383782634109</v>
      </c>
      <c r="W22" s="25">
        <v>336.72052701883962</v>
      </c>
      <c r="X22" s="25">
        <v>450.18350022271829</v>
      </c>
      <c r="Y22" s="25">
        <v>356.6509759445176</v>
      </c>
      <c r="Z22" s="25">
        <v>525.47088927375557</v>
      </c>
      <c r="AA22" s="25">
        <v>721.72063474715685</v>
      </c>
      <c r="AB22" s="25">
        <v>792.53795256874412</v>
      </c>
      <c r="AC22" s="25">
        <v>803.18733060244085</v>
      </c>
      <c r="AD22" s="25">
        <v>756.02578439837566</v>
      </c>
      <c r="AE22" s="25">
        <v>713.96760321026557</v>
      </c>
      <c r="AF22" s="25">
        <v>664.63308625081095</v>
      </c>
      <c r="AG22" s="25">
        <v>643.7723715185648</v>
      </c>
      <c r="AH22" s="25">
        <v>589.55825493957548</v>
      </c>
      <c r="AI22" s="25">
        <v>634.1460278567971</v>
      </c>
      <c r="AJ22" s="25"/>
    </row>
    <row r="23" spans="2:36" x14ac:dyDescent="0.2">
      <c r="B23" s="43" t="s">
        <v>89</v>
      </c>
      <c r="C23" s="25">
        <v>1476.2440052032957</v>
      </c>
      <c r="D23" s="25">
        <v>1566.4053883747695</v>
      </c>
      <c r="E23" s="25">
        <v>1636.804891871742</v>
      </c>
      <c r="F23" s="25">
        <v>1691.858702032943</v>
      </c>
      <c r="G23" s="25">
        <v>1742.7939278700369</v>
      </c>
      <c r="H23" s="25">
        <v>1783.8901811031583</v>
      </c>
      <c r="I23" s="25">
        <v>1648.4939639728798</v>
      </c>
      <c r="J23" s="25">
        <v>1358.2515075538265</v>
      </c>
      <c r="K23" s="25">
        <v>1415.0371160350153</v>
      </c>
      <c r="L23" s="25" t="s">
        <v>148</v>
      </c>
      <c r="M23" s="25" t="s">
        <v>148</v>
      </c>
      <c r="N23" s="25" t="s">
        <v>148</v>
      </c>
      <c r="O23" s="25" t="s">
        <v>148</v>
      </c>
      <c r="P23" s="25" t="s">
        <v>148</v>
      </c>
      <c r="Q23" s="25" t="s">
        <v>148</v>
      </c>
      <c r="R23" s="25" t="s">
        <v>148</v>
      </c>
      <c r="S23" s="25" t="s">
        <v>148</v>
      </c>
      <c r="T23" s="25" t="s">
        <v>148</v>
      </c>
      <c r="U23" s="25" t="s">
        <v>148</v>
      </c>
      <c r="V23" s="25" t="s">
        <v>148</v>
      </c>
      <c r="W23" s="25" t="s">
        <v>148</v>
      </c>
      <c r="X23" s="25" t="s">
        <v>148</v>
      </c>
      <c r="Y23" s="25" t="s">
        <v>148</v>
      </c>
      <c r="Z23" s="25" t="s">
        <v>148</v>
      </c>
      <c r="AA23" s="25" t="s">
        <v>148</v>
      </c>
      <c r="AB23" s="25" t="s">
        <v>148</v>
      </c>
      <c r="AC23" s="25" t="s">
        <v>148</v>
      </c>
      <c r="AD23" s="25" t="s">
        <v>148</v>
      </c>
      <c r="AE23" s="25" t="s">
        <v>148</v>
      </c>
      <c r="AF23" s="25" t="s">
        <v>148</v>
      </c>
      <c r="AG23" s="25" t="s">
        <v>148</v>
      </c>
      <c r="AH23" s="25" t="s">
        <v>148</v>
      </c>
      <c r="AI23" s="25" t="s">
        <v>148</v>
      </c>
      <c r="AJ23" s="25"/>
    </row>
    <row r="24" spans="2:36" x14ac:dyDescent="0.2">
      <c r="B24" s="9" t="s">
        <v>90</v>
      </c>
      <c r="C24" s="25" t="str">
        <f>IF(SUM(C25,C26)=0,"NO",(SUM(C25,C26)))</f>
        <v>NO</v>
      </c>
      <c r="D24" s="25" t="str">
        <f t="shared" ref="D24:AH24" si="18">IF(SUM(D25,D26)=0,"NO",(SUM(D25,D26)))</f>
        <v>NO</v>
      </c>
      <c r="E24" s="25" t="str">
        <f t="shared" si="18"/>
        <v>NO</v>
      </c>
      <c r="F24" s="25" t="str">
        <f t="shared" si="18"/>
        <v>NO</v>
      </c>
      <c r="G24" s="25" t="str">
        <f t="shared" si="18"/>
        <v>NO</v>
      </c>
      <c r="H24" s="25" t="str">
        <f t="shared" si="18"/>
        <v>NO</v>
      </c>
      <c r="I24" s="25" t="str">
        <f t="shared" si="18"/>
        <v>NO</v>
      </c>
      <c r="J24" s="25" t="str">
        <f t="shared" si="18"/>
        <v>NO</v>
      </c>
      <c r="K24" s="25" t="str">
        <f t="shared" si="18"/>
        <v>NO</v>
      </c>
      <c r="L24" s="25" t="str">
        <f t="shared" si="18"/>
        <v>NO</v>
      </c>
      <c r="M24" s="25" t="str">
        <f t="shared" si="18"/>
        <v>NO</v>
      </c>
      <c r="N24" s="25">
        <f t="shared" si="18"/>
        <v>3.9041147999999999</v>
      </c>
      <c r="O24" s="25">
        <f t="shared" si="18"/>
        <v>5.9726827999999994</v>
      </c>
      <c r="P24" s="25">
        <f t="shared" si="18"/>
        <v>8.3072848000000015</v>
      </c>
      <c r="Q24" s="25">
        <f t="shared" si="18"/>
        <v>34.960379600000003</v>
      </c>
      <c r="R24" s="25">
        <f t="shared" si="18"/>
        <v>47.649235599999997</v>
      </c>
      <c r="S24" s="25">
        <f t="shared" si="18"/>
        <v>38.1917708</v>
      </c>
      <c r="T24" s="25">
        <f t="shared" si="18"/>
        <v>37.751190399999999</v>
      </c>
      <c r="U24" s="25">
        <f t="shared" si="18"/>
        <v>49.80138920000001</v>
      </c>
      <c r="V24" s="25">
        <f t="shared" si="18"/>
        <v>49.124275600000004</v>
      </c>
      <c r="W24" s="25">
        <f t="shared" si="18"/>
        <v>50.026312400000002</v>
      </c>
      <c r="X24" s="25">
        <f t="shared" si="18"/>
        <v>49.850344800000009</v>
      </c>
      <c r="Y24" s="25">
        <f t="shared" si="18"/>
        <v>45.309498799999993</v>
      </c>
      <c r="Z24" s="25">
        <f t="shared" si="18"/>
        <v>45.739387999999998</v>
      </c>
      <c r="AA24" s="25">
        <f t="shared" si="18"/>
        <v>42.4878316</v>
      </c>
      <c r="AB24" s="25">
        <f t="shared" si="18"/>
        <v>41.596695200000006</v>
      </c>
      <c r="AC24" s="25">
        <f t="shared" si="18"/>
        <v>40.990482400000005</v>
      </c>
      <c r="AD24" s="25">
        <f t="shared" si="18"/>
        <v>46.863633920362396</v>
      </c>
      <c r="AE24" s="25">
        <f t="shared" si="18"/>
        <v>45.793105543440078</v>
      </c>
      <c r="AF24" s="25">
        <f t="shared" si="18"/>
        <v>49.312999257317337</v>
      </c>
      <c r="AG24" s="25">
        <f t="shared" si="18"/>
        <v>48.144307363679999</v>
      </c>
      <c r="AH24" s="25">
        <f t="shared" si="18"/>
        <v>43.259350754436866</v>
      </c>
      <c r="AI24" s="25">
        <f t="shared" ref="AI24" si="19">IF(SUM(AI25,AI26)=0,"NO",(SUM(AI25,AI26)))</f>
        <v>38.968717775753049</v>
      </c>
      <c r="AJ24" s="25"/>
    </row>
    <row r="25" spans="2:36" x14ac:dyDescent="0.25">
      <c r="B25" s="60" t="s">
        <v>121</v>
      </c>
      <c r="C25" s="25" t="s">
        <v>75</v>
      </c>
      <c r="D25" s="25" t="s">
        <v>75</v>
      </c>
      <c r="E25" s="25" t="s">
        <v>75</v>
      </c>
      <c r="F25" s="25" t="s">
        <v>75</v>
      </c>
      <c r="G25" s="25" t="s">
        <v>75</v>
      </c>
      <c r="H25" s="25" t="s">
        <v>75</v>
      </c>
      <c r="I25" s="25" t="s">
        <v>75</v>
      </c>
      <c r="J25" s="25" t="s">
        <v>75</v>
      </c>
      <c r="K25" s="25" t="s">
        <v>75</v>
      </c>
      <c r="L25" s="25" t="s">
        <v>75</v>
      </c>
      <c r="M25" s="25" t="s">
        <v>75</v>
      </c>
      <c r="N25" s="25">
        <v>3.9041147999999999</v>
      </c>
      <c r="O25" s="25">
        <v>5.9726827999999994</v>
      </c>
      <c r="P25" s="25">
        <v>8.3072848000000015</v>
      </c>
      <c r="Q25" s="25">
        <v>34.960379600000003</v>
      </c>
      <c r="R25" s="25">
        <v>47.649235599999997</v>
      </c>
      <c r="S25" s="25">
        <v>38.1917708</v>
      </c>
      <c r="T25" s="25">
        <v>37.751190399999999</v>
      </c>
      <c r="U25" s="25">
        <v>49.80138920000001</v>
      </c>
      <c r="V25" s="25">
        <v>49.124275600000004</v>
      </c>
      <c r="W25" s="25">
        <v>49.965048400000001</v>
      </c>
      <c r="X25" s="25">
        <v>49.73308080000001</v>
      </c>
      <c r="Y25" s="25">
        <v>45.155364399999996</v>
      </c>
      <c r="Z25" s="25">
        <v>45.479346399999997</v>
      </c>
      <c r="AA25" s="25">
        <v>42.039518000000001</v>
      </c>
      <c r="AB25" s="25">
        <v>40.592749600000005</v>
      </c>
      <c r="AC25" s="25">
        <v>40.108796000000005</v>
      </c>
      <c r="AD25" s="25">
        <v>44.732789120362398</v>
      </c>
      <c r="AE25" s="25">
        <v>42.901687276040391</v>
      </c>
      <c r="AF25" s="25">
        <v>45.497805399517809</v>
      </c>
      <c r="AG25" s="25">
        <v>43.423929084000001</v>
      </c>
      <c r="AH25" s="25">
        <v>37.917194031963277</v>
      </c>
      <c r="AI25" s="25">
        <v>34.928991590153046</v>
      </c>
      <c r="AJ25" s="25"/>
    </row>
    <row r="26" spans="2:36" x14ac:dyDescent="0.25">
      <c r="B26" s="60" t="s">
        <v>120</v>
      </c>
      <c r="C26" s="25" t="s">
        <v>75</v>
      </c>
      <c r="D26" s="25" t="s">
        <v>75</v>
      </c>
      <c r="E26" s="25" t="s">
        <v>75</v>
      </c>
      <c r="F26" s="25" t="s">
        <v>75</v>
      </c>
      <c r="G26" s="25" t="s">
        <v>75</v>
      </c>
      <c r="H26" s="25" t="s">
        <v>75</v>
      </c>
      <c r="I26" s="25" t="s">
        <v>75</v>
      </c>
      <c r="J26" s="25" t="s">
        <v>75</v>
      </c>
      <c r="K26" s="25" t="s">
        <v>75</v>
      </c>
      <c r="L26" s="25" t="s">
        <v>75</v>
      </c>
      <c r="M26" s="25" t="s">
        <v>75</v>
      </c>
      <c r="N26" s="25" t="s">
        <v>75</v>
      </c>
      <c r="O26" s="25" t="s">
        <v>75</v>
      </c>
      <c r="P26" s="25" t="s">
        <v>75</v>
      </c>
      <c r="Q26" s="25" t="s">
        <v>75</v>
      </c>
      <c r="R26" s="25" t="s">
        <v>75</v>
      </c>
      <c r="S26" s="25" t="s">
        <v>75</v>
      </c>
      <c r="T26" s="25" t="s">
        <v>75</v>
      </c>
      <c r="U26" s="25" t="s">
        <v>75</v>
      </c>
      <c r="V26" s="25" t="s">
        <v>75</v>
      </c>
      <c r="W26" s="25">
        <v>6.1264000000000006E-2</v>
      </c>
      <c r="X26" s="25">
        <v>0.11726399999999999</v>
      </c>
      <c r="Y26" s="25">
        <v>0.1541344</v>
      </c>
      <c r="Z26" s="25">
        <v>0.26004160000000004</v>
      </c>
      <c r="AA26" s="25">
        <v>0.44831360000000009</v>
      </c>
      <c r="AB26" s="25">
        <v>1.0039456000000002</v>
      </c>
      <c r="AC26" s="25">
        <v>0.88168640000000009</v>
      </c>
      <c r="AD26" s="25">
        <v>2.1308448000000002</v>
      </c>
      <c r="AE26" s="25">
        <v>2.8914182673996884</v>
      </c>
      <c r="AF26" s="25">
        <v>3.8151938577995255</v>
      </c>
      <c r="AG26" s="25">
        <v>4.7203782796800002</v>
      </c>
      <c r="AH26" s="25">
        <v>5.3421567224735913</v>
      </c>
      <c r="AI26" s="25">
        <v>4.0397261856000002</v>
      </c>
      <c r="AJ26" s="25"/>
    </row>
    <row r="27" spans="2:36" x14ac:dyDescent="0.2">
      <c r="B27" s="9" t="s">
        <v>91</v>
      </c>
      <c r="C27" s="25">
        <f t="shared" ref="C27:AH27" si="20">SUM(C28:C29)</f>
        <v>97.740765061882584</v>
      </c>
      <c r="D27" s="25">
        <f t="shared" si="20"/>
        <v>97.88913255185517</v>
      </c>
      <c r="E27" s="25">
        <f t="shared" si="20"/>
        <v>98.674091582228982</v>
      </c>
      <c r="F27" s="25">
        <f t="shared" si="20"/>
        <v>99.486071387791299</v>
      </c>
      <c r="G27" s="25">
        <f t="shared" si="20"/>
        <v>100.14640441176329</v>
      </c>
      <c r="H27" s="25">
        <f t="shared" si="20"/>
        <v>100.61466015448265</v>
      </c>
      <c r="I27" s="25">
        <f t="shared" si="20"/>
        <v>100.63183666576825</v>
      </c>
      <c r="J27" s="25">
        <f t="shared" si="20"/>
        <v>84.748430635606638</v>
      </c>
      <c r="K27" s="25">
        <f t="shared" si="20"/>
        <v>66.715771321119604</v>
      </c>
      <c r="L27" s="25">
        <f t="shared" si="20"/>
        <v>74.599152005657402</v>
      </c>
      <c r="M27" s="25">
        <f t="shared" si="20"/>
        <v>79.602870990238046</v>
      </c>
      <c r="N27" s="25">
        <f t="shared" si="20"/>
        <v>88.811286706276107</v>
      </c>
      <c r="O27" s="25">
        <f t="shared" si="20"/>
        <v>115.03357663120157</v>
      </c>
      <c r="P27" s="25">
        <f t="shared" si="20"/>
        <v>162.09788443672096</v>
      </c>
      <c r="Q27" s="25">
        <f t="shared" si="20"/>
        <v>149.46809786056201</v>
      </c>
      <c r="R27" s="25">
        <f t="shared" si="20"/>
        <v>132.57234476718929</v>
      </c>
      <c r="S27" s="25">
        <f t="shared" si="20"/>
        <v>130.19005777336207</v>
      </c>
      <c r="T27" s="25">
        <f t="shared" si="20"/>
        <v>83.934111990741059</v>
      </c>
      <c r="U27" s="25">
        <f t="shared" si="20"/>
        <v>69.023804958287926</v>
      </c>
      <c r="V27" s="25">
        <f t="shared" si="20"/>
        <v>70.514412189651139</v>
      </c>
      <c r="W27" s="25">
        <f t="shared" si="20"/>
        <v>62.072527439734159</v>
      </c>
      <c r="X27" s="25">
        <f t="shared" si="20"/>
        <v>45.013958102736098</v>
      </c>
      <c r="Y27" s="25">
        <f t="shared" si="20"/>
        <v>48.286182233922169</v>
      </c>
      <c r="Z27" s="25">
        <f t="shared" si="20"/>
        <v>45.127691648505653</v>
      </c>
      <c r="AA27" s="25">
        <f t="shared" si="20"/>
        <v>41.651772593635812</v>
      </c>
      <c r="AB27" s="25">
        <f t="shared" si="20"/>
        <v>42.393890563800774</v>
      </c>
      <c r="AC27" s="25">
        <f t="shared" si="20"/>
        <v>25.030907769237675</v>
      </c>
      <c r="AD27" s="25">
        <f t="shared" si="20"/>
        <v>27.449305898653076</v>
      </c>
      <c r="AE27" s="25">
        <f t="shared" si="20"/>
        <v>23.899295638180405</v>
      </c>
      <c r="AF27" s="25">
        <f t="shared" si="20"/>
        <v>32.524203919874395</v>
      </c>
      <c r="AG27" s="25">
        <f t="shared" si="20"/>
        <v>31.188413817965913</v>
      </c>
      <c r="AH27" s="25">
        <f t="shared" si="20"/>
        <v>34.611180998377193</v>
      </c>
      <c r="AI27" s="25">
        <f t="shared" ref="AI27" si="21">SUM(AI28:AI29)</f>
        <v>36.374321164242211</v>
      </c>
      <c r="AJ27" s="25"/>
    </row>
    <row r="28" spans="2:36" x14ac:dyDescent="0.2">
      <c r="B28" s="43" t="s">
        <v>92</v>
      </c>
      <c r="C28" s="25">
        <v>83.712470677119995</v>
      </c>
      <c r="D28" s="25">
        <v>83.712470677119995</v>
      </c>
      <c r="E28" s="25">
        <v>83.712470677119995</v>
      </c>
      <c r="F28" s="25">
        <v>83.712470677119995</v>
      </c>
      <c r="G28" s="25">
        <v>83.712470677119995</v>
      </c>
      <c r="H28" s="25">
        <v>83.712470677119995</v>
      </c>
      <c r="I28" s="25">
        <v>83.712470677119995</v>
      </c>
      <c r="J28" s="25">
        <v>70.091245517760001</v>
      </c>
      <c r="K28" s="25">
        <v>52.922100358400002</v>
      </c>
      <c r="L28" s="25">
        <v>56.059540312533336</v>
      </c>
      <c r="M28" s="25">
        <v>59.196980266666664</v>
      </c>
      <c r="N28" s="25">
        <v>63.610115145546658</v>
      </c>
      <c r="O28" s="25">
        <v>64.613503961066669</v>
      </c>
      <c r="P28" s="25">
        <v>97.14520446661335</v>
      </c>
      <c r="Q28" s="25">
        <v>110.74275083386665</v>
      </c>
      <c r="R28" s="25">
        <v>107.23088997954669</v>
      </c>
      <c r="S28" s="25">
        <v>103.71902912522668</v>
      </c>
      <c r="T28" s="25">
        <v>82.786976902933333</v>
      </c>
      <c r="U28" s="25">
        <v>61.854924680640011</v>
      </c>
      <c r="V28" s="25">
        <v>63.275652207040011</v>
      </c>
      <c r="W28" s="25">
        <v>53.97827319732194</v>
      </c>
      <c r="X28" s="25">
        <v>37.338495303199998</v>
      </c>
      <c r="Y28" s="25">
        <v>44.779555722720012</v>
      </c>
      <c r="Z28" s="25">
        <v>42.755018997600004</v>
      </c>
      <c r="AA28" s="25">
        <v>38.836178903946674</v>
      </c>
      <c r="AB28" s="25">
        <v>39.342313085226671</v>
      </c>
      <c r="AC28" s="25">
        <v>22.163349411840006</v>
      </c>
      <c r="AD28" s="25">
        <v>24.389599847218662</v>
      </c>
      <c r="AE28" s="25">
        <v>20.266086194293337</v>
      </c>
      <c r="AF28" s="25">
        <v>27.568033710186672</v>
      </c>
      <c r="AG28" s="25">
        <v>28.269062109598611</v>
      </c>
      <c r="AH28" s="25">
        <v>31.943122097879478</v>
      </c>
      <c r="AI28" s="25">
        <v>35.333351508815362</v>
      </c>
      <c r="AJ28" s="25"/>
    </row>
    <row r="29" spans="2:36" x14ac:dyDescent="0.2">
      <c r="B29" s="43" t="s">
        <v>93</v>
      </c>
      <c r="C29" s="25">
        <v>14.028294384762585</v>
      </c>
      <c r="D29" s="25">
        <v>14.176661874735178</v>
      </c>
      <c r="E29" s="25">
        <v>14.961620905108983</v>
      </c>
      <c r="F29" s="25">
        <v>15.77360071067131</v>
      </c>
      <c r="G29" s="25">
        <v>16.43393373464329</v>
      </c>
      <c r="H29" s="25">
        <v>16.902189477362658</v>
      </c>
      <c r="I29" s="25">
        <v>16.919365988648245</v>
      </c>
      <c r="J29" s="25">
        <v>14.657185117846636</v>
      </c>
      <c r="K29" s="25">
        <v>13.793670962719608</v>
      </c>
      <c r="L29" s="25">
        <v>18.539611693124066</v>
      </c>
      <c r="M29" s="25">
        <v>20.405890723571375</v>
      </c>
      <c r="N29" s="25">
        <v>25.201171560729446</v>
      </c>
      <c r="O29" s="25">
        <v>50.4200726701349</v>
      </c>
      <c r="P29" s="25">
        <v>64.95267997010761</v>
      </c>
      <c r="Q29" s="25">
        <v>38.725347026695374</v>
      </c>
      <c r="R29" s="25">
        <v>25.341454787642618</v>
      </c>
      <c r="S29" s="25">
        <v>26.471028648135384</v>
      </c>
      <c r="T29" s="25">
        <v>1.1471350878077275</v>
      </c>
      <c r="U29" s="25">
        <v>7.1688802776479168</v>
      </c>
      <c r="V29" s="25">
        <v>7.2387599826111284</v>
      </c>
      <c r="W29" s="25">
        <v>8.0942542424122212</v>
      </c>
      <c r="X29" s="25">
        <v>7.6754627995361018</v>
      </c>
      <c r="Y29" s="25">
        <v>3.506626511202156</v>
      </c>
      <c r="Z29" s="25">
        <v>2.3726726509056464</v>
      </c>
      <c r="AA29" s="25">
        <v>2.815593689689138</v>
      </c>
      <c r="AB29" s="25">
        <v>3.0515774785741026</v>
      </c>
      <c r="AC29" s="25">
        <v>2.8675583573976695</v>
      </c>
      <c r="AD29" s="25">
        <v>3.0597060514344152</v>
      </c>
      <c r="AE29" s="25">
        <v>3.6332094438870666</v>
      </c>
      <c r="AF29" s="25">
        <v>4.9561702096877269</v>
      </c>
      <c r="AG29" s="25">
        <v>2.9193517083673028</v>
      </c>
      <c r="AH29" s="25">
        <v>2.6680589004977189</v>
      </c>
      <c r="AI29" s="25">
        <v>1.0409696554268459</v>
      </c>
      <c r="AJ29" s="25"/>
    </row>
    <row r="30" spans="2:36" x14ac:dyDescent="0.2">
      <c r="B30" s="9" t="s">
        <v>94</v>
      </c>
      <c r="C30" s="25">
        <f>C31</f>
        <v>135.25319522288586</v>
      </c>
      <c r="D30" s="25">
        <f t="shared" ref="D30:AI30" si="22">D31</f>
        <v>135.43145080529615</v>
      </c>
      <c r="E30" s="25">
        <f t="shared" si="22"/>
        <v>137.13203332185168</v>
      </c>
      <c r="F30" s="25">
        <f t="shared" si="22"/>
        <v>137.29062266307653</v>
      </c>
      <c r="G30" s="25">
        <f t="shared" si="22"/>
        <v>135.94524665740758</v>
      </c>
      <c r="H30" s="25">
        <f t="shared" si="22"/>
        <v>135.25570228818248</v>
      </c>
      <c r="I30" s="25">
        <f t="shared" si="22"/>
        <v>135.33735543540018</v>
      </c>
      <c r="J30" s="25">
        <f t="shared" si="22"/>
        <v>134.08108593492943</v>
      </c>
      <c r="K30" s="25">
        <f t="shared" si="22"/>
        <v>144.94266515134387</v>
      </c>
      <c r="L30" s="25">
        <f t="shared" si="22"/>
        <v>143.62100195313579</v>
      </c>
      <c r="M30" s="25">
        <f t="shared" si="22"/>
        <v>143.43835361549452</v>
      </c>
      <c r="N30" s="25">
        <f t="shared" si="22"/>
        <v>146.04544138813282</v>
      </c>
      <c r="O30" s="25">
        <f t="shared" si="22"/>
        <v>149.81283750782927</v>
      </c>
      <c r="P30" s="25">
        <f t="shared" si="22"/>
        <v>133.48896372238977</v>
      </c>
      <c r="Q30" s="25">
        <f t="shared" si="22"/>
        <v>131.83371366921926</v>
      </c>
      <c r="R30" s="25">
        <f t="shared" si="22"/>
        <v>134.26355949648877</v>
      </c>
      <c r="S30" s="25">
        <f t="shared" si="22"/>
        <v>129.45114586871648</v>
      </c>
      <c r="T30" s="25">
        <f t="shared" si="22"/>
        <v>131.6594100388397</v>
      </c>
      <c r="U30" s="25">
        <f t="shared" si="22"/>
        <v>140.4207827114636</v>
      </c>
      <c r="V30" s="25">
        <f t="shared" si="22"/>
        <v>141.99278491419452</v>
      </c>
      <c r="W30" s="25">
        <f t="shared" si="22"/>
        <v>140.05549064460226</v>
      </c>
      <c r="X30" s="25">
        <f t="shared" si="22"/>
        <v>138.68233915787044</v>
      </c>
      <c r="Y30" s="25">
        <f t="shared" si="22"/>
        <v>139.31065521508137</v>
      </c>
      <c r="Z30" s="25">
        <f t="shared" si="22"/>
        <v>138.72129108451219</v>
      </c>
      <c r="AA30" s="25">
        <f t="shared" si="22"/>
        <v>143.38580313823721</v>
      </c>
      <c r="AB30" s="25">
        <f t="shared" si="22"/>
        <v>143.90487879949171</v>
      </c>
      <c r="AC30" s="25">
        <f t="shared" si="22"/>
        <v>146.68235046084251</v>
      </c>
      <c r="AD30" s="25">
        <f t="shared" si="22"/>
        <v>148.63364408006458</v>
      </c>
      <c r="AE30" s="25">
        <f t="shared" si="22"/>
        <v>150.39397026824633</v>
      </c>
      <c r="AF30" s="25">
        <f t="shared" si="22"/>
        <v>152.44807531924437</v>
      </c>
      <c r="AG30" s="25">
        <f t="shared" si="22"/>
        <v>156.18737412884335</v>
      </c>
      <c r="AH30" s="25">
        <f t="shared" si="22"/>
        <v>157.45019550060857</v>
      </c>
      <c r="AI30" s="25">
        <f t="shared" si="22"/>
        <v>160.76748693978982</v>
      </c>
      <c r="AJ30" s="25"/>
    </row>
    <row r="31" spans="2:36" x14ac:dyDescent="0.2">
      <c r="B31" s="43" t="s">
        <v>95</v>
      </c>
      <c r="C31" s="25">
        <v>135.25319522288586</v>
      </c>
      <c r="D31" s="25">
        <v>135.43145080529615</v>
      </c>
      <c r="E31" s="25">
        <v>137.13203332185168</v>
      </c>
      <c r="F31" s="25">
        <v>137.29062266307653</v>
      </c>
      <c r="G31" s="25">
        <v>135.94524665740758</v>
      </c>
      <c r="H31" s="25">
        <v>135.25570228818248</v>
      </c>
      <c r="I31" s="25">
        <v>135.33735543540018</v>
      </c>
      <c r="J31" s="25">
        <v>134.08108593492943</v>
      </c>
      <c r="K31" s="25">
        <v>144.94266515134387</v>
      </c>
      <c r="L31" s="25">
        <v>143.62100195313579</v>
      </c>
      <c r="M31" s="25">
        <v>143.43835361549452</v>
      </c>
      <c r="N31" s="25">
        <v>146.04544138813282</v>
      </c>
      <c r="O31" s="25">
        <v>149.81283750782927</v>
      </c>
      <c r="P31" s="25">
        <v>133.48896372238977</v>
      </c>
      <c r="Q31" s="25">
        <v>131.83371366921926</v>
      </c>
      <c r="R31" s="25">
        <v>134.26355949648877</v>
      </c>
      <c r="S31" s="25">
        <v>129.45114586871648</v>
      </c>
      <c r="T31" s="25">
        <v>131.6594100388397</v>
      </c>
      <c r="U31" s="25">
        <v>140.4207827114636</v>
      </c>
      <c r="V31" s="25">
        <v>141.99278491419452</v>
      </c>
      <c r="W31" s="25">
        <v>140.05549064460226</v>
      </c>
      <c r="X31" s="25">
        <v>138.68233915787044</v>
      </c>
      <c r="Y31" s="25">
        <v>139.31065521508137</v>
      </c>
      <c r="Z31" s="25">
        <v>138.72129108451219</v>
      </c>
      <c r="AA31" s="25">
        <v>143.38580313823721</v>
      </c>
      <c r="AB31" s="25">
        <v>143.90487879949171</v>
      </c>
      <c r="AC31" s="25">
        <v>146.68235046084251</v>
      </c>
      <c r="AD31" s="25">
        <v>148.63364408006458</v>
      </c>
      <c r="AE31" s="25">
        <v>150.39397026824633</v>
      </c>
      <c r="AF31" s="25">
        <v>152.44807531924437</v>
      </c>
      <c r="AG31" s="25">
        <v>156.18737412884335</v>
      </c>
      <c r="AH31" s="25">
        <v>157.45019550060857</v>
      </c>
      <c r="AI31" s="25">
        <v>160.76748693978982</v>
      </c>
      <c r="AJ31" s="25"/>
    </row>
    <row r="32" spans="2:36" x14ac:dyDescent="0.2">
      <c r="B32" s="43" t="s">
        <v>96</v>
      </c>
      <c r="C32" s="25" t="s">
        <v>148</v>
      </c>
      <c r="D32" s="25" t="s">
        <v>148</v>
      </c>
      <c r="E32" s="25" t="s">
        <v>148</v>
      </c>
      <c r="F32" s="25" t="s">
        <v>148</v>
      </c>
      <c r="G32" s="25" t="s">
        <v>148</v>
      </c>
      <c r="H32" s="25" t="s">
        <v>148</v>
      </c>
      <c r="I32" s="25" t="s">
        <v>148</v>
      </c>
      <c r="J32" s="25" t="s">
        <v>148</v>
      </c>
      <c r="K32" s="25" t="s">
        <v>148</v>
      </c>
      <c r="L32" s="25" t="s">
        <v>148</v>
      </c>
      <c r="M32" s="25" t="s">
        <v>148</v>
      </c>
      <c r="N32" s="25" t="s">
        <v>148</v>
      </c>
      <c r="O32" s="25" t="s">
        <v>148</v>
      </c>
      <c r="P32" s="25" t="s">
        <v>148</v>
      </c>
      <c r="Q32" s="25" t="s">
        <v>148</v>
      </c>
      <c r="R32" s="25" t="s">
        <v>148</v>
      </c>
      <c r="S32" s="25" t="s">
        <v>148</v>
      </c>
      <c r="T32" s="25" t="s">
        <v>148</v>
      </c>
      <c r="U32" s="25" t="s">
        <v>148</v>
      </c>
      <c r="V32" s="25" t="s">
        <v>148</v>
      </c>
      <c r="W32" s="25" t="s">
        <v>148</v>
      </c>
      <c r="X32" s="25" t="s">
        <v>148</v>
      </c>
      <c r="Y32" s="25" t="s">
        <v>148</v>
      </c>
      <c r="Z32" s="25" t="s">
        <v>148</v>
      </c>
      <c r="AA32" s="25" t="s">
        <v>148</v>
      </c>
      <c r="AB32" s="25" t="s">
        <v>148</v>
      </c>
      <c r="AC32" s="25" t="s">
        <v>148</v>
      </c>
      <c r="AD32" s="25" t="s">
        <v>148</v>
      </c>
      <c r="AE32" s="25" t="s">
        <v>148</v>
      </c>
      <c r="AF32" s="25" t="s">
        <v>148</v>
      </c>
      <c r="AG32" s="25" t="s">
        <v>148</v>
      </c>
      <c r="AH32" s="25" t="s">
        <v>148</v>
      </c>
      <c r="AI32" s="25" t="s">
        <v>148</v>
      </c>
      <c r="AJ32" s="25"/>
    </row>
    <row r="33" spans="2:37" ht="18" x14ac:dyDescent="0.2">
      <c r="B33" s="8" t="s">
        <v>117</v>
      </c>
      <c r="C33" s="26">
        <f>SUM(C21,C24,C27,C30)</f>
        <v>1709.237965488064</v>
      </c>
      <c r="D33" s="26">
        <f t="shared" ref="D33:AH33" si="23">SUM(D21,D24,D27,D30)</f>
        <v>1799.7259717319209</v>
      </c>
      <c r="E33" s="26">
        <f t="shared" si="23"/>
        <v>1872.6110167758227</v>
      </c>
      <c r="F33" s="26">
        <f t="shared" si="23"/>
        <v>1928.635396083811</v>
      </c>
      <c r="G33" s="26">
        <f t="shared" si="23"/>
        <v>1978.8855789392078</v>
      </c>
      <c r="H33" s="26">
        <f t="shared" si="23"/>
        <v>2019.7605435458233</v>
      </c>
      <c r="I33" s="26">
        <f t="shared" si="23"/>
        <v>1884.4631560740484</v>
      </c>
      <c r="J33" s="26">
        <f t="shared" si="23"/>
        <v>1577.0810241243626</v>
      </c>
      <c r="K33" s="26">
        <f t="shared" si="23"/>
        <v>1626.6955525074786</v>
      </c>
      <c r="L33" s="26">
        <f t="shared" si="23"/>
        <v>1630.862038641108</v>
      </c>
      <c r="M33" s="26">
        <f t="shared" si="23"/>
        <v>1643.3846087690044</v>
      </c>
      <c r="N33" s="26">
        <f t="shared" si="23"/>
        <v>1766.9683856870142</v>
      </c>
      <c r="O33" s="26">
        <f t="shared" si="23"/>
        <v>1880.9796934493602</v>
      </c>
      <c r="P33" s="26">
        <f t="shared" si="23"/>
        <v>1935.8855277009457</v>
      </c>
      <c r="Q33" s="26">
        <f t="shared" si="23"/>
        <v>1656.8076141371562</v>
      </c>
      <c r="R33" s="26">
        <f t="shared" si="23"/>
        <v>1454.3859555712827</v>
      </c>
      <c r="S33" s="26">
        <f t="shared" si="23"/>
        <v>1489.1756863909463</v>
      </c>
      <c r="T33" s="26">
        <f t="shared" si="23"/>
        <v>962.50444312206935</v>
      </c>
      <c r="U33" s="26">
        <f t="shared" si="23"/>
        <v>800.35568468212921</v>
      </c>
      <c r="V33" s="26">
        <f t="shared" si="23"/>
        <v>603.97531053018679</v>
      </c>
      <c r="W33" s="26">
        <f t="shared" si="23"/>
        <v>588.87485750317603</v>
      </c>
      <c r="X33" s="26">
        <f t="shared" si="23"/>
        <v>683.73014228332477</v>
      </c>
      <c r="Y33" s="26">
        <f t="shared" si="23"/>
        <v>589.55731219352106</v>
      </c>
      <c r="Z33" s="26">
        <f t="shared" si="23"/>
        <v>755.05926000677346</v>
      </c>
      <c r="AA33" s="26">
        <f t="shared" si="23"/>
        <v>949.24604207902985</v>
      </c>
      <c r="AB33" s="26">
        <f t="shared" si="23"/>
        <v>1020.4334171320367</v>
      </c>
      <c r="AC33" s="26">
        <f t="shared" si="23"/>
        <v>1015.8910712325211</v>
      </c>
      <c r="AD33" s="26">
        <f t="shared" si="23"/>
        <v>978.97236829745566</v>
      </c>
      <c r="AE33" s="26">
        <f t="shared" si="23"/>
        <v>934.05397466013244</v>
      </c>
      <c r="AF33" s="26">
        <f t="shared" si="23"/>
        <v>898.91836474724698</v>
      </c>
      <c r="AG33" s="26">
        <f t="shared" si="23"/>
        <v>879.29246682905409</v>
      </c>
      <c r="AH33" s="26">
        <f t="shared" si="23"/>
        <v>824.87898219299814</v>
      </c>
      <c r="AI33" s="26">
        <f t="shared" ref="AI33" si="24">SUM(AI21,AI24,AI27,AI30)</f>
        <v>870.25655373658219</v>
      </c>
      <c r="AJ33" s="26"/>
    </row>
    <row r="34" spans="2:37" x14ac:dyDescent="0.2">
      <c r="B34" s="20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2:37" x14ac:dyDescent="0.2">
      <c r="B35" s="8" t="s">
        <v>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</row>
    <row r="37" spans="2:37" x14ac:dyDescent="0.2">
      <c r="B37" s="4" t="s">
        <v>46</v>
      </c>
      <c r="C37" s="4">
        <v>1990</v>
      </c>
      <c r="D37" s="4">
        <v>1991</v>
      </c>
      <c r="E37" s="4">
        <v>1992</v>
      </c>
      <c r="F37" s="4">
        <v>1993</v>
      </c>
      <c r="G37" s="4">
        <v>1994</v>
      </c>
      <c r="H37" s="4">
        <v>1995</v>
      </c>
      <c r="I37" s="4">
        <v>1996</v>
      </c>
      <c r="J37" s="4">
        <v>1997</v>
      </c>
      <c r="K37" s="4">
        <v>1998</v>
      </c>
      <c r="L37" s="4">
        <v>1999</v>
      </c>
      <c r="M37" s="4">
        <v>2000</v>
      </c>
      <c r="N37" s="4">
        <v>2001</v>
      </c>
      <c r="O37" s="4">
        <v>2002</v>
      </c>
      <c r="P37" s="4">
        <v>2003</v>
      </c>
      <c r="Q37" s="4">
        <v>2004</v>
      </c>
      <c r="R37" s="4">
        <v>2005</v>
      </c>
      <c r="S37" s="4">
        <v>2006</v>
      </c>
      <c r="T37" s="4">
        <v>2007</v>
      </c>
      <c r="U37" s="4">
        <v>2008</v>
      </c>
      <c r="V37" s="4">
        <v>2009</v>
      </c>
      <c r="W37" s="4">
        <v>2010</v>
      </c>
      <c r="X37" s="4">
        <v>2011</v>
      </c>
      <c r="Y37" s="4">
        <v>2012</v>
      </c>
      <c r="Z37" s="4">
        <v>2013</v>
      </c>
      <c r="AA37" s="4">
        <v>2014</v>
      </c>
      <c r="AB37" s="4">
        <v>2015</v>
      </c>
      <c r="AC37" s="4">
        <v>2016</v>
      </c>
      <c r="AD37" s="4">
        <v>2017</v>
      </c>
      <c r="AE37" s="4">
        <v>2018</v>
      </c>
      <c r="AF37" s="4">
        <v>2019</v>
      </c>
      <c r="AG37" s="4">
        <v>2020</v>
      </c>
      <c r="AH37" s="4">
        <v>2021</v>
      </c>
      <c r="AI37" s="4">
        <v>2022</v>
      </c>
      <c r="AJ37" s="4"/>
    </row>
    <row r="38" spans="2:37" x14ac:dyDescent="0.2">
      <c r="B38" s="9" t="s">
        <v>87</v>
      </c>
      <c r="C38" s="23">
        <f>IFERROR((C21-C4)/C4,"NA")</f>
        <v>0</v>
      </c>
      <c r="D38" s="23">
        <f t="shared" ref="D38:AH38" si="25">IFERROR((D21-D4)/D4,"NA")</f>
        <v>0</v>
      </c>
      <c r="E38" s="23">
        <f t="shared" si="25"/>
        <v>0</v>
      </c>
      <c r="F38" s="23">
        <f t="shared" si="25"/>
        <v>0</v>
      </c>
      <c r="G38" s="23">
        <f t="shared" si="25"/>
        <v>0</v>
      </c>
      <c r="H38" s="23">
        <f t="shared" si="25"/>
        <v>0</v>
      </c>
      <c r="I38" s="23">
        <f t="shared" si="25"/>
        <v>0</v>
      </c>
      <c r="J38" s="23">
        <f t="shared" si="25"/>
        <v>0</v>
      </c>
      <c r="K38" s="23">
        <f t="shared" si="25"/>
        <v>0</v>
      </c>
      <c r="L38" s="23">
        <f t="shared" si="25"/>
        <v>0</v>
      </c>
      <c r="M38" s="23">
        <f t="shared" si="25"/>
        <v>0</v>
      </c>
      <c r="N38" s="23">
        <f t="shared" si="25"/>
        <v>0</v>
      </c>
      <c r="O38" s="23">
        <f t="shared" si="25"/>
        <v>0</v>
      </c>
      <c r="P38" s="23">
        <f t="shared" si="25"/>
        <v>0</v>
      </c>
      <c r="Q38" s="23">
        <f t="shared" si="25"/>
        <v>0</v>
      </c>
      <c r="R38" s="23">
        <f t="shared" si="25"/>
        <v>0</v>
      </c>
      <c r="S38" s="23">
        <f t="shared" si="25"/>
        <v>0</v>
      </c>
      <c r="T38" s="23">
        <f t="shared" si="25"/>
        <v>0</v>
      </c>
      <c r="U38" s="23">
        <f t="shared" si="25"/>
        <v>0</v>
      </c>
      <c r="V38" s="23">
        <f t="shared" si="25"/>
        <v>0</v>
      </c>
      <c r="W38" s="23">
        <f t="shared" si="25"/>
        <v>0</v>
      </c>
      <c r="X38" s="23">
        <f t="shared" si="25"/>
        <v>0</v>
      </c>
      <c r="Y38" s="23">
        <f t="shared" si="25"/>
        <v>0</v>
      </c>
      <c r="Z38" s="23">
        <f t="shared" si="25"/>
        <v>0</v>
      </c>
      <c r="AA38" s="23">
        <f t="shared" si="25"/>
        <v>0</v>
      </c>
      <c r="AB38" s="23">
        <f t="shared" si="25"/>
        <v>0</v>
      </c>
      <c r="AC38" s="23">
        <f t="shared" si="25"/>
        <v>0</v>
      </c>
      <c r="AD38" s="23">
        <f t="shared" si="25"/>
        <v>0</v>
      </c>
      <c r="AE38" s="23">
        <f t="shared" si="25"/>
        <v>0</v>
      </c>
      <c r="AF38" s="23">
        <f t="shared" si="25"/>
        <v>0</v>
      </c>
      <c r="AG38" s="23">
        <f t="shared" si="25"/>
        <v>0</v>
      </c>
      <c r="AH38" s="23">
        <f t="shared" si="25"/>
        <v>0</v>
      </c>
      <c r="AI38" s="23">
        <f t="shared" ref="AI38" si="26">IFERROR((AI21-AI4)/AI4,"NA")</f>
        <v>0</v>
      </c>
      <c r="AJ38" s="23"/>
      <c r="AK38" s="28">
        <f>AVERAGE(Q38:AI38)</f>
        <v>0</v>
      </c>
    </row>
    <row r="39" spans="2:37" x14ac:dyDescent="0.2">
      <c r="B39" s="43" t="s">
        <v>88</v>
      </c>
      <c r="C39" s="23" t="str">
        <f t="shared" ref="C39:AH39" si="27">IFERROR((C22-C5)/C5,"NA")</f>
        <v>NA</v>
      </c>
      <c r="D39" s="23" t="str">
        <f t="shared" si="27"/>
        <v>NA</v>
      </c>
      <c r="E39" s="23" t="str">
        <f t="shared" si="27"/>
        <v>NA</v>
      </c>
      <c r="F39" s="23" t="str">
        <f t="shared" si="27"/>
        <v>NA</v>
      </c>
      <c r="G39" s="23" t="str">
        <f t="shared" si="27"/>
        <v>NA</v>
      </c>
      <c r="H39" s="23" t="str">
        <f t="shared" si="27"/>
        <v>NA</v>
      </c>
      <c r="I39" s="23" t="str">
        <f t="shared" si="27"/>
        <v>NA</v>
      </c>
      <c r="J39" s="23" t="str">
        <f t="shared" si="27"/>
        <v>NA</v>
      </c>
      <c r="K39" s="23" t="str">
        <f t="shared" si="27"/>
        <v>NA</v>
      </c>
      <c r="L39" s="23">
        <f t="shared" si="27"/>
        <v>0</v>
      </c>
      <c r="M39" s="23">
        <f t="shared" si="27"/>
        <v>0</v>
      </c>
      <c r="N39" s="23">
        <f t="shared" si="27"/>
        <v>0</v>
      </c>
      <c r="O39" s="23">
        <f t="shared" si="27"/>
        <v>0</v>
      </c>
      <c r="P39" s="23">
        <f t="shared" si="27"/>
        <v>0</v>
      </c>
      <c r="Q39" s="23">
        <f t="shared" si="27"/>
        <v>0</v>
      </c>
      <c r="R39" s="23">
        <f t="shared" si="27"/>
        <v>0</v>
      </c>
      <c r="S39" s="23">
        <f t="shared" si="27"/>
        <v>0</v>
      </c>
      <c r="T39" s="23">
        <f t="shared" si="27"/>
        <v>0</v>
      </c>
      <c r="U39" s="23">
        <f t="shared" si="27"/>
        <v>0</v>
      </c>
      <c r="V39" s="23">
        <f t="shared" si="27"/>
        <v>0</v>
      </c>
      <c r="W39" s="23">
        <f t="shared" si="27"/>
        <v>0</v>
      </c>
      <c r="X39" s="23">
        <f t="shared" si="27"/>
        <v>0</v>
      </c>
      <c r="Y39" s="23">
        <f t="shared" si="27"/>
        <v>0</v>
      </c>
      <c r="Z39" s="23">
        <f t="shared" si="27"/>
        <v>0</v>
      </c>
      <c r="AA39" s="23">
        <f t="shared" si="27"/>
        <v>0</v>
      </c>
      <c r="AB39" s="23">
        <f t="shared" si="27"/>
        <v>0</v>
      </c>
      <c r="AC39" s="23">
        <f t="shared" si="27"/>
        <v>0</v>
      </c>
      <c r="AD39" s="23">
        <f t="shared" si="27"/>
        <v>0</v>
      </c>
      <c r="AE39" s="23">
        <f t="shared" si="27"/>
        <v>0</v>
      </c>
      <c r="AF39" s="23">
        <f t="shared" si="27"/>
        <v>0</v>
      </c>
      <c r="AG39" s="23">
        <f t="shared" si="27"/>
        <v>0</v>
      </c>
      <c r="AH39" s="23">
        <f t="shared" si="27"/>
        <v>0</v>
      </c>
      <c r="AI39" s="23">
        <f t="shared" ref="AI39" si="28">IFERROR((AI22-AI5)/AI5,"NA")</f>
        <v>0</v>
      </c>
      <c r="AJ39" s="23"/>
      <c r="AK39" s="28">
        <f>AVERAGE(Q39:AI39)</f>
        <v>0</v>
      </c>
    </row>
    <row r="40" spans="2:37" x14ac:dyDescent="0.2">
      <c r="B40" s="43" t="s">
        <v>89</v>
      </c>
      <c r="C40" s="23">
        <f t="shared" ref="C40:AH40" si="29">IFERROR((C23-C6)/C6,"NA")</f>
        <v>0</v>
      </c>
      <c r="D40" s="23">
        <f t="shared" si="29"/>
        <v>0</v>
      </c>
      <c r="E40" s="23">
        <f t="shared" si="29"/>
        <v>0</v>
      </c>
      <c r="F40" s="23">
        <f t="shared" si="29"/>
        <v>0</v>
      </c>
      <c r="G40" s="23">
        <f t="shared" si="29"/>
        <v>0</v>
      </c>
      <c r="H40" s="23">
        <f t="shared" si="29"/>
        <v>0</v>
      </c>
      <c r="I40" s="23">
        <f t="shared" si="29"/>
        <v>0</v>
      </c>
      <c r="J40" s="23">
        <f t="shared" si="29"/>
        <v>0</v>
      </c>
      <c r="K40" s="23">
        <f t="shared" si="29"/>
        <v>0</v>
      </c>
      <c r="L40" s="23" t="str">
        <f t="shared" si="29"/>
        <v>NA</v>
      </c>
      <c r="M40" s="23" t="str">
        <f t="shared" si="29"/>
        <v>NA</v>
      </c>
      <c r="N40" s="23" t="str">
        <f t="shared" si="29"/>
        <v>NA</v>
      </c>
      <c r="O40" s="23" t="str">
        <f t="shared" si="29"/>
        <v>NA</v>
      </c>
      <c r="P40" s="23" t="str">
        <f t="shared" si="29"/>
        <v>NA</v>
      </c>
      <c r="Q40" s="23" t="str">
        <f t="shared" si="29"/>
        <v>NA</v>
      </c>
      <c r="R40" s="23" t="str">
        <f t="shared" si="29"/>
        <v>NA</v>
      </c>
      <c r="S40" s="23" t="str">
        <f t="shared" si="29"/>
        <v>NA</v>
      </c>
      <c r="T40" s="23" t="str">
        <f t="shared" si="29"/>
        <v>NA</v>
      </c>
      <c r="U40" s="23" t="str">
        <f t="shared" si="29"/>
        <v>NA</v>
      </c>
      <c r="V40" s="23" t="str">
        <f t="shared" si="29"/>
        <v>NA</v>
      </c>
      <c r="W40" s="23" t="str">
        <f t="shared" si="29"/>
        <v>NA</v>
      </c>
      <c r="X40" s="23" t="str">
        <f t="shared" si="29"/>
        <v>NA</v>
      </c>
      <c r="Y40" s="23" t="str">
        <f t="shared" si="29"/>
        <v>NA</v>
      </c>
      <c r="Z40" s="23" t="str">
        <f t="shared" si="29"/>
        <v>NA</v>
      </c>
      <c r="AA40" s="23" t="str">
        <f t="shared" si="29"/>
        <v>NA</v>
      </c>
      <c r="AB40" s="23" t="str">
        <f t="shared" si="29"/>
        <v>NA</v>
      </c>
      <c r="AC40" s="23" t="str">
        <f t="shared" si="29"/>
        <v>NA</v>
      </c>
      <c r="AD40" s="23" t="str">
        <f t="shared" si="29"/>
        <v>NA</v>
      </c>
      <c r="AE40" s="23" t="str">
        <f t="shared" si="29"/>
        <v>NA</v>
      </c>
      <c r="AF40" s="23" t="str">
        <f t="shared" si="29"/>
        <v>NA</v>
      </c>
      <c r="AG40" s="23" t="str">
        <f t="shared" si="29"/>
        <v>NA</v>
      </c>
      <c r="AH40" s="23" t="str">
        <f t="shared" si="29"/>
        <v>NA</v>
      </c>
      <c r="AI40" s="23" t="str">
        <f t="shared" ref="AI40" si="30">IFERROR((AI23-AI6)/AI6,"NA")</f>
        <v>NA</v>
      </c>
      <c r="AJ40" s="23"/>
      <c r="AK40" s="28"/>
    </row>
    <row r="41" spans="2:37" x14ac:dyDescent="0.2">
      <c r="B41" s="9" t="s">
        <v>90</v>
      </c>
      <c r="C41" s="23" t="str">
        <f t="shared" ref="C41:AH41" si="31">IFERROR((C24-C7)/C7,"NA")</f>
        <v>NA</v>
      </c>
      <c r="D41" s="23" t="str">
        <f t="shared" si="31"/>
        <v>NA</v>
      </c>
      <c r="E41" s="23" t="str">
        <f t="shared" si="31"/>
        <v>NA</v>
      </c>
      <c r="F41" s="23" t="str">
        <f t="shared" si="31"/>
        <v>NA</v>
      </c>
      <c r="G41" s="23" t="str">
        <f t="shared" si="31"/>
        <v>NA</v>
      </c>
      <c r="H41" s="23" t="str">
        <f t="shared" si="31"/>
        <v>NA</v>
      </c>
      <c r="I41" s="23" t="str">
        <f t="shared" si="31"/>
        <v>NA</v>
      </c>
      <c r="J41" s="23" t="str">
        <f t="shared" si="31"/>
        <v>NA</v>
      </c>
      <c r="K41" s="23" t="str">
        <f t="shared" si="31"/>
        <v>NA</v>
      </c>
      <c r="L41" s="23" t="str">
        <f t="shared" si="31"/>
        <v>NA</v>
      </c>
      <c r="M41" s="23" t="str">
        <f t="shared" si="31"/>
        <v>NA</v>
      </c>
      <c r="N41" s="23">
        <f t="shared" si="31"/>
        <v>0</v>
      </c>
      <c r="O41" s="23">
        <f t="shared" si="31"/>
        <v>0</v>
      </c>
      <c r="P41" s="23">
        <f t="shared" si="31"/>
        <v>0</v>
      </c>
      <c r="Q41" s="23">
        <f t="shared" si="31"/>
        <v>0</v>
      </c>
      <c r="R41" s="23">
        <f t="shared" si="31"/>
        <v>0</v>
      </c>
      <c r="S41" s="23">
        <f t="shared" si="31"/>
        <v>0</v>
      </c>
      <c r="T41" s="23">
        <f t="shared" si="31"/>
        <v>0</v>
      </c>
      <c r="U41" s="23">
        <f t="shared" si="31"/>
        <v>0</v>
      </c>
      <c r="V41" s="23">
        <f t="shared" si="31"/>
        <v>0</v>
      </c>
      <c r="W41" s="23">
        <f t="shared" si="31"/>
        <v>0</v>
      </c>
      <c r="X41" s="23">
        <f t="shared" si="31"/>
        <v>0</v>
      </c>
      <c r="Y41" s="23">
        <f t="shared" si="31"/>
        <v>0</v>
      </c>
      <c r="Z41" s="23">
        <f t="shared" si="31"/>
        <v>0</v>
      </c>
      <c r="AA41" s="23">
        <f t="shared" si="31"/>
        <v>0</v>
      </c>
      <c r="AB41" s="23">
        <f t="shared" si="31"/>
        <v>0</v>
      </c>
      <c r="AC41" s="23">
        <f t="shared" si="31"/>
        <v>0</v>
      </c>
      <c r="AD41" s="23">
        <f t="shared" si="31"/>
        <v>0</v>
      </c>
      <c r="AE41" s="23">
        <f t="shared" si="31"/>
        <v>0</v>
      </c>
      <c r="AF41" s="23">
        <f t="shared" si="31"/>
        <v>-1.1683047684916926E-3</v>
      </c>
      <c r="AG41" s="23">
        <f t="shared" si="31"/>
        <v>0</v>
      </c>
      <c r="AH41" s="23">
        <f t="shared" si="31"/>
        <v>0</v>
      </c>
      <c r="AI41" s="23">
        <f t="shared" ref="AI41" si="32">IFERROR((AI24-AI7)/AI7,"NA")</f>
        <v>-0.23760119267689792</v>
      </c>
      <c r="AJ41" s="23"/>
      <c r="AK41" s="28">
        <f>AVERAGE(N41:AI41)</f>
        <v>-1.0853158974790438E-2</v>
      </c>
    </row>
    <row r="42" spans="2:37" x14ac:dyDescent="0.25">
      <c r="B42" s="60" t="s">
        <v>121</v>
      </c>
      <c r="C42" s="23" t="str">
        <f t="shared" ref="C42:AH42" si="33">IFERROR((C25-C8)/C8,"NA")</f>
        <v>NA</v>
      </c>
      <c r="D42" s="23" t="str">
        <f t="shared" si="33"/>
        <v>NA</v>
      </c>
      <c r="E42" s="23" t="str">
        <f t="shared" si="33"/>
        <v>NA</v>
      </c>
      <c r="F42" s="23" t="str">
        <f t="shared" si="33"/>
        <v>NA</v>
      </c>
      <c r="G42" s="23" t="str">
        <f t="shared" si="33"/>
        <v>NA</v>
      </c>
      <c r="H42" s="23" t="str">
        <f t="shared" si="33"/>
        <v>NA</v>
      </c>
      <c r="I42" s="23" t="str">
        <f t="shared" si="33"/>
        <v>NA</v>
      </c>
      <c r="J42" s="23" t="str">
        <f t="shared" si="33"/>
        <v>NA</v>
      </c>
      <c r="K42" s="23" t="str">
        <f t="shared" si="33"/>
        <v>NA</v>
      </c>
      <c r="L42" s="23" t="str">
        <f t="shared" si="33"/>
        <v>NA</v>
      </c>
      <c r="M42" s="23" t="str">
        <f t="shared" si="33"/>
        <v>NA</v>
      </c>
      <c r="N42" s="23">
        <f t="shared" si="33"/>
        <v>0</v>
      </c>
      <c r="O42" s="23">
        <f t="shared" si="33"/>
        <v>0</v>
      </c>
      <c r="P42" s="23">
        <f t="shared" si="33"/>
        <v>0</v>
      </c>
      <c r="Q42" s="23">
        <f t="shared" si="33"/>
        <v>0</v>
      </c>
      <c r="R42" s="23">
        <f t="shared" si="33"/>
        <v>0</v>
      </c>
      <c r="S42" s="23">
        <f t="shared" si="33"/>
        <v>0</v>
      </c>
      <c r="T42" s="23">
        <f t="shared" si="33"/>
        <v>0</v>
      </c>
      <c r="U42" s="23">
        <f t="shared" si="33"/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23">
        <f t="shared" si="33"/>
        <v>0</v>
      </c>
      <c r="AD42" s="23">
        <f t="shared" si="33"/>
        <v>0</v>
      </c>
      <c r="AE42" s="23">
        <f t="shared" si="33"/>
        <v>0</v>
      </c>
      <c r="AF42" s="23">
        <f t="shared" si="33"/>
        <v>0</v>
      </c>
      <c r="AG42" s="23">
        <f t="shared" si="33"/>
        <v>0</v>
      </c>
      <c r="AH42" s="23">
        <f t="shared" si="33"/>
        <v>0</v>
      </c>
      <c r="AI42" s="23">
        <f t="shared" ref="AI42" si="34">IFERROR((AI25-AI8)/AI8,"NA")</f>
        <v>-0.23529772915526059</v>
      </c>
      <c r="AJ42" s="23"/>
      <c r="AK42" s="28">
        <f>AVERAGE(N42:AI42)</f>
        <v>-1.0695351325239117E-2</v>
      </c>
    </row>
    <row r="43" spans="2:37" x14ac:dyDescent="0.25">
      <c r="B43" s="60" t="s">
        <v>120</v>
      </c>
      <c r="C43" s="23" t="str">
        <f t="shared" ref="C43:AH43" si="35">IFERROR((C26-C9)/C9,"NA")</f>
        <v>NA</v>
      </c>
      <c r="D43" s="23" t="str">
        <f t="shared" si="35"/>
        <v>NA</v>
      </c>
      <c r="E43" s="23" t="str">
        <f t="shared" si="35"/>
        <v>NA</v>
      </c>
      <c r="F43" s="23" t="str">
        <f t="shared" si="35"/>
        <v>NA</v>
      </c>
      <c r="G43" s="23" t="str">
        <f t="shared" si="35"/>
        <v>NA</v>
      </c>
      <c r="H43" s="23" t="str">
        <f t="shared" si="35"/>
        <v>NA</v>
      </c>
      <c r="I43" s="23" t="str">
        <f t="shared" si="35"/>
        <v>NA</v>
      </c>
      <c r="J43" s="23" t="str">
        <f t="shared" si="35"/>
        <v>NA</v>
      </c>
      <c r="K43" s="23" t="str">
        <f t="shared" si="35"/>
        <v>NA</v>
      </c>
      <c r="L43" s="23" t="str">
        <f t="shared" si="35"/>
        <v>NA</v>
      </c>
      <c r="M43" s="23" t="str">
        <f t="shared" si="35"/>
        <v>NA</v>
      </c>
      <c r="N43" s="23" t="str">
        <f t="shared" si="35"/>
        <v>NA</v>
      </c>
      <c r="O43" s="23" t="str">
        <f t="shared" si="35"/>
        <v>NA</v>
      </c>
      <c r="P43" s="23" t="str">
        <f t="shared" si="35"/>
        <v>NA</v>
      </c>
      <c r="Q43" s="23" t="str">
        <f t="shared" si="35"/>
        <v>NA</v>
      </c>
      <c r="R43" s="23" t="str">
        <f t="shared" si="35"/>
        <v>NA</v>
      </c>
      <c r="S43" s="23" t="str">
        <f t="shared" si="35"/>
        <v>NA</v>
      </c>
      <c r="T43" s="23" t="str">
        <f t="shared" si="35"/>
        <v>NA</v>
      </c>
      <c r="U43" s="23" t="str">
        <f t="shared" si="35"/>
        <v>NA</v>
      </c>
      <c r="V43" s="23" t="str">
        <f t="shared" si="35"/>
        <v>NA</v>
      </c>
      <c r="W43" s="23">
        <f t="shared" si="35"/>
        <v>0</v>
      </c>
      <c r="X43" s="23">
        <f t="shared" si="35"/>
        <v>0</v>
      </c>
      <c r="Y43" s="23">
        <f t="shared" si="35"/>
        <v>0</v>
      </c>
      <c r="Z43" s="23">
        <f t="shared" si="35"/>
        <v>0</v>
      </c>
      <c r="AA43" s="23">
        <f t="shared" si="35"/>
        <v>0</v>
      </c>
      <c r="AB43" s="23">
        <f t="shared" si="35"/>
        <v>0</v>
      </c>
      <c r="AC43" s="23">
        <f t="shared" si="35"/>
        <v>0</v>
      </c>
      <c r="AD43" s="23">
        <f t="shared" si="35"/>
        <v>0</v>
      </c>
      <c r="AE43" s="23">
        <f t="shared" si="35"/>
        <v>0</v>
      </c>
      <c r="AF43" s="23">
        <f t="shared" si="35"/>
        <v>-1.4893332991942961E-2</v>
      </c>
      <c r="AG43" s="23">
        <f t="shared" si="35"/>
        <v>0</v>
      </c>
      <c r="AH43" s="23">
        <f t="shared" si="35"/>
        <v>0</v>
      </c>
      <c r="AI43" s="23">
        <f t="shared" ref="AI43" si="36">IFERROR((AI26-AI9)/AI9,"NA")</f>
        <v>-0.25695377438721101</v>
      </c>
      <c r="AJ43" s="23"/>
      <c r="AK43" s="28">
        <f>AVERAGE(W43:AI43)</f>
        <v>-2.0911315952242611E-2</v>
      </c>
    </row>
    <row r="44" spans="2:37" x14ac:dyDescent="0.2">
      <c r="B44" s="9" t="s">
        <v>91</v>
      </c>
      <c r="C44" s="23">
        <f t="shared" ref="C44:AH44" si="37">IFERROR((C27-C10)/C10,"NA")</f>
        <v>0</v>
      </c>
      <c r="D44" s="23">
        <f t="shared" si="37"/>
        <v>0</v>
      </c>
      <c r="E44" s="23">
        <f t="shared" si="37"/>
        <v>0</v>
      </c>
      <c r="F44" s="23">
        <f t="shared" si="37"/>
        <v>0</v>
      </c>
      <c r="G44" s="23">
        <f t="shared" si="37"/>
        <v>0</v>
      </c>
      <c r="H44" s="23">
        <f t="shared" si="37"/>
        <v>0</v>
      </c>
      <c r="I44" s="23">
        <f t="shared" si="37"/>
        <v>0</v>
      </c>
      <c r="J44" s="23">
        <f t="shared" si="37"/>
        <v>0</v>
      </c>
      <c r="K44" s="23">
        <f t="shared" si="37"/>
        <v>0</v>
      </c>
      <c r="L44" s="23">
        <f t="shared" si="37"/>
        <v>0</v>
      </c>
      <c r="M44" s="23">
        <f t="shared" si="37"/>
        <v>0</v>
      </c>
      <c r="N44" s="23">
        <f t="shared" si="37"/>
        <v>0</v>
      </c>
      <c r="O44" s="23">
        <f t="shared" si="37"/>
        <v>0</v>
      </c>
      <c r="P44" s="23">
        <f t="shared" si="37"/>
        <v>0</v>
      </c>
      <c r="Q44" s="23">
        <f t="shared" si="37"/>
        <v>0</v>
      </c>
      <c r="R44" s="23">
        <f t="shared" si="37"/>
        <v>0</v>
      </c>
      <c r="S44" s="23">
        <f t="shared" si="37"/>
        <v>0</v>
      </c>
      <c r="T44" s="23">
        <f t="shared" si="37"/>
        <v>0</v>
      </c>
      <c r="U44" s="23">
        <f t="shared" si="37"/>
        <v>0</v>
      </c>
      <c r="V44" s="23">
        <f t="shared" si="37"/>
        <v>0</v>
      </c>
      <c r="W44" s="23">
        <f t="shared" si="37"/>
        <v>0</v>
      </c>
      <c r="X44" s="23">
        <f t="shared" si="37"/>
        <v>0</v>
      </c>
      <c r="Y44" s="23">
        <f t="shared" si="37"/>
        <v>0</v>
      </c>
      <c r="Z44" s="23">
        <f t="shared" si="37"/>
        <v>0</v>
      </c>
      <c r="AA44" s="23">
        <f t="shared" si="37"/>
        <v>0</v>
      </c>
      <c r="AB44" s="23">
        <f t="shared" si="37"/>
        <v>0</v>
      </c>
      <c r="AC44" s="23">
        <f t="shared" si="37"/>
        <v>0</v>
      </c>
      <c r="AD44" s="23">
        <f t="shared" si="37"/>
        <v>0</v>
      </c>
      <c r="AE44" s="23">
        <f t="shared" si="37"/>
        <v>0</v>
      </c>
      <c r="AF44" s="23">
        <f t="shared" si="37"/>
        <v>0</v>
      </c>
      <c r="AG44" s="23">
        <f t="shared" si="37"/>
        <v>0</v>
      </c>
      <c r="AH44" s="23">
        <f t="shared" si="37"/>
        <v>0</v>
      </c>
      <c r="AI44" s="23">
        <f t="shared" ref="AI44" si="38">IFERROR((AI27-AI10)/AI10,"NA")</f>
        <v>0</v>
      </c>
      <c r="AJ44" s="23"/>
      <c r="AK44" s="28">
        <f>AVERAGE(C44:AI44)</f>
        <v>0</v>
      </c>
    </row>
    <row r="45" spans="2:37" x14ac:dyDescent="0.2">
      <c r="B45" s="43" t="s">
        <v>92</v>
      </c>
      <c r="C45" s="23">
        <f t="shared" ref="C45:AH45" si="39">IFERROR((C28-C11)/C11,"NA")</f>
        <v>0</v>
      </c>
      <c r="D45" s="23">
        <f t="shared" si="39"/>
        <v>0</v>
      </c>
      <c r="E45" s="23">
        <f t="shared" si="39"/>
        <v>0</v>
      </c>
      <c r="F45" s="23">
        <f t="shared" si="39"/>
        <v>0</v>
      </c>
      <c r="G45" s="23">
        <f t="shared" si="39"/>
        <v>0</v>
      </c>
      <c r="H45" s="23">
        <f t="shared" si="39"/>
        <v>0</v>
      </c>
      <c r="I45" s="23">
        <f t="shared" si="39"/>
        <v>0</v>
      </c>
      <c r="J45" s="23">
        <f t="shared" si="39"/>
        <v>0</v>
      </c>
      <c r="K45" s="23">
        <f t="shared" si="39"/>
        <v>0</v>
      </c>
      <c r="L45" s="23">
        <f t="shared" si="39"/>
        <v>0</v>
      </c>
      <c r="M45" s="23">
        <f t="shared" si="39"/>
        <v>0</v>
      </c>
      <c r="N45" s="23">
        <f t="shared" si="39"/>
        <v>0</v>
      </c>
      <c r="O45" s="23">
        <f t="shared" si="39"/>
        <v>0</v>
      </c>
      <c r="P45" s="23">
        <f t="shared" si="39"/>
        <v>0</v>
      </c>
      <c r="Q45" s="23">
        <f t="shared" si="39"/>
        <v>0</v>
      </c>
      <c r="R45" s="23">
        <f t="shared" si="39"/>
        <v>0</v>
      </c>
      <c r="S45" s="23">
        <f t="shared" si="39"/>
        <v>0</v>
      </c>
      <c r="T45" s="23">
        <f t="shared" si="39"/>
        <v>0</v>
      </c>
      <c r="U45" s="23">
        <f t="shared" si="39"/>
        <v>0</v>
      </c>
      <c r="V45" s="23">
        <f t="shared" si="39"/>
        <v>0</v>
      </c>
      <c r="W45" s="23">
        <f t="shared" si="39"/>
        <v>0</v>
      </c>
      <c r="X45" s="23">
        <f t="shared" si="39"/>
        <v>0</v>
      </c>
      <c r="Y45" s="23">
        <f t="shared" si="39"/>
        <v>0</v>
      </c>
      <c r="Z45" s="23">
        <f t="shared" si="39"/>
        <v>0</v>
      </c>
      <c r="AA45" s="23">
        <f t="shared" si="39"/>
        <v>0</v>
      </c>
      <c r="AB45" s="23">
        <f t="shared" si="39"/>
        <v>0</v>
      </c>
      <c r="AC45" s="23">
        <f t="shared" si="39"/>
        <v>0</v>
      </c>
      <c r="AD45" s="23">
        <f t="shared" si="39"/>
        <v>0</v>
      </c>
      <c r="AE45" s="23">
        <f t="shared" si="39"/>
        <v>0</v>
      </c>
      <c r="AF45" s="23">
        <f t="shared" si="39"/>
        <v>0</v>
      </c>
      <c r="AG45" s="23">
        <f t="shared" si="39"/>
        <v>0</v>
      </c>
      <c r="AH45" s="23">
        <f t="shared" si="39"/>
        <v>0</v>
      </c>
      <c r="AI45" s="23">
        <f t="shared" ref="AI45" si="40">IFERROR((AI28-AI11)/AI11,"NA")</f>
        <v>0</v>
      </c>
      <c r="AJ45" s="23"/>
      <c r="AK45" s="28">
        <f>AVERAGE(C45:AI45)</f>
        <v>0</v>
      </c>
    </row>
    <row r="46" spans="2:37" x14ac:dyDescent="0.2">
      <c r="B46" s="43" t="s">
        <v>93</v>
      </c>
      <c r="C46" s="23">
        <f t="shared" ref="C46:AH46" si="41">IFERROR((C29-C12)/C12,"NA")</f>
        <v>0</v>
      </c>
      <c r="D46" s="23">
        <f t="shared" si="41"/>
        <v>0</v>
      </c>
      <c r="E46" s="23">
        <f t="shared" si="41"/>
        <v>0</v>
      </c>
      <c r="F46" s="23">
        <f t="shared" si="41"/>
        <v>0</v>
      </c>
      <c r="G46" s="23">
        <f t="shared" si="41"/>
        <v>0</v>
      </c>
      <c r="H46" s="23">
        <f t="shared" si="41"/>
        <v>0</v>
      </c>
      <c r="I46" s="23">
        <f t="shared" si="41"/>
        <v>0</v>
      </c>
      <c r="J46" s="23">
        <f t="shared" si="41"/>
        <v>0</v>
      </c>
      <c r="K46" s="23">
        <f t="shared" si="41"/>
        <v>0</v>
      </c>
      <c r="L46" s="23">
        <f t="shared" si="41"/>
        <v>0</v>
      </c>
      <c r="M46" s="23">
        <f t="shared" si="41"/>
        <v>0</v>
      </c>
      <c r="N46" s="23">
        <f t="shared" si="41"/>
        <v>0</v>
      </c>
      <c r="O46" s="23">
        <f t="shared" si="41"/>
        <v>0</v>
      </c>
      <c r="P46" s="23">
        <f t="shared" si="41"/>
        <v>0</v>
      </c>
      <c r="Q46" s="23">
        <f t="shared" si="41"/>
        <v>0</v>
      </c>
      <c r="R46" s="23">
        <f t="shared" si="41"/>
        <v>0</v>
      </c>
      <c r="S46" s="23">
        <f t="shared" si="41"/>
        <v>0</v>
      </c>
      <c r="T46" s="23">
        <f t="shared" si="41"/>
        <v>0</v>
      </c>
      <c r="U46" s="23">
        <f t="shared" si="41"/>
        <v>0</v>
      </c>
      <c r="V46" s="23">
        <f t="shared" si="41"/>
        <v>0</v>
      </c>
      <c r="W46" s="23">
        <f t="shared" si="41"/>
        <v>0</v>
      </c>
      <c r="X46" s="23">
        <f t="shared" si="41"/>
        <v>0</v>
      </c>
      <c r="Y46" s="23">
        <f t="shared" si="41"/>
        <v>0</v>
      </c>
      <c r="Z46" s="23">
        <f t="shared" si="41"/>
        <v>0</v>
      </c>
      <c r="AA46" s="23">
        <f t="shared" si="41"/>
        <v>0</v>
      </c>
      <c r="AB46" s="23">
        <f t="shared" si="41"/>
        <v>0</v>
      </c>
      <c r="AC46" s="23">
        <f t="shared" si="41"/>
        <v>0</v>
      </c>
      <c r="AD46" s="23">
        <f t="shared" si="41"/>
        <v>0</v>
      </c>
      <c r="AE46" s="23">
        <f t="shared" si="41"/>
        <v>0</v>
      </c>
      <c r="AF46" s="23">
        <f t="shared" si="41"/>
        <v>0</v>
      </c>
      <c r="AG46" s="23">
        <f t="shared" si="41"/>
        <v>0</v>
      </c>
      <c r="AH46" s="23">
        <f t="shared" si="41"/>
        <v>0</v>
      </c>
      <c r="AI46" s="23">
        <f t="shared" ref="AI46" si="42">IFERROR((AI29-AI12)/AI12,"NA")</f>
        <v>0</v>
      </c>
      <c r="AJ46" s="23"/>
      <c r="AK46" s="28">
        <f>AVERAGE(C46:AI46)</f>
        <v>0</v>
      </c>
    </row>
    <row r="47" spans="2:37" x14ac:dyDescent="0.2">
      <c r="B47" s="9" t="s">
        <v>94</v>
      </c>
      <c r="C47" s="23">
        <f t="shared" ref="C47:AH47" si="43">IFERROR((C30-C13)/C13,"NA")</f>
        <v>0</v>
      </c>
      <c r="D47" s="23">
        <f t="shared" si="43"/>
        <v>0</v>
      </c>
      <c r="E47" s="23">
        <f t="shared" si="43"/>
        <v>0</v>
      </c>
      <c r="F47" s="23">
        <f t="shared" si="43"/>
        <v>0</v>
      </c>
      <c r="G47" s="23">
        <f t="shared" si="43"/>
        <v>0</v>
      </c>
      <c r="H47" s="23">
        <f t="shared" si="43"/>
        <v>0</v>
      </c>
      <c r="I47" s="23">
        <f t="shared" si="43"/>
        <v>0</v>
      </c>
      <c r="J47" s="23">
        <f t="shared" si="43"/>
        <v>0</v>
      </c>
      <c r="K47" s="23">
        <f t="shared" si="43"/>
        <v>0</v>
      </c>
      <c r="L47" s="23">
        <f t="shared" si="43"/>
        <v>0</v>
      </c>
      <c r="M47" s="23">
        <f t="shared" si="43"/>
        <v>0</v>
      </c>
      <c r="N47" s="23">
        <f t="shared" si="43"/>
        <v>0</v>
      </c>
      <c r="O47" s="23">
        <f t="shared" si="43"/>
        <v>0</v>
      </c>
      <c r="P47" s="23">
        <f t="shared" si="43"/>
        <v>0</v>
      </c>
      <c r="Q47" s="23">
        <f t="shared" si="43"/>
        <v>0</v>
      </c>
      <c r="R47" s="23">
        <f t="shared" si="43"/>
        <v>0</v>
      </c>
      <c r="S47" s="23">
        <f t="shared" si="43"/>
        <v>0</v>
      </c>
      <c r="T47" s="23">
        <f t="shared" si="43"/>
        <v>0</v>
      </c>
      <c r="U47" s="23">
        <f t="shared" si="43"/>
        <v>0</v>
      </c>
      <c r="V47" s="23">
        <f t="shared" si="43"/>
        <v>0</v>
      </c>
      <c r="W47" s="23">
        <f t="shared" si="43"/>
        <v>0</v>
      </c>
      <c r="X47" s="23">
        <f t="shared" si="43"/>
        <v>0</v>
      </c>
      <c r="Y47" s="23">
        <f t="shared" si="43"/>
        <v>0</v>
      </c>
      <c r="Z47" s="23">
        <f t="shared" si="43"/>
        <v>0</v>
      </c>
      <c r="AA47" s="23">
        <f t="shared" si="43"/>
        <v>0</v>
      </c>
      <c r="AB47" s="23">
        <f t="shared" si="43"/>
        <v>0</v>
      </c>
      <c r="AC47" s="23">
        <f t="shared" si="43"/>
        <v>0</v>
      </c>
      <c r="AD47" s="23">
        <f t="shared" si="43"/>
        <v>0</v>
      </c>
      <c r="AE47" s="23">
        <f t="shared" si="43"/>
        <v>5.1975361074146943E-3</v>
      </c>
      <c r="AF47" s="23">
        <f t="shared" si="43"/>
        <v>6.8108290117540821E-3</v>
      </c>
      <c r="AG47" s="23">
        <f t="shared" si="43"/>
        <v>9.4574426235693333E-3</v>
      </c>
      <c r="AH47" s="23">
        <f t="shared" si="43"/>
        <v>9.3089422380355433E-3</v>
      </c>
      <c r="AI47" s="23">
        <f t="shared" ref="AI47" si="44">IFERROR((AI30-AI13)/AI13,"NA")</f>
        <v>2.8977037820099857E-2</v>
      </c>
      <c r="AJ47" s="23"/>
      <c r="AK47" s="28">
        <f>AVERAGE(C47:AI47)</f>
        <v>1.8106602363901062E-3</v>
      </c>
    </row>
    <row r="48" spans="2:37" x14ac:dyDescent="0.2">
      <c r="B48" s="43" t="s">
        <v>95</v>
      </c>
      <c r="C48" s="23">
        <f t="shared" ref="C48:AH48" si="45">IFERROR((C31-C14)/C14,"NA")</f>
        <v>0</v>
      </c>
      <c r="D48" s="23">
        <f t="shared" si="45"/>
        <v>0</v>
      </c>
      <c r="E48" s="23">
        <f t="shared" si="45"/>
        <v>0</v>
      </c>
      <c r="F48" s="23">
        <f t="shared" si="45"/>
        <v>0</v>
      </c>
      <c r="G48" s="23">
        <f t="shared" si="45"/>
        <v>0</v>
      </c>
      <c r="H48" s="23">
        <f t="shared" si="45"/>
        <v>0</v>
      </c>
      <c r="I48" s="23">
        <f t="shared" si="45"/>
        <v>0</v>
      </c>
      <c r="J48" s="23">
        <f t="shared" si="45"/>
        <v>0</v>
      </c>
      <c r="K48" s="23">
        <f t="shared" si="45"/>
        <v>0</v>
      </c>
      <c r="L48" s="23">
        <f t="shared" si="45"/>
        <v>0</v>
      </c>
      <c r="M48" s="23">
        <f t="shared" si="45"/>
        <v>0</v>
      </c>
      <c r="N48" s="23">
        <f t="shared" si="45"/>
        <v>0</v>
      </c>
      <c r="O48" s="23">
        <f t="shared" si="45"/>
        <v>0</v>
      </c>
      <c r="P48" s="23">
        <f t="shared" si="45"/>
        <v>0</v>
      </c>
      <c r="Q48" s="23">
        <f t="shared" si="45"/>
        <v>0</v>
      </c>
      <c r="R48" s="23">
        <f t="shared" si="45"/>
        <v>0</v>
      </c>
      <c r="S48" s="23">
        <f t="shared" si="45"/>
        <v>0</v>
      </c>
      <c r="T48" s="23">
        <f t="shared" si="45"/>
        <v>0</v>
      </c>
      <c r="U48" s="23">
        <f t="shared" si="45"/>
        <v>0</v>
      </c>
      <c r="V48" s="23">
        <f t="shared" si="45"/>
        <v>0</v>
      </c>
      <c r="W48" s="23">
        <f t="shared" si="45"/>
        <v>0</v>
      </c>
      <c r="X48" s="23">
        <f t="shared" si="45"/>
        <v>0</v>
      </c>
      <c r="Y48" s="23">
        <f t="shared" si="45"/>
        <v>0</v>
      </c>
      <c r="Z48" s="23">
        <f t="shared" si="45"/>
        <v>0</v>
      </c>
      <c r="AA48" s="23">
        <f t="shared" si="45"/>
        <v>0</v>
      </c>
      <c r="AB48" s="23">
        <f t="shared" si="45"/>
        <v>0</v>
      </c>
      <c r="AC48" s="23">
        <f t="shared" si="45"/>
        <v>0</v>
      </c>
      <c r="AD48" s="23">
        <f t="shared" si="45"/>
        <v>0</v>
      </c>
      <c r="AE48" s="23">
        <f t="shared" si="45"/>
        <v>5.1975361074146943E-3</v>
      </c>
      <c r="AF48" s="23">
        <f t="shared" si="45"/>
        <v>6.8108290117540821E-3</v>
      </c>
      <c r="AG48" s="23">
        <f t="shared" si="45"/>
        <v>9.4574426235693333E-3</v>
      </c>
      <c r="AH48" s="23">
        <f t="shared" si="45"/>
        <v>9.3089422380355433E-3</v>
      </c>
      <c r="AI48" s="23">
        <f t="shared" ref="AI48" si="46">IFERROR((AI31-AI14)/AI14,"NA")</f>
        <v>2.8977037820099857E-2</v>
      </c>
      <c r="AJ48" s="23"/>
      <c r="AK48" s="28">
        <f>AVERAGE(C48:AI48)</f>
        <v>1.8106602363901062E-3</v>
      </c>
    </row>
    <row r="49" spans="2:38" x14ac:dyDescent="0.2">
      <c r="B49" s="43" t="s">
        <v>96</v>
      </c>
      <c r="C49" s="23" t="str">
        <f t="shared" ref="C49:AH49" si="47">IFERROR((C32-C15)/C15,"NA")</f>
        <v>NA</v>
      </c>
      <c r="D49" s="23" t="str">
        <f t="shared" si="47"/>
        <v>NA</v>
      </c>
      <c r="E49" s="23" t="str">
        <f t="shared" si="47"/>
        <v>NA</v>
      </c>
      <c r="F49" s="23" t="str">
        <f t="shared" si="47"/>
        <v>NA</v>
      </c>
      <c r="G49" s="23" t="str">
        <f t="shared" si="47"/>
        <v>NA</v>
      </c>
      <c r="H49" s="23" t="str">
        <f t="shared" si="47"/>
        <v>NA</v>
      </c>
      <c r="I49" s="23" t="str">
        <f t="shared" si="47"/>
        <v>NA</v>
      </c>
      <c r="J49" s="23" t="str">
        <f t="shared" si="47"/>
        <v>NA</v>
      </c>
      <c r="K49" s="23" t="str">
        <f t="shared" si="47"/>
        <v>NA</v>
      </c>
      <c r="L49" s="23" t="str">
        <f t="shared" si="47"/>
        <v>NA</v>
      </c>
      <c r="M49" s="23" t="str">
        <f t="shared" si="47"/>
        <v>NA</v>
      </c>
      <c r="N49" s="23" t="str">
        <f t="shared" si="47"/>
        <v>NA</v>
      </c>
      <c r="O49" s="23" t="str">
        <f t="shared" si="47"/>
        <v>NA</v>
      </c>
      <c r="P49" s="23" t="str">
        <f t="shared" si="47"/>
        <v>NA</v>
      </c>
      <c r="Q49" s="23" t="str">
        <f t="shared" si="47"/>
        <v>NA</v>
      </c>
      <c r="R49" s="23" t="str">
        <f t="shared" si="47"/>
        <v>NA</v>
      </c>
      <c r="S49" s="23" t="str">
        <f t="shared" si="47"/>
        <v>NA</v>
      </c>
      <c r="T49" s="23" t="str">
        <f t="shared" si="47"/>
        <v>NA</v>
      </c>
      <c r="U49" s="23" t="str">
        <f t="shared" si="47"/>
        <v>NA</v>
      </c>
      <c r="V49" s="23" t="str">
        <f t="shared" si="47"/>
        <v>NA</v>
      </c>
      <c r="W49" s="23" t="str">
        <f t="shared" si="47"/>
        <v>NA</v>
      </c>
      <c r="X49" s="23" t="str">
        <f t="shared" si="47"/>
        <v>NA</v>
      </c>
      <c r="Y49" s="23" t="str">
        <f t="shared" si="47"/>
        <v>NA</v>
      </c>
      <c r="Z49" s="23" t="str">
        <f t="shared" si="47"/>
        <v>NA</v>
      </c>
      <c r="AA49" s="23" t="str">
        <f t="shared" si="47"/>
        <v>NA</v>
      </c>
      <c r="AB49" s="23" t="str">
        <f t="shared" si="47"/>
        <v>NA</v>
      </c>
      <c r="AC49" s="23" t="str">
        <f t="shared" si="47"/>
        <v>NA</v>
      </c>
      <c r="AD49" s="23" t="str">
        <f t="shared" si="47"/>
        <v>NA</v>
      </c>
      <c r="AE49" s="23" t="str">
        <f t="shared" si="47"/>
        <v>NA</v>
      </c>
      <c r="AF49" s="23" t="str">
        <f t="shared" si="47"/>
        <v>NA</v>
      </c>
      <c r="AG49" s="23" t="str">
        <f t="shared" si="47"/>
        <v>NA</v>
      </c>
      <c r="AH49" s="23" t="str">
        <f t="shared" si="47"/>
        <v>NA</v>
      </c>
      <c r="AI49" s="23" t="str">
        <f t="shared" ref="AI49" si="48">IFERROR((AI32-AI15)/AI15,"NA")</f>
        <v>NA</v>
      </c>
      <c r="AJ49" s="23"/>
      <c r="AK49" s="36"/>
    </row>
    <row r="50" spans="2:38" ht="18" x14ac:dyDescent="0.2">
      <c r="B50" s="8" t="s">
        <v>117</v>
      </c>
      <c r="C50" s="66">
        <f t="shared" ref="C50:AA50" si="49">IFERROR((C33-C16)/C16,"NA")</f>
        <v>0</v>
      </c>
      <c r="D50" s="66">
        <f t="shared" si="49"/>
        <v>0</v>
      </c>
      <c r="E50" s="66">
        <f t="shared" si="49"/>
        <v>0</v>
      </c>
      <c r="F50" s="66">
        <f t="shared" si="49"/>
        <v>0</v>
      </c>
      <c r="G50" s="66">
        <f t="shared" si="49"/>
        <v>0</v>
      </c>
      <c r="H50" s="66">
        <f t="shared" si="49"/>
        <v>0</v>
      </c>
      <c r="I50" s="66">
        <f t="shared" si="49"/>
        <v>0</v>
      </c>
      <c r="J50" s="66">
        <f t="shared" si="49"/>
        <v>0</v>
      </c>
      <c r="K50" s="66">
        <f t="shared" si="49"/>
        <v>0</v>
      </c>
      <c r="L50" s="66">
        <f t="shared" si="49"/>
        <v>0</v>
      </c>
      <c r="M50" s="66">
        <f t="shared" si="49"/>
        <v>0</v>
      </c>
      <c r="N50" s="66">
        <f t="shared" si="49"/>
        <v>0</v>
      </c>
      <c r="O50" s="66">
        <f t="shared" si="49"/>
        <v>0</v>
      </c>
      <c r="P50" s="66">
        <f t="shared" si="49"/>
        <v>0</v>
      </c>
      <c r="Q50" s="66">
        <f t="shared" si="49"/>
        <v>0</v>
      </c>
      <c r="R50" s="66">
        <f t="shared" si="49"/>
        <v>0</v>
      </c>
      <c r="S50" s="66">
        <f t="shared" si="49"/>
        <v>0</v>
      </c>
      <c r="T50" s="66">
        <f t="shared" si="49"/>
        <v>0</v>
      </c>
      <c r="U50" s="66">
        <f t="shared" si="49"/>
        <v>0</v>
      </c>
      <c r="V50" s="66">
        <f t="shared" si="49"/>
        <v>0</v>
      </c>
      <c r="W50" s="66">
        <f t="shared" si="49"/>
        <v>0</v>
      </c>
      <c r="X50" s="66">
        <f t="shared" si="49"/>
        <v>0</v>
      </c>
      <c r="Y50" s="66">
        <f t="shared" si="49"/>
        <v>0</v>
      </c>
      <c r="Z50" s="66">
        <f t="shared" si="49"/>
        <v>0</v>
      </c>
      <c r="AA50" s="66">
        <f t="shared" si="49"/>
        <v>0</v>
      </c>
      <c r="AB50" s="66">
        <f t="shared" ref="AB50:AC50" si="50">IFERROR((AB33-AB16)/AB16,"NA")</f>
        <v>0</v>
      </c>
      <c r="AC50" s="66">
        <f t="shared" si="50"/>
        <v>0</v>
      </c>
      <c r="AD50" s="66">
        <f t="shared" ref="AD50:AE50" si="51">IFERROR((AD33-AD16)/AD16,"NA")</f>
        <v>0</v>
      </c>
      <c r="AE50" s="66">
        <f t="shared" si="51"/>
        <v>8.3323263014880612E-4</v>
      </c>
      <c r="AF50" s="66">
        <f t="shared" ref="AF50:AH50" si="52">IFERROR((AF33-AF16)/AF16,"NA")</f>
        <v>1.0842470220127835E-3</v>
      </c>
      <c r="AG50" s="66">
        <f t="shared" si="52"/>
        <v>1.66694632024581E-3</v>
      </c>
      <c r="AH50" s="66">
        <f t="shared" si="52"/>
        <v>1.7635769660699812E-3</v>
      </c>
      <c r="AI50" s="66">
        <f t="shared" ref="AI50" si="53">IFERROR((AI33-AI16)/AI16,"NA")</f>
        <v>-8.6768797699066022E-3</v>
      </c>
      <c r="AJ50" s="27"/>
      <c r="AK50" s="78">
        <f>AVERAGE(C50:AI50)</f>
        <v>-1.0087505549785518E-4</v>
      </c>
      <c r="AL50" s="5" t="s">
        <v>42</v>
      </c>
    </row>
    <row r="53" spans="2:38" x14ac:dyDescent="0.2">
      <c r="C53" s="71">
        <f t="shared" ref="C53:X53" si="54">C33-C16</f>
        <v>0</v>
      </c>
      <c r="D53" s="71">
        <f t="shared" si="54"/>
        <v>0</v>
      </c>
      <c r="E53" s="71">
        <f t="shared" si="54"/>
        <v>0</v>
      </c>
      <c r="F53" s="71">
        <f t="shared" si="54"/>
        <v>0</v>
      </c>
      <c r="G53" s="71">
        <f t="shared" si="54"/>
        <v>0</v>
      </c>
      <c r="H53" s="71">
        <f t="shared" si="54"/>
        <v>0</v>
      </c>
      <c r="I53" s="71">
        <f t="shared" si="54"/>
        <v>0</v>
      </c>
      <c r="J53" s="71">
        <f t="shared" si="54"/>
        <v>0</v>
      </c>
      <c r="K53" s="71">
        <f t="shared" si="54"/>
        <v>0</v>
      </c>
      <c r="L53" s="71">
        <f t="shared" si="54"/>
        <v>0</v>
      </c>
      <c r="M53" s="71">
        <f t="shared" si="54"/>
        <v>0</v>
      </c>
      <c r="N53" s="71">
        <f t="shared" si="54"/>
        <v>0</v>
      </c>
      <c r="O53" s="71">
        <f t="shared" si="54"/>
        <v>0</v>
      </c>
      <c r="P53" s="71">
        <f t="shared" si="54"/>
        <v>0</v>
      </c>
      <c r="Q53" s="71">
        <f t="shared" si="54"/>
        <v>0</v>
      </c>
      <c r="R53" s="71">
        <f t="shared" si="54"/>
        <v>0</v>
      </c>
      <c r="S53" s="71">
        <f t="shared" si="54"/>
        <v>0</v>
      </c>
      <c r="T53" s="71">
        <f t="shared" si="54"/>
        <v>0</v>
      </c>
      <c r="U53" s="71">
        <f t="shared" si="54"/>
        <v>0</v>
      </c>
      <c r="V53" s="71">
        <f t="shared" si="54"/>
        <v>0</v>
      </c>
      <c r="W53" s="71">
        <f t="shared" si="54"/>
        <v>0</v>
      </c>
      <c r="X53" s="71">
        <f t="shared" si="54"/>
        <v>0</v>
      </c>
      <c r="Y53" s="71">
        <f t="shared" ref="Y53:AC53" si="55">Y33-Y16</f>
        <v>0</v>
      </c>
      <c r="Z53" s="71">
        <f t="shared" si="55"/>
        <v>0</v>
      </c>
      <c r="AA53" s="71">
        <f t="shared" si="55"/>
        <v>0</v>
      </c>
      <c r="AB53" s="71">
        <f t="shared" si="55"/>
        <v>0</v>
      </c>
      <c r="AC53" s="71">
        <f t="shared" si="55"/>
        <v>0</v>
      </c>
      <c r="AD53" s="71">
        <f t="shared" ref="AD53:AE53" si="56">AD33-AD16</f>
        <v>0</v>
      </c>
      <c r="AE53" s="71">
        <f t="shared" si="56"/>
        <v>0.7776362980690692</v>
      </c>
      <c r="AF53" s="71">
        <f t="shared" ref="AF53:AH53" si="57">AF33-AF16</f>
        <v>0.97359394367572349</v>
      </c>
      <c r="AG53" s="71">
        <f t="shared" si="57"/>
        <v>1.4632941092696683</v>
      </c>
      <c r="AH53" s="71">
        <f t="shared" si="57"/>
        <v>1.452176547680665</v>
      </c>
      <c r="AI53" s="71">
        <f t="shared" ref="AI53" si="58">AI33-AI16</f>
        <v>-7.6172050582184738</v>
      </c>
      <c r="AJ53" s="35"/>
      <c r="AK53" s="75">
        <f>SUM(C53:AI53)</f>
        <v>-2.9505041595233479</v>
      </c>
      <c r="AL53" s="5" t="s">
        <v>43</v>
      </c>
    </row>
    <row r="81" spans="2:2" x14ac:dyDescent="0.2">
      <c r="B81" s="10" t="s">
        <v>125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L90"/>
  <sheetViews>
    <sheetView topLeftCell="B1" zoomScale="75" zoomScaleNormal="75" workbookViewId="0">
      <pane ySplit="1" topLeftCell="A2" activePane="bottomLeft" state="frozen"/>
      <selection activeCell="B73" sqref="B73"/>
      <selection pane="bottomLeft"/>
    </sheetView>
  </sheetViews>
  <sheetFormatPr defaultColWidth="9.140625" defaultRowHeight="15" x14ac:dyDescent="0.2"/>
  <cols>
    <col min="1" max="1" width="3.28515625" style="5" customWidth="1"/>
    <col min="2" max="2" width="41.85546875" style="5" customWidth="1"/>
    <col min="3" max="33" width="9.28515625" style="5" bestFit="1" customWidth="1"/>
    <col min="34" max="36" width="9.28515625" style="5" customWidth="1"/>
    <col min="37" max="37" width="12.5703125" style="5" bestFit="1" customWidth="1"/>
    <col min="38" max="16384" width="9.140625" style="5"/>
  </cols>
  <sheetData>
    <row r="1" spans="2:38" ht="15.75" customHeight="1" x14ac:dyDescent="0.2">
      <c r="B1" s="19" t="s">
        <v>124</v>
      </c>
    </row>
    <row r="2" spans="2:38" ht="15.75" customHeight="1" x14ac:dyDescent="0.2">
      <c r="B2" s="10" t="s">
        <v>134</v>
      </c>
      <c r="AL2" s="20"/>
    </row>
    <row r="4" spans="2:38" x14ac:dyDescent="0.2">
      <c r="B4" s="4" t="s">
        <v>4</v>
      </c>
      <c r="C4" s="4">
        <v>1990</v>
      </c>
      <c r="D4" s="4">
        <v>1991</v>
      </c>
      <c r="E4" s="4">
        <v>1992</v>
      </c>
      <c r="F4" s="4">
        <v>1993</v>
      </c>
      <c r="G4" s="4">
        <v>1994</v>
      </c>
      <c r="H4" s="4">
        <v>1995</v>
      </c>
      <c r="I4" s="4">
        <v>1996</v>
      </c>
      <c r="J4" s="4">
        <v>1997</v>
      </c>
      <c r="K4" s="4">
        <v>1998</v>
      </c>
      <c r="L4" s="4">
        <v>1999</v>
      </c>
      <c r="M4" s="4">
        <v>2000</v>
      </c>
      <c r="N4" s="4">
        <v>2001</v>
      </c>
      <c r="O4" s="4">
        <v>2002</v>
      </c>
      <c r="P4" s="4">
        <v>2003</v>
      </c>
      <c r="Q4" s="4">
        <v>2004</v>
      </c>
      <c r="R4" s="4">
        <v>2005</v>
      </c>
      <c r="S4" s="4">
        <v>2006</v>
      </c>
      <c r="T4" s="4">
        <v>2007</v>
      </c>
      <c r="U4" s="4">
        <v>2008</v>
      </c>
      <c r="V4" s="4">
        <v>2009</v>
      </c>
      <c r="W4" s="4">
        <v>2010</v>
      </c>
      <c r="X4" s="4">
        <v>2011</v>
      </c>
      <c r="Y4" s="4">
        <v>2012</v>
      </c>
      <c r="Z4" s="4">
        <v>2013</v>
      </c>
      <c r="AA4" s="4">
        <v>2014</v>
      </c>
      <c r="AB4" s="4">
        <v>2015</v>
      </c>
      <c r="AC4" s="4">
        <v>2016</v>
      </c>
      <c r="AD4" s="4">
        <v>2017</v>
      </c>
      <c r="AE4" s="4">
        <v>2018</v>
      </c>
      <c r="AF4" s="4">
        <v>2019</v>
      </c>
      <c r="AG4" s="4">
        <v>2020</v>
      </c>
      <c r="AH4" s="4">
        <v>2021</v>
      </c>
      <c r="AI4" s="4">
        <v>2022</v>
      </c>
      <c r="AJ4" s="4"/>
    </row>
    <row r="5" spans="2:38" x14ac:dyDescent="0.2">
      <c r="B5" s="9" t="s">
        <v>5</v>
      </c>
      <c r="C5" s="25">
        <v>31067.508147008695</v>
      </c>
      <c r="D5" s="25">
        <v>31916.510378243023</v>
      </c>
      <c r="E5" s="25">
        <v>31797.57116567386</v>
      </c>
      <c r="F5" s="25">
        <v>31973.42406798407</v>
      </c>
      <c r="G5" s="25">
        <v>32932.479407757244</v>
      </c>
      <c r="H5" s="25">
        <v>33835.44464866865</v>
      </c>
      <c r="I5" s="25">
        <v>35441.31211248476</v>
      </c>
      <c r="J5" s="25">
        <v>36540.241238209477</v>
      </c>
      <c r="K5" s="25">
        <v>38744.439711906445</v>
      </c>
      <c r="L5" s="25">
        <v>40177.973247375208</v>
      </c>
      <c r="M5" s="25">
        <v>42483.569915270658</v>
      </c>
      <c r="N5" s="25">
        <v>44590.290088830545</v>
      </c>
      <c r="O5" s="25">
        <v>43365.918971379942</v>
      </c>
      <c r="P5" s="25">
        <v>44079.186386526519</v>
      </c>
      <c r="Q5" s="25">
        <v>43799.727079105891</v>
      </c>
      <c r="R5" s="25">
        <v>45702.345640186424</v>
      </c>
      <c r="S5" s="25">
        <v>45217.897066351994</v>
      </c>
      <c r="T5" s="25">
        <v>45151.901322509264</v>
      </c>
      <c r="U5" s="25">
        <v>45256.33779475031</v>
      </c>
      <c r="V5" s="25">
        <v>40789.180744479811</v>
      </c>
      <c r="W5" s="25">
        <v>40460.277545759025</v>
      </c>
      <c r="X5" s="25">
        <v>36914.364861340975</v>
      </c>
      <c r="Y5" s="25">
        <v>37002.221227166054</v>
      </c>
      <c r="Z5" s="25">
        <v>35853.867152274936</v>
      </c>
      <c r="AA5" s="25">
        <v>35193.675077842665</v>
      </c>
      <c r="AB5" s="25">
        <v>36859.487986943874</v>
      </c>
      <c r="AC5" s="25">
        <v>38369.923165723856</v>
      </c>
      <c r="AD5" s="25">
        <v>37060.036697318654</v>
      </c>
      <c r="AE5" s="25">
        <v>36837.164367352198</v>
      </c>
      <c r="AF5" s="25">
        <v>35260.050842108918</v>
      </c>
      <c r="AG5" s="25">
        <v>33125.636789842159</v>
      </c>
      <c r="AH5" s="25">
        <v>34961.0515540821</v>
      </c>
      <c r="AI5" s="25">
        <v>34260.997503769802</v>
      </c>
      <c r="AJ5" s="25"/>
    </row>
    <row r="6" spans="2:38" x14ac:dyDescent="0.2">
      <c r="B6" s="9" t="s">
        <v>12</v>
      </c>
      <c r="C6" s="25">
        <v>3198.282184578738</v>
      </c>
      <c r="D6" s="25">
        <v>2923.4558328750077</v>
      </c>
      <c r="E6" s="25">
        <v>2849.1472705652204</v>
      </c>
      <c r="F6" s="25">
        <v>2847.1793930888402</v>
      </c>
      <c r="G6" s="25">
        <v>3124.1356369612745</v>
      </c>
      <c r="H6" s="25">
        <v>3108.1173651539775</v>
      </c>
      <c r="I6" s="25">
        <v>3283.1078283175002</v>
      </c>
      <c r="J6" s="25">
        <v>3717.5628809431546</v>
      </c>
      <c r="K6" s="25">
        <v>3511.6457118698345</v>
      </c>
      <c r="L6" s="25">
        <v>3639.4607436292276</v>
      </c>
      <c r="M6" s="25">
        <v>4407.2200001433184</v>
      </c>
      <c r="N6" s="25">
        <v>4484.5894264590761</v>
      </c>
      <c r="O6" s="25">
        <v>4001.2001793568588</v>
      </c>
      <c r="P6" s="25">
        <v>3425.6847494454523</v>
      </c>
      <c r="Q6" s="25">
        <v>3622.0573541867693</v>
      </c>
      <c r="R6" s="25">
        <v>3900.1064003217493</v>
      </c>
      <c r="S6" s="25">
        <v>3831.5697351881599</v>
      </c>
      <c r="T6" s="25">
        <v>3892.1784882116135</v>
      </c>
      <c r="U6" s="25">
        <v>3641.3731127188416</v>
      </c>
      <c r="V6" s="25">
        <v>2815.9084055847052</v>
      </c>
      <c r="W6" s="25">
        <v>2582.7602978245277</v>
      </c>
      <c r="X6" s="25">
        <v>2458.7412136490525</v>
      </c>
      <c r="Y6" s="25">
        <v>2659.4530083840946</v>
      </c>
      <c r="Z6" s="25">
        <v>2608.149444820122</v>
      </c>
      <c r="AA6" s="25">
        <v>3017.544878826031</v>
      </c>
      <c r="AB6" s="25">
        <v>3201.9961346659052</v>
      </c>
      <c r="AC6" s="25">
        <v>3420.7279022814332</v>
      </c>
      <c r="AD6" s="25">
        <v>3438.5124434256045</v>
      </c>
      <c r="AE6" s="25">
        <v>3180.0692527056081</v>
      </c>
      <c r="AF6" s="25">
        <v>3136.5042092815697</v>
      </c>
      <c r="AG6" s="25">
        <v>2812.7098717091776</v>
      </c>
      <c r="AH6" s="25">
        <v>3216.5985176523363</v>
      </c>
      <c r="AI6" s="25">
        <v>3029.2595831206036</v>
      </c>
      <c r="AJ6" s="25"/>
    </row>
    <row r="7" spans="2:38" x14ac:dyDescent="0.2">
      <c r="B7" s="9" t="s">
        <v>8</v>
      </c>
      <c r="C7" s="25">
        <v>19256.451684898522</v>
      </c>
      <c r="D7" s="25">
        <v>19514.502315008216</v>
      </c>
      <c r="E7" s="25">
        <v>19680.07824741142</v>
      </c>
      <c r="F7" s="25">
        <v>20058.260248599712</v>
      </c>
      <c r="G7" s="25">
        <v>20181.326320820102</v>
      </c>
      <c r="H7" s="25">
        <v>20742.654530784552</v>
      </c>
      <c r="I7" s="25">
        <v>21260.870599774269</v>
      </c>
      <c r="J7" s="25">
        <v>21471.377866195977</v>
      </c>
      <c r="K7" s="25">
        <v>22040.782564432287</v>
      </c>
      <c r="L7" s="25">
        <v>21733.855320469196</v>
      </c>
      <c r="M7" s="25">
        <v>20840.978616035423</v>
      </c>
      <c r="N7" s="25">
        <v>20635.040525601948</v>
      </c>
      <c r="O7" s="25">
        <v>20390.133624614784</v>
      </c>
      <c r="P7" s="25">
        <v>20695.873014054538</v>
      </c>
      <c r="Q7" s="25">
        <v>20322.156299648694</v>
      </c>
      <c r="R7" s="25">
        <v>20156.952042415214</v>
      </c>
      <c r="S7" s="25">
        <v>20165.178717638257</v>
      </c>
      <c r="T7" s="25">
        <v>19559.524431666341</v>
      </c>
      <c r="U7" s="25">
        <v>19334.47170039589</v>
      </c>
      <c r="V7" s="25">
        <v>19047.097463513051</v>
      </c>
      <c r="W7" s="25">
        <v>19127.767223342405</v>
      </c>
      <c r="X7" s="25">
        <v>18525.59282855217</v>
      </c>
      <c r="Y7" s="25">
        <v>19417.229472677289</v>
      </c>
      <c r="Z7" s="25">
        <v>20229.079046507901</v>
      </c>
      <c r="AA7" s="25">
        <v>19791.895285811537</v>
      </c>
      <c r="AB7" s="25">
        <v>20365.733043239899</v>
      </c>
      <c r="AC7" s="25">
        <v>20918.552741391442</v>
      </c>
      <c r="AD7" s="25">
        <v>21670.52052734125</v>
      </c>
      <c r="AE7" s="25">
        <v>22501.729782701743</v>
      </c>
      <c r="AF7" s="25">
        <v>21576.371832531797</v>
      </c>
      <c r="AG7" s="25">
        <v>21929.833524112408</v>
      </c>
      <c r="AH7" s="25">
        <v>22754.045494247392</v>
      </c>
      <c r="AI7" s="25">
        <v>22436.755844605937</v>
      </c>
      <c r="AJ7" s="25"/>
    </row>
    <row r="8" spans="2:38" x14ac:dyDescent="0.2">
      <c r="B8" s="9" t="s">
        <v>6</v>
      </c>
      <c r="C8" s="25">
        <v>5010.8239496388387</v>
      </c>
      <c r="D8" s="25">
        <v>4930.5168647231812</v>
      </c>
      <c r="E8" s="25">
        <v>4727.6425109168695</v>
      </c>
      <c r="F8" s="25">
        <v>5001.8183316420318</v>
      </c>
      <c r="G8" s="25">
        <v>5145.8796137103291</v>
      </c>
      <c r="H8" s="25">
        <v>6151.4385197006841</v>
      </c>
      <c r="I8" s="25">
        <v>5897.9801174126569</v>
      </c>
      <c r="J8" s="25">
        <v>5181.0363851435523</v>
      </c>
      <c r="K8" s="25">
        <v>5170.162005080625</v>
      </c>
      <c r="L8" s="25">
        <v>5216.4114470190389</v>
      </c>
      <c r="M8" s="25">
        <v>5868.1034999320691</v>
      </c>
      <c r="N8" s="25">
        <v>7187.8900478238065</v>
      </c>
      <c r="O8" s="25">
        <v>6772.685853378156</v>
      </c>
      <c r="P8" s="25">
        <v>7369.2667647714688</v>
      </c>
      <c r="Q8" s="25">
        <v>6057.6957749861895</v>
      </c>
      <c r="R8" s="25">
        <v>6212.045796518295</v>
      </c>
      <c r="S8" s="25">
        <v>6162.7397208848142</v>
      </c>
      <c r="T8" s="25">
        <v>5180.2780139433289</v>
      </c>
      <c r="U8" s="25">
        <v>4489.8280173124995</v>
      </c>
      <c r="V8" s="25">
        <v>4114.0993072065367</v>
      </c>
      <c r="W8" s="25">
        <v>5248.2114633619067</v>
      </c>
      <c r="X8" s="25">
        <v>4327.6585629765259</v>
      </c>
      <c r="Y8" s="25">
        <v>3385.4936561567979</v>
      </c>
      <c r="Z8" s="25">
        <v>4162.0696875246385</v>
      </c>
      <c r="AA8" s="25">
        <v>3737.8927890460491</v>
      </c>
      <c r="AB8" s="25">
        <v>4082.4400231468194</v>
      </c>
      <c r="AC8" s="25">
        <v>3198.3149038812589</v>
      </c>
      <c r="AD8" s="25">
        <v>5165.3963729233319</v>
      </c>
      <c r="AE8" s="25">
        <v>4186.4899562888177</v>
      </c>
      <c r="AF8" s="25">
        <v>4281.9830864719688</v>
      </c>
      <c r="AG8" s="25">
        <v>5152.4472345281847</v>
      </c>
      <c r="AH8" s="25">
        <v>4627.7867950851605</v>
      </c>
      <c r="AI8" s="25">
        <v>3983.3390111056015</v>
      </c>
      <c r="AJ8" s="25"/>
    </row>
    <row r="9" spans="2:38" x14ac:dyDescent="0.2">
      <c r="B9" s="9" t="s">
        <v>9</v>
      </c>
      <c r="C9" s="25">
        <v>1709.2379654880631</v>
      </c>
      <c r="D9" s="25">
        <v>1799.7259717319239</v>
      </c>
      <c r="E9" s="25">
        <v>1872.6110167758231</v>
      </c>
      <c r="F9" s="25">
        <v>1928.6353960838105</v>
      </c>
      <c r="G9" s="25">
        <v>1978.8855789392078</v>
      </c>
      <c r="H9" s="25">
        <v>2019.7605435458227</v>
      </c>
      <c r="I9" s="25">
        <v>1884.4631560740495</v>
      </c>
      <c r="J9" s="25">
        <v>1577.0810241243619</v>
      </c>
      <c r="K9" s="25">
        <v>1626.6955525074789</v>
      </c>
      <c r="L9" s="25">
        <v>1630.8620386411064</v>
      </c>
      <c r="M9" s="25">
        <v>1643.3846087690035</v>
      </c>
      <c r="N9" s="25">
        <v>1766.9683856870126</v>
      </c>
      <c r="O9" s="25">
        <v>1880.979693449362</v>
      </c>
      <c r="P9" s="25">
        <v>1935.8855277009468</v>
      </c>
      <c r="Q9" s="25">
        <v>1656.8076141371544</v>
      </c>
      <c r="R9" s="25">
        <v>1454.3859555712809</v>
      </c>
      <c r="S9" s="25">
        <v>1489.1756863909468</v>
      </c>
      <c r="T9" s="25">
        <v>962.50444312206912</v>
      </c>
      <c r="U9" s="25">
        <v>800.35568468212955</v>
      </c>
      <c r="V9" s="25">
        <v>603.97531053018474</v>
      </c>
      <c r="W9" s="25">
        <v>588.87485750317546</v>
      </c>
      <c r="X9" s="25">
        <v>683.73014228332636</v>
      </c>
      <c r="Y9" s="25">
        <v>589.55731219352288</v>
      </c>
      <c r="Z9" s="25">
        <v>755.05926000677505</v>
      </c>
      <c r="AA9" s="25">
        <v>949.24604207902928</v>
      </c>
      <c r="AB9" s="25">
        <v>1020.4334171320367</v>
      </c>
      <c r="AC9" s="25">
        <v>1015.8910712325206</v>
      </c>
      <c r="AD9" s="25">
        <v>978.97236829745702</v>
      </c>
      <c r="AE9" s="25">
        <v>933.27633836206553</v>
      </c>
      <c r="AF9" s="25">
        <v>897.94477080357331</v>
      </c>
      <c r="AG9" s="25">
        <v>877.82917271978602</v>
      </c>
      <c r="AH9" s="25">
        <v>823.42680564531724</v>
      </c>
      <c r="AI9" s="25">
        <v>877.87375879480032</v>
      </c>
      <c r="AJ9" s="25"/>
    </row>
    <row r="10" spans="2:38" x14ac:dyDescent="0.2">
      <c r="B10" s="9" t="s">
        <v>10</v>
      </c>
      <c r="C10" s="25" t="s">
        <v>75</v>
      </c>
      <c r="D10" s="25" t="s">
        <v>75</v>
      </c>
      <c r="E10" s="25" t="s">
        <v>75</v>
      </c>
      <c r="F10" s="25" t="s">
        <v>75</v>
      </c>
      <c r="G10" s="25" t="s">
        <v>75</v>
      </c>
      <c r="H10" s="25" t="s">
        <v>75</v>
      </c>
      <c r="I10" s="25" t="s">
        <v>75</v>
      </c>
      <c r="J10" s="25" t="s">
        <v>75</v>
      </c>
      <c r="K10" s="25" t="s">
        <v>75</v>
      </c>
      <c r="L10" s="25" t="s">
        <v>75</v>
      </c>
      <c r="M10" s="25" t="s">
        <v>75</v>
      </c>
      <c r="N10" s="25" t="s">
        <v>75</v>
      </c>
      <c r="O10" s="25" t="s">
        <v>75</v>
      </c>
      <c r="P10" s="25" t="s">
        <v>75</v>
      </c>
      <c r="Q10" s="25" t="s">
        <v>75</v>
      </c>
      <c r="R10" s="25" t="s">
        <v>75</v>
      </c>
      <c r="S10" s="25" t="s">
        <v>75</v>
      </c>
      <c r="T10" s="25" t="s">
        <v>75</v>
      </c>
      <c r="U10" s="25" t="s">
        <v>75</v>
      </c>
      <c r="V10" s="25" t="s">
        <v>75</v>
      </c>
      <c r="W10" s="25" t="s">
        <v>75</v>
      </c>
      <c r="X10" s="25" t="s">
        <v>75</v>
      </c>
      <c r="Y10" s="25" t="s">
        <v>75</v>
      </c>
      <c r="Z10" s="25" t="s">
        <v>75</v>
      </c>
      <c r="AA10" s="25" t="s">
        <v>75</v>
      </c>
      <c r="AB10" s="25" t="s">
        <v>75</v>
      </c>
      <c r="AC10" s="25" t="s">
        <v>75</v>
      </c>
      <c r="AD10" s="25" t="s">
        <v>75</v>
      </c>
      <c r="AE10" s="25" t="s">
        <v>75</v>
      </c>
      <c r="AF10" s="25" t="s">
        <v>75</v>
      </c>
      <c r="AG10" s="25" t="s">
        <v>75</v>
      </c>
      <c r="AH10" s="25" t="s">
        <v>75</v>
      </c>
      <c r="AI10" s="25" t="s">
        <v>75</v>
      </c>
      <c r="AJ10" s="25"/>
    </row>
    <row r="11" spans="2:38" s="19" customFormat="1" x14ac:dyDescent="0.2">
      <c r="B11" s="8" t="s">
        <v>47</v>
      </c>
      <c r="C11" s="26">
        <v>55231.479981974015</v>
      </c>
      <c r="D11" s="26">
        <v>56154.194497858174</v>
      </c>
      <c r="E11" s="26">
        <v>56199.407700426324</v>
      </c>
      <c r="F11" s="26">
        <v>56807.499105756433</v>
      </c>
      <c r="G11" s="26">
        <v>58216.826944477827</v>
      </c>
      <c r="H11" s="26">
        <v>59705.977088153006</v>
      </c>
      <c r="I11" s="26">
        <v>61869.75369665058</v>
      </c>
      <c r="J11" s="26">
        <v>63306.263009472968</v>
      </c>
      <c r="K11" s="26">
        <v>65923.563540716044</v>
      </c>
      <c r="L11" s="26">
        <v>67182.151350114742</v>
      </c>
      <c r="M11" s="26">
        <v>69375.153140218405</v>
      </c>
      <c r="N11" s="26">
        <v>71476.888426578575</v>
      </c>
      <c r="O11" s="26">
        <v>69638.232468800939</v>
      </c>
      <c r="P11" s="26">
        <v>70136.629677727455</v>
      </c>
      <c r="Q11" s="26">
        <v>69400.748347078508</v>
      </c>
      <c r="R11" s="26">
        <v>71213.79003849467</v>
      </c>
      <c r="S11" s="26">
        <v>70703.821205569358</v>
      </c>
      <c r="T11" s="26">
        <v>69566.108685509287</v>
      </c>
      <c r="U11" s="26">
        <v>69032.538292547179</v>
      </c>
      <c r="V11" s="26">
        <v>63256.161924107757</v>
      </c>
      <c r="W11" s="26">
        <v>62759.679924429132</v>
      </c>
      <c r="X11" s="26">
        <v>58582.42904582552</v>
      </c>
      <c r="Y11" s="26">
        <v>59668.46102042096</v>
      </c>
      <c r="Z11" s="26">
        <v>59446.154903609735</v>
      </c>
      <c r="AA11" s="26">
        <v>58952.361284559265</v>
      </c>
      <c r="AB11" s="26">
        <v>61447.650581981718</v>
      </c>
      <c r="AC11" s="26">
        <v>63725.094880629258</v>
      </c>
      <c r="AD11" s="26">
        <v>63148.042036382969</v>
      </c>
      <c r="AE11" s="26">
        <v>63452.239741121615</v>
      </c>
      <c r="AF11" s="26">
        <v>60870.871654725852</v>
      </c>
      <c r="AG11" s="26">
        <v>58746.009358383533</v>
      </c>
      <c r="AH11" s="26">
        <v>61755.122371627142</v>
      </c>
      <c r="AI11" s="26">
        <v>60604.88669029114</v>
      </c>
      <c r="AJ11" s="26"/>
    </row>
    <row r="12" spans="2:38" ht="16.5" customHeight="1" x14ac:dyDescent="0.2">
      <c r="B12" s="2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2:38" x14ac:dyDescent="0.2">
      <c r="B13" s="19" t="s">
        <v>131</v>
      </c>
    </row>
    <row r="14" spans="2:38" ht="18" x14ac:dyDescent="0.2">
      <c r="B14" s="10" t="s">
        <v>135</v>
      </c>
    </row>
    <row r="15" spans="2:38" x14ac:dyDescent="0.2">
      <c r="B15" s="9"/>
    </row>
    <row r="16" spans="2:38" x14ac:dyDescent="0.2">
      <c r="B16" s="4" t="s">
        <v>4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  <c r="AE16" s="4">
        <v>2018</v>
      </c>
      <c r="AF16" s="4">
        <v>2019</v>
      </c>
      <c r="AG16" s="4">
        <v>2020</v>
      </c>
      <c r="AH16" s="4">
        <v>2021</v>
      </c>
      <c r="AI16" s="4">
        <v>2022</v>
      </c>
      <c r="AJ16" s="4"/>
    </row>
    <row r="17" spans="2:37" x14ac:dyDescent="0.2">
      <c r="B17" s="9" t="s">
        <v>5</v>
      </c>
      <c r="C17" s="37">
        <v>31067.507592430899</v>
      </c>
      <c r="D17" s="37">
        <v>31916.505768338273</v>
      </c>
      <c r="E17" s="37">
        <v>31797.56241519974</v>
      </c>
      <c r="F17" s="37">
        <v>31973.410939409041</v>
      </c>
      <c r="G17" s="37">
        <v>32932.458125921046</v>
      </c>
      <c r="H17" s="37">
        <v>33835.414721675523</v>
      </c>
      <c r="I17" s="37">
        <v>35441.268117729524</v>
      </c>
      <c r="J17" s="37">
        <v>36540.183032431436</v>
      </c>
      <c r="K17" s="37">
        <v>38744.371425889876</v>
      </c>
      <c r="L17" s="37">
        <v>40177.926713122397</v>
      </c>
      <c r="M17" s="37">
        <v>42483.518120257489</v>
      </c>
      <c r="N17" s="37">
        <v>44590.238774919111</v>
      </c>
      <c r="O17" s="37">
        <v>43365.864334576829</v>
      </c>
      <c r="P17" s="37">
        <v>44079.13269526037</v>
      </c>
      <c r="Q17" s="37">
        <v>43799.674831130935</v>
      </c>
      <c r="R17" s="37">
        <v>45702.287322714372</v>
      </c>
      <c r="S17" s="37">
        <v>45217.842483622007</v>
      </c>
      <c r="T17" s="37">
        <v>45151.848832434465</v>
      </c>
      <c r="U17" s="37">
        <v>45256.27972383226</v>
      </c>
      <c r="V17" s="37">
        <v>40789.084273674278</v>
      </c>
      <c r="W17" s="37">
        <v>40460.23261064593</v>
      </c>
      <c r="X17" s="37">
        <v>36914.42952463033</v>
      </c>
      <c r="Y17" s="37">
        <v>37002.2205794728</v>
      </c>
      <c r="Z17" s="37">
        <v>35854.053015173151</v>
      </c>
      <c r="AA17" s="37">
        <v>35194.089812318685</v>
      </c>
      <c r="AB17" s="37">
        <v>36860.097315310813</v>
      </c>
      <c r="AC17" s="37">
        <v>38370.500253465267</v>
      </c>
      <c r="AD17" s="37">
        <v>37025.722436145603</v>
      </c>
      <c r="AE17" s="37">
        <v>36749.859122489652</v>
      </c>
      <c r="AF17" s="37">
        <v>35133.87420045738</v>
      </c>
      <c r="AG17" s="37">
        <v>33054.407398503317</v>
      </c>
      <c r="AH17" s="37">
        <v>34887.384671442196</v>
      </c>
      <c r="AI17" s="37">
        <v>34201.927111914163</v>
      </c>
      <c r="AJ17" s="37"/>
      <c r="AK17" s="53"/>
    </row>
    <row r="18" spans="2:37" x14ac:dyDescent="0.2">
      <c r="B18" s="9" t="s">
        <v>12</v>
      </c>
      <c r="C18" s="37">
        <v>3198.2821845786652</v>
      </c>
      <c r="D18" s="37">
        <v>2923.4558328750186</v>
      </c>
      <c r="E18" s="37">
        <v>2849.1472705651122</v>
      </c>
      <c r="F18" s="37">
        <v>2847.1717856082591</v>
      </c>
      <c r="G18" s="37">
        <v>3124.1122454892343</v>
      </c>
      <c r="H18" s="37">
        <v>3108.0775232016817</v>
      </c>
      <c r="I18" s="37">
        <v>3283.0507041461569</v>
      </c>
      <c r="J18" s="37">
        <v>3717.4876260724232</v>
      </c>
      <c r="K18" s="37">
        <v>3511.5513725567416</v>
      </c>
      <c r="L18" s="37">
        <v>3639.3468990274423</v>
      </c>
      <c r="M18" s="37">
        <v>4407.0827032440757</v>
      </c>
      <c r="N18" s="37">
        <v>4483.9071088920509</v>
      </c>
      <c r="O18" s="37">
        <v>4000.205773649704</v>
      </c>
      <c r="P18" s="37">
        <v>3424.3392857979311</v>
      </c>
      <c r="Q18" s="37">
        <v>3620.3133807982567</v>
      </c>
      <c r="R18" s="37">
        <v>3898.2145304842779</v>
      </c>
      <c r="S18" s="37">
        <v>3830.9733497713391</v>
      </c>
      <c r="T18" s="37">
        <v>3892.3356376265701</v>
      </c>
      <c r="U18" s="37">
        <v>3643.4045275886033</v>
      </c>
      <c r="V18" s="37">
        <v>2801.2998295309981</v>
      </c>
      <c r="W18" s="37">
        <v>2581.7186180103099</v>
      </c>
      <c r="X18" s="37">
        <v>2458.6470978641732</v>
      </c>
      <c r="Y18" s="37">
        <v>2658.9327398386149</v>
      </c>
      <c r="Z18" s="37">
        <v>2607.5968629228287</v>
      </c>
      <c r="AA18" s="37">
        <v>3016.7992101140017</v>
      </c>
      <c r="AB18" s="37">
        <v>3200.7862435984921</v>
      </c>
      <c r="AC18" s="37">
        <v>3419.4901506843285</v>
      </c>
      <c r="AD18" s="37">
        <v>3437.7883286357655</v>
      </c>
      <c r="AE18" s="37">
        <v>3179.5792111422602</v>
      </c>
      <c r="AF18" s="37">
        <v>3136.5559378918742</v>
      </c>
      <c r="AG18" s="37">
        <v>2812.9583913539504</v>
      </c>
      <c r="AH18" s="37">
        <v>3234.736548590869</v>
      </c>
      <c r="AI18" s="37">
        <v>3013.1487432910285</v>
      </c>
      <c r="AJ18" s="37"/>
      <c r="AK18" s="53"/>
    </row>
    <row r="19" spans="2:37" x14ac:dyDescent="0.2">
      <c r="B19" s="9" t="s">
        <v>8</v>
      </c>
      <c r="C19" s="37">
        <v>19759.886689205628</v>
      </c>
      <c r="D19" s="37">
        <v>19861.569707146929</v>
      </c>
      <c r="E19" s="37">
        <v>19976.955387965281</v>
      </c>
      <c r="F19" s="37">
        <v>20206.665891707329</v>
      </c>
      <c r="G19" s="37">
        <v>20239.073529337977</v>
      </c>
      <c r="H19" s="37">
        <v>20711.896802744435</v>
      </c>
      <c r="I19" s="37">
        <v>21137.38742105589</v>
      </c>
      <c r="J19" s="37">
        <v>21233.593575200295</v>
      </c>
      <c r="K19" s="37">
        <v>21657.275386956349</v>
      </c>
      <c r="L19" s="37">
        <v>21281.841031905409</v>
      </c>
      <c r="M19" s="37">
        <v>20321.864012181777</v>
      </c>
      <c r="N19" s="37">
        <v>20007.714185496952</v>
      </c>
      <c r="O19" s="37">
        <v>19693.962178561465</v>
      </c>
      <c r="P19" s="37">
        <v>19936.851725293636</v>
      </c>
      <c r="Q19" s="37">
        <v>19610.898489105377</v>
      </c>
      <c r="R19" s="37">
        <v>19095.011325377072</v>
      </c>
      <c r="S19" s="37">
        <v>18731.796382358625</v>
      </c>
      <c r="T19" s="37">
        <v>18648.386451078386</v>
      </c>
      <c r="U19" s="37">
        <v>18226.9175174907</v>
      </c>
      <c r="V19" s="37">
        <v>17958.902433829622</v>
      </c>
      <c r="W19" s="37">
        <v>18166.2098674302</v>
      </c>
      <c r="X19" s="37">
        <v>17779.507548735965</v>
      </c>
      <c r="Y19" s="37">
        <v>18108.060926589609</v>
      </c>
      <c r="Z19" s="37">
        <v>18791.009171626483</v>
      </c>
      <c r="AA19" s="37">
        <v>18934.766895322813</v>
      </c>
      <c r="AB19" s="37">
        <v>19345.035406923987</v>
      </c>
      <c r="AC19" s="37">
        <v>19909.308671642371</v>
      </c>
      <c r="AD19" s="37">
        <v>20498.138287685866</v>
      </c>
      <c r="AE19" s="37">
        <v>20731.901615100702</v>
      </c>
      <c r="AF19" s="37">
        <v>20603.579173410661</v>
      </c>
      <c r="AG19" s="37">
        <v>20872.004663937849</v>
      </c>
      <c r="AH19" s="37">
        <v>21280.680694547471</v>
      </c>
      <c r="AI19" s="37">
        <v>20875.10550923043</v>
      </c>
      <c r="AJ19" s="37"/>
      <c r="AK19" s="53"/>
    </row>
    <row r="20" spans="2:37" x14ac:dyDescent="0.2">
      <c r="B20" s="9" t="s">
        <v>48</v>
      </c>
      <c r="C20" s="37">
        <v>5098.9447768687851</v>
      </c>
      <c r="D20" s="37">
        <v>5018.9445698008876</v>
      </c>
      <c r="E20" s="37">
        <v>4815.395949889109</v>
      </c>
      <c r="F20" s="37">
        <v>5085.6557836362463</v>
      </c>
      <c r="G20" s="37">
        <v>5228.5770050165547</v>
      </c>
      <c r="H20" s="37">
        <v>6228.6993208633949</v>
      </c>
      <c r="I20" s="37">
        <v>5968.3758951102918</v>
      </c>
      <c r="J20" s="37">
        <v>5250.0119462897119</v>
      </c>
      <c r="K20" s="37">
        <v>5236.0878975974565</v>
      </c>
      <c r="L20" s="37">
        <v>5277.0080792312738</v>
      </c>
      <c r="M20" s="37">
        <v>5913.2901411912317</v>
      </c>
      <c r="N20" s="37">
        <v>7235.1045809151801</v>
      </c>
      <c r="O20" s="37">
        <v>6811.8243748276209</v>
      </c>
      <c r="P20" s="37">
        <v>7403.9001327187243</v>
      </c>
      <c r="Q20" s="37">
        <v>6087.8313921696681</v>
      </c>
      <c r="R20" s="37">
        <v>6237.677547954605</v>
      </c>
      <c r="S20" s="37">
        <v>6177.602658879754</v>
      </c>
      <c r="T20" s="37">
        <v>5184.144348483861</v>
      </c>
      <c r="U20" s="37">
        <v>4470.1896295768811</v>
      </c>
      <c r="V20" s="37">
        <v>4048.2362246670737</v>
      </c>
      <c r="W20" s="37">
        <v>5123.3757659312596</v>
      </c>
      <c r="X20" s="37">
        <v>4200.1520176263266</v>
      </c>
      <c r="Y20" s="37">
        <v>3260.1111005718731</v>
      </c>
      <c r="Z20" s="37">
        <v>3914.2550621627979</v>
      </c>
      <c r="AA20" s="37">
        <v>4342.0584058183613</v>
      </c>
      <c r="AB20" s="37">
        <v>3951.7384670498404</v>
      </c>
      <c r="AC20" s="37">
        <v>3011.8425789894777</v>
      </c>
      <c r="AD20" s="37">
        <v>5090.6433679492429</v>
      </c>
      <c r="AE20" s="37">
        <v>3995.9789126827463</v>
      </c>
      <c r="AF20" s="37">
        <v>4126.4559651070767</v>
      </c>
      <c r="AG20" s="37">
        <v>4706.6360147335545</v>
      </c>
      <c r="AH20" s="37">
        <v>4302.8973401159856</v>
      </c>
      <c r="AI20" s="37">
        <v>3655.2521542236491</v>
      </c>
      <c r="AJ20" s="37"/>
    </row>
    <row r="21" spans="2:37" x14ac:dyDescent="0.2">
      <c r="B21" s="9" t="s">
        <v>9</v>
      </c>
      <c r="C21" s="37">
        <v>1709.2379654880642</v>
      </c>
      <c r="D21" s="37">
        <v>1799.7259717319212</v>
      </c>
      <c r="E21" s="37">
        <v>1872.6110167758216</v>
      </c>
      <c r="F21" s="37">
        <v>1928.6353960838107</v>
      </c>
      <c r="G21" s="37">
        <v>1978.8855789392067</v>
      </c>
      <c r="H21" s="37">
        <v>2019.7605435458236</v>
      </c>
      <c r="I21" s="37">
        <v>1884.4631560740465</v>
      </c>
      <c r="J21" s="37">
        <v>1577.0810241243637</v>
      </c>
      <c r="K21" s="37">
        <v>1626.6955525074784</v>
      </c>
      <c r="L21" s="37">
        <v>1630.8620386411069</v>
      </c>
      <c r="M21" s="37">
        <v>1643.3846087690051</v>
      </c>
      <c r="N21" s="37">
        <v>1766.9683856870138</v>
      </c>
      <c r="O21" s="37">
        <v>1880.9796934493595</v>
      </c>
      <c r="P21" s="37">
        <v>1935.8855277009447</v>
      </c>
      <c r="Q21" s="37">
        <v>1656.8076141371564</v>
      </c>
      <c r="R21" s="37">
        <v>1454.3859555712818</v>
      </c>
      <c r="S21" s="37">
        <v>1489.175686390945</v>
      </c>
      <c r="T21" s="37">
        <v>962.50444312206798</v>
      </c>
      <c r="U21" s="37">
        <v>800.35568468212887</v>
      </c>
      <c r="V21" s="37">
        <v>603.97531053018565</v>
      </c>
      <c r="W21" s="37">
        <v>588.87485750317614</v>
      </c>
      <c r="X21" s="37">
        <v>683.7301422833259</v>
      </c>
      <c r="Y21" s="37">
        <v>589.55731219351992</v>
      </c>
      <c r="Z21" s="37">
        <v>755.05926000677346</v>
      </c>
      <c r="AA21" s="37">
        <v>949.24604207902985</v>
      </c>
      <c r="AB21" s="37">
        <v>1020.4334171320354</v>
      </c>
      <c r="AC21" s="37">
        <v>1015.8910712325201</v>
      </c>
      <c r="AD21" s="37">
        <v>978.9723682974568</v>
      </c>
      <c r="AE21" s="37">
        <v>934.05397466013244</v>
      </c>
      <c r="AF21" s="37">
        <v>898.91836474724812</v>
      </c>
      <c r="AG21" s="37">
        <v>879.29246682905352</v>
      </c>
      <c r="AH21" s="37">
        <v>824.87898219299825</v>
      </c>
      <c r="AI21" s="37">
        <v>870.25655373658094</v>
      </c>
      <c r="AJ21" s="37"/>
    </row>
    <row r="22" spans="2:37" x14ac:dyDescent="0.2">
      <c r="B22" s="9" t="s">
        <v>10</v>
      </c>
      <c r="C22" s="37" t="s">
        <v>149</v>
      </c>
      <c r="D22" s="37" t="s">
        <v>149</v>
      </c>
      <c r="E22" s="37" t="s">
        <v>149</v>
      </c>
      <c r="F22" s="37" t="s">
        <v>149</v>
      </c>
      <c r="G22" s="37" t="s">
        <v>149</v>
      </c>
      <c r="H22" s="37" t="s">
        <v>149</v>
      </c>
      <c r="I22" s="37" t="s">
        <v>149</v>
      </c>
      <c r="J22" s="37" t="s">
        <v>149</v>
      </c>
      <c r="K22" s="37" t="s">
        <v>149</v>
      </c>
      <c r="L22" s="37" t="s">
        <v>149</v>
      </c>
      <c r="M22" s="37" t="s">
        <v>149</v>
      </c>
      <c r="N22" s="37" t="s">
        <v>149</v>
      </c>
      <c r="O22" s="37" t="s">
        <v>149</v>
      </c>
      <c r="P22" s="37" t="s">
        <v>149</v>
      </c>
      <c r="Q22" s="37" t="s">
        <v>149</v>
      </c>
      <c r="R22" s="37" t="s">
        <v>149</v>
      </c>
      <c r="S22" s="37" t="s">
        <v>149</v>
      </c>
      <c r="T22" s="37" t="s">
        <v>149</v>
      </c>
      <c r="U22" s="37" t="s">
        <v>149</v>
      </c>
      <c r="V22" s="37" t="s">
        <v>149</v>
      </c>
      <c r="W22" s="37" t="s">
        <v>149</v>
      </c>
      <c r="X22" s="37" t="s">
        <v>149</v>
      </c>
      <c r="Y22" s="37" t="s">
        <v>149</v>
      </c>
      <c r="Z22" s="37" t="s">
        <v>149</v>
      </c>
      <c r="AA22" s="37" t="s">
        <v>149</v>
      </c>
      <c r="AB22" s="37" t="s">
        <v>149</v>
      </c>
      <c r="AC22" s="37" t="s">
        <v>149</v>
      </c>
      <c r="AD22" s="37" t="s">
        <v>149</v>
      </c>
      <c r="AE22" s="37" t="s">
        <v>149</v>
      </c>
      <c r="AF22" s="37" t="s">
        <v>149</v>
      </c>
      <c r="AG22" s="37" t="s">
        <v>149</v>
      </c>
      <c r="AH22" s="37" t="s">
        <v>149</v>
      </c>
      <c r="AI22" s="37" t="s">
        <v>149</v>
      </c>
      <c r="AJ22" s="37"/>
    </row>
    <row r="23" spans="2:37" x14ac:dyDescent="0.2">
      <c r="B23" s="8" t="s">
        <v>47</v>
      </c>
      <c r="C23" s="39">
        <v>55734.914431703262</v>
      </c>
      <c r="D23" s="39">
        <v>56501.257280092141</v>
      </c>
      <c r="E23" s="39">
        <v>56496.276090505955</v>
      </c>
      <c r="F23" s="39">
        <v>56955.884012808441</v>
      </c>
      <c r="G23" s="39">
        <v>58274.529479687459</v>
      </c>
      <c r="H23" s="39">
        <v>59675.149591167457</v>
      </c>
      <c r="I23" s="39">
        <v>61746.169399005623</v>
      </c>
      <c r="J23" s="39">
        <v>63068.345257828521</v>
      </c>
      <c r="K23" s="39">
        <v>65539.893737910446</v>
      </c>
      <c r="L23" s="39">
        <v>66729.976682696346</v>
      </c>
      <c r="M23" s="39">
        <v>68855.849444452339</v>
      </c>
      <c r="N23" s="39">
        <v>70848.82845499512</v>
      </c>
      <c r="O23" s="39">
        <v>68941.011980237352</v>
      </c>
      <c r="P23" s="39">
        <v>69376.209234052891</v>
      </c>
      <c r="Q23" s="39">
        <v>68687.694315171728</v>
      </c>
      <c r="R23" s="39">
        <v>70149.89913414701</v>
      </c>
      <c r="S23" s="39">
        <v>69269.787902142911</v>
      </c>
      <c r="T23" s="39">
        <v>68655.075364261502</v>
      </c>
      <c r="U23" s="39">
        <v>67926.957453593684</v>
      </c>
      <c r="V23" s="39">
        <v>62153.261847565074</v>
      </c>
      <c r="W23" s="39">
        <v>61797.035953589606</v>
      </c>
      <c r="X23" s="39">
        <v>57836.314313513794</v>
      </c>
      <c r="Y23" s="39">
        <v>58358.771558094544</v>
      </c>
      <c r="Z23" s="39">
        <v>58007.718309729244</v>
      </c>
      <c r="AA23" s="39">
        <v>58094.901959834533</v>
      </c>
      <c r="AB23" s="39">
        <v>60426.352382965328</v>
      </c>
      <c r="AC23" s="39">
        <v>62715.190147024485</v>
      </c>
      <c r="AD23" s="39">
        <v>61940.621420764706</v>
      </c>
      <c r="AE23" s="39">
        <v>61595.393923392745</v>
      </c>
      <c r="AF23" s="39">
        <v>59772.927676507163</v>
      </c>
      <c r="AG23" s="39">
        <v>57618.662920624178</v>
      </c>
      <c r="AH23" s="39">
        <v>60227.680896773527</v>
      </c>
      <c r="AI23" s="39">
        <v>58960.437918172203</v>
      </c>
      <c r="AJ23" s="39"/>
    </row>
    <row r="24" spans="2:37" x14ac:dyDescent="0.2">
      <c r="B24" s="2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2:37" x14ac:dyDescent="0.2">
      <c r="B25" s="8" t="s">
        <v>7</v>
      </c>
    </row>
    <row r="26" spans="2:37" x14ac:dyDescent="0.2">
      <c r="B26" s="10" t="s">
        <v>136</v>
      </c>
    </row>
    <row r="28" spans="2:37" x14ac:dyDescent="0.2">
      <c r="B28" s="4" t="s">
        <v>4</v>
      </c>
      <c r="C28" s="4">
        <v>1990</v>
      </c>
      <c r="D28" s="4">
        <v>1991</v>
      </c>
      <c r="E28" s="4">
        <v>1992</v>
      </c>
      <c r="F28" s="4">
        <v>1993</v>
      </c>
      <c r="G28" s="4">
        <v>1994</v>
      </c>
      <c r="H28" s="4">
        <v>1995</v>
      </c>
      <c r="I28" s="4">
        <v>1996</v>
      </c>
      <c r="J28" s="4">
        <v>1997</v>
      </c>
      <c r="K28" s="4">
        <v>1998</v>
      </c>
      <c r="L28" s="4">
        <v>1999</v>
      </c>
      <c r="M28" s="4">
        <v>2000</v>
      </c>
      <c r="N28" s="4">
        <v>2001</v>
      </c>
      <c r="O28" s="4">
        <v>2002</v>
      </c>
      <c r="P28" s="4">
        <v>2003</v>
      </c>
      <c r="Q28" s="4">
        <v>2004</v>
      </c>
      <c r="R28" s="4">
        <v>2005</v>
      </c>
      <c r="S28" s="4">
        <v>2006</v>
      </c>
      <c r="T28" s="4">
        <v>2007</v>
      </c>
      <c r="U28" s="4">
        <v>2008</v>
      </c>
      <c r="V28" s="4">
        <v>2009</v>
      </c>
      <c r="W28" s="4">
        <v>2010</v>
      </c>
      <c r="X28" s="4">
        <v>2011</v>
      </c>
      <c r="Y28" s="4">
        <v>2012</v>
      </c>
      <c r="Z28" s="4">
        <v>2013</v>
      </c>
      <c r="AA28" s="4">
        <v>2014</v>
      </c>
      <c r="AB28" s="4">
        <v>2015</v>
      </c>
      <c r="AC28" s="4">
        <v>2016</v>
      </c>
      <c r="AD28" s="4">
        <v>2017</v>
      </c>
      <c r="AE28" s="4">
        <v>2018</v>
      </c>
      <c r="AF28" s="4">
        <v>2019</v>
      </c>
      <c r="AG28" s="4">
        <v>2020</v>
      </c>
      <c r="AH28" s="4">
        <v>2021</v>
      </c>
      <c r="AI28" s="4">
        <v>2022</v>
      </c>
      <c r="AJ28" s="4"/>
    </row>
    <row r="29" spans="2:37" x14ac:dyDescent="0.2">
      <c r="B29" s="9" t="s">
        <v>5</v>
      </c>
      <c r="C29" s="45">
        <f>IFERROR((C17-C5)/C5,"NA")</f>
        <v>-1.7850733122713137E-8</v>
      </c>
      <c r="D29" s="45">
        <f t="shared" ref="D29:AA29" si="0">IFERROR((D17-D5)/D5,"NA")</f>
        <v>-1.4443636524681901E-7</v>
      </c>
      <c r="E29" s="45">
        <f t="shared" si="0"/>
        <v>-2.7519316097663046E-7</v>
      </c>
      <c r="F29" s="45">
        <f t="shared" si="0"/>
        <v>-4.1060897952676624E-7</v>
      </c>
      <c r="G29" s="45">
        <f t="shared" si="0"/>
        <v>-6.4622635709819087E-7</v>
      </c>
      <c r="H29" s="45">
        <f t="shared" si="0"/>
        <v>-8.8448647382041072E-7</v>
      </c>
      <c r="I29" s="45">
        <f t="shared" si="0"/>
        <v>-1.2413410400029562E-6</v>
      </c>
      <c r="J29" s="45">
        <f t="shared" si="0"/>
        <v>-1.5929226537314502E-6</v>
      </c>
      <c r="K29" s="45">
        <f t="shared" si="0"/>
        <v>-1.7624726819292728E-6</v>
      </c>
      <c r="L29" s="45">
        <f t="shared" si="0"/>
        <v>-1.1582030911536319E-6</v>
      </c>
      <c r="M29" s="45">
        <f t="shared" si="0"/>
        <v>-1.2191775143234199E-6</v>
      </c>
      <c r="N29" s="45">
        <f t="shared" si="0"/>
        <v>-1.1507866697313677E-6</v>
      </c>
      <c r="O29" s="45">
        <f t="shared" si="0"/>
        <v>-1.2599018863116741E-6</v>
      </c>
      <c r="P29" s="45">
        <f t="shared" si="0"/>
        <v>-1.218063910649818E-6</v>
      </c>
      <c r="Q29" s="45">
        <f t="shared" si="0"/>
        <v>-1.1928835734924326E-6</v>
      </c>
      <c r="R29" s="45">
        <f t="shared" si="0"/>
        <v>-1.2760279857718235E-6</v>
      </c>
      <c r="S29" s="45">
        <f t="shared" si="0"/>
        <v>-1.2071045653999338E-6</v>
      </c>
      <c r="T29" s="45">
        <f t="shared" si="0"/>
        <v>-1.162521915163074E-6</v>
      </c>
      <c r="U29" s="45">
        <f t="shared" si="0"/>
        <v>-1.2831554845142146E-6</v>
      </c>
      <c r="V29" s="45">
        <f t="shared" si="0"/>
        <v>-2.3651077018909202E-6</v>
      </c>
      <c r="W29" s="45">
        <f t="shared" si="0"/>
        <v>-1.1105982415652508E-6</v>
      </c>
      <c r="X29" s="45">
        <f t="shared" si="0"/>
        <v>1.7517107391073904E-6</v>
      </c>
      <c r="Y29" s="45">
        <f t="shared" si="0"/>
        <v>-1.7504172250066593E-8</v>
      </c>
      <c r="Z29" s="45">
        <f t="shared" si="0"/>
        <v>5.1839010120174899E-6</v>
      </c>
      <c r="AA29" s="45">
        <f t="shared" si="0"/>
        <v>1.1784346906171636E-5</v>
      </c>
      <c r="AB29" s="45">
        <f t="shared" ref="AB29:AC34" si="1">IFERROR((AB17-AB5)/AB5,"NA")</f>
        <v>1.6531113160214473E-5</v>
      </c>
      <c r="AC29" s="45">
        <f t="shared" si="1"/>
        <v>1.5040106776293146E-5</v>
      </c>
      <c r="AD29" s="45">
        <f t="shared" ref="AD29" si="2">IFERROR((AD17-AD5)/AD5,"NA")</f>
        <v>-9.2591007001171144E-4</v>
      </c>
      <c r="AE29" s="45">
        <f t="shared" ref="AE29:AF29" si="3">IFERROR((AE17-AE5)/AE5,"NA")</f>
        <v>-2.3700316341374564E-3</v>
      </c>
      <c r="AF29" s="45">
        <f t="shared" si="3"/>
        <v>-3.5784588688355873E-3</v>
      </c>
      <c r="AG29" s="45">
        <f t="shared" ref="AG29:AH29" si="4">IFERROR((AG17-AG5)/AG5,"NA")</f>
        <v>-2.1502799113188461E-3</v>
      </c>
      <c r="AH29" s="45">
        <f t="shared" si="4"/>
        <v>-2.1071128975038564E-3</v>
      </c>
      <c r="AI29" s="45">
        <f t="shared" ref="AI29" si="5">IFERROR((AI17-AI5)/AI5,"NA")</f>
        <v>-1.7241293645679624E-3</v>
      </c>
      <c r="AJ29" s="45"/>
      <c r="AK29" s="32">
        <f>AVERAGE(C29:AI29)</f>
        <v>-3.8873418614967538E-4</v>
      </c>
    </row>
    <row r="30" spans="2:37" x14ac:dyDescent="0.2">
      <c r="B30" s="9" t="s">
        <v>12</v>
      </c>
      <c r="C30" s="45">
        <f t="shared" ref="C30:AA30" si="6">IFERROR((C18-C6)/C6,"NA")</f>
        <v>-2.274957991282367E-14</v>
      </c>
      <c r="D30" s="45">
        <f t="shared" si="6"/>
        <v>3.7332311637977002E-15</v>
      </c>
      <c r="E30" s="45">
        <f t="shared" si="6"/>
        <v>-3.7986758574788435E-14</v>
      </c>
      <c r="F30" s="45">
        <f t="shared" si="6"/>
        <v>-2.6719358111282223E-6</v>
      </c>
      <c r="G30" s="45">
        <f t="shared" si="6"/>
        <v>-7.487342023009801E-6</v>
      </c>
      <c r="H30" s="45">
        <f t="shared" si="6"/>
        <v>-1.2818676907910143E-5</v>
      </c>
      <c r="I30" s="45">
        <f t="shared" si="6"/>
        <v>-1.7399419796866689E-5</v>
      </c>
      <c r="J30" s="45">
        <f t="shared" si="6"/>
        <v>-2.024306599283384E-5</v>
      </c>
      <c r="K30" s="45">
        <f t="shared" si="6"/>
        <v>-2.6864701292041009E-5</v>
      </c>
      <c r="L30" s="45">
        <f t="shared" si="6"/>
        <v>-3.1280623643107817E-5</v>
      </c>
      <c r="M30" s="45">
        <f t="shared" si="6"/>
        <v>-3.1152721951318778E-5</v>
      </c>
      <c r="N30" s="45">
        <f t="shared" si="6"/>
        <v>-1.5214716491090407E-4</v>
      </c>
      <c r="O30" s="45">
        <f t="shared" si="6"/>
        <v>-2.4852685758767036E-4</v>
      </c>
      <c r="P30" s="45">
        <f t="shared" si="6"/>
        <v>-3.9275757868234405E-4</v>
      </c>
      <c r="Q30" s="45">
        <f t="shared" si="6"/>
        <v>-4.8148696113183058E-4</v>
      </c>
      <c r="R30" s="45">
        <f t="shared" si="6"/>
        <v>-4.8508159605987398E-4</v>
      </c>
      <c r="S30" s="45">
        <f t="shared" si="6"/>
        <v>-1.5565041433116637E-4</v>
      </c>
      <c r="T30" s="45">
        <f t="shared" si="6"/>
        <v>4.0375695881518518E-5</v>
      </c>
      <c r="U30" s="45">
        <f t="shared" si="6"/>
        <v>5.5787056335045149E-4</v>
      </c>
      <c r="V30" s="45">
        <f t="shared" si="6"/>
        <v>-5.1878733075033153E-3</v>
      </c>
      <c r="W30" s="45">
        <f t="shared" si="6"/>
        <v>-4.0332036042802698E-4</v>
      </c>
      <c r="X30" s="45">
        <f t="shared" si="6"/>
        <v>-3.8278036076668442E-5</v>
      </c>
      <c r="Y30" s="45">
        <f t="shared" si="6"/>
        <v>-1.9562990729277293E-4</v>
      </c>
      <c r="Z30" s="45">
        <f t="shared" si="6"/>
        <v>-2.1186742132079175E-4</v>
      </c>
      <c r="AA30" s="45">
        <f t="shared" si="6"/>
        <v>-2.4711105947807107E-4</v>
      </c>
      <c r="AB30" s="45">
        <f t="shared" si="1"/>
        <v>-3.7785525544968264E-4</v>
      </c>
      <c r="AC30" s="45">
        <f t="shared" si="1"/>
        <v>-3.6183865904074121E-4</v>
      </c>
      <c r="AD30" s="45">
        <f t="shared" ref="AD30" si="7">IFERROR((AD18-AD6)/AD6,"NA")</f>
        <v>-2.105895504968868E-4</v>
      </c>
      <c r="AE30" s="45">
        <f t="shared" ref="AE30:AF30" si="8">IFERROR((AE18-AE6)/AE6,"NA")</f>
        <v>-1.5409776467318459E-4</v>
      </c>
      <c r="AF30" s="45">
        <f t="shared" si="8"/>
        <v>1.6492440900105376E-5</v>
      </c>
      <c r="AG30" s="45">
        <f t="shared" ref="AG30:AH30" si="9">IFERROR((AG18-AG6)/AG6,"NA")</f>
        <v>8.8355947149936677E-5</v>
      </c>
      <c r="AH30" s="45">
        <f t="shared" si="9"/>
        <v>5.6388855615623649E-3</v>
      </c>
      <c r="AI30" s="45">
        <f t="shared" ref="AI30" si="10">IFERROR((AI18-AI6)/AI6,"NA")</f>
        <v>-5.3184084716102233E-3</v>
      </c>
      <c r="AJ30" s="45"/>
      <c r="AK30" s="32">
        <f t="shared" ref="AK30:AK45" si="11">AVERAGE(C30:AI30)</f>
        <v>-2.5546844377893939E-4</v>
      </c>
    </row>
    <row r="31" spans="2:37" x14ac:dyDescent="0.2">
      <c r="B31" s="9" t="s">
        <v>8</v>
      </c>
      <c r="C31" s="45">
        <f t="shared" ref="C31:AA31" si="12">IFERROR((C19-C7)/C7,"NA")</f>
        <v>2.6143705628899165E-2</v>
      </c>
      <c r="D31" s="45">
        <f t="shared" si="12"/>
        <v>1.7785100871970005E-2</v>
      </c>
      <c r="E31" s="45">
        <f t="shared" si="12"/>
        <v>1.5085160578206039E-2</v>
      </c>
      <c r="F31" s="45">
        <f t="shared" si="12"/>
        <v>7.3987295641942466E-3</v>
      </c>
      <c r="G31" s="45">
        <f t="shared" si="12"/>
        <v>2.861417906825045E-3</v>
      </c>
      <c r="H31" s="45">
        <f t="shared" si="12"/>
        <v>-1.4828250643845215E-3</v>
      </c>
      <c r="I31" s="45">
        <f t="shared" si="12"/>
        <v>-5.8080019883894312E-3</v>
      </c>
      <c r="J31" s="45">
        <f t="shared" si="12"/>
        <v>-1.1074477496390371E-2</v>
      </c>
      <c r="K31" s="45">
        <f t="shared" si="12"/>
        <v>-1.7399889334910112E-2</v>
      </c>
      <c r="L31" s="45">
        <f t="shared" si="12"/>
        <v>-2.0797703946159735E-2</v>
      </c>
      <c r="M31" s="45">
        <f t="shared" si="12"/>
        <v>-2.490836027508949E-2</v>
      </c>
      <c r="N31" s="45">
        <f t="shared" si="12"/>
        <v>-3.0401022926350444E-2</v>
      </c>
      <c r="O31" s="45">
        <f t="shared" si="12"/>
        <v>-3.4142564186676376E-2</v>
      </c>
      <c r="P31" s="45">
        <f t="shared" si="12"/>
        <v>-3.667500705311881E-2</v>
      </c>
      <c r="Q31" s="45">
        <f t="shared" si="12"/>
        <v>-3.499913100046436E-2</v>
      </c>
      <c r="R31" s="45">
        <f t="shared" si="12"/>
        <v>-5.2683595952580327E-2</v>
      </c>
      <c r="S31" s="45">
        <f t="shared" si="12"/>
        <v>-7.1082054632417818E-2</v>
      </c>
      <c r="T31" s="45">
        <f t="shared" si="12"/>
        <v>-4.6582828931814278E-2</v>
      </c>
      <c r="U31" s="45">
        <f t="shared" si="12"/>
        <v>-5.72839123854888E-2</v>
      </c>
      <c r="V31" s="45">
        <f t="shared" si="12"/>
        <v>-5.7131803508014514E-2</v>
      </c>
      <c r="W31" s="45">
        <f t="shared" si="12"/>
        <v>-5.027023513433275E-2</v>
      </c>
      <c r="X31" s="45">
        <f t="shared" si="12"/>
        <v>-4.0273220226794429E-2</v>
      </c>
      <c r="Y31" s="45">
        <f t="shared" si="12"/>
        <v>-6.7423035193041311E-2</v>
      </c>
      <c r="Z31" s="45">
        <f t="shared" si="12"/>
        <v>-7.108924096718422E-2</v>
      </c>
      <c r="AA31" s="45">
        <f t="shared" si="12"/>
        <v>-4.3307039478082954E-2</v>
      </c>
      <c r="AB31" s="45">
        <f t="shared" si="1"/>
        <v>-5.0118384354189367E-2</v>
      </c>
      <c r="AC31" s="45">
        <f t="shared" si="1"/>
        <v>-4.8246362079919829E-2</v>
      </c>
      <c r="AD31" s="45">
        <f t="shared" ref="AD31" si="13">IFERROR((AD19-AD7)/AD7,"NA")</f>
        <v>-5.4100326670797484E-2</v>
      </c>
      <c r="AE31" s="45">
        <f t="shared" ref="AE31:AF31" si="14">IFERROR((AE19-AE7)/AE7,"NA")</f>
        <v>-7.8652982890302092E-2</v>
      </c>
      <c r="AF31" s="45">
        <f t="shared" si="14"/>
        <v>-4.5086016623722025E-2</v>
      </c>
      <c r="AG31" s="45">
        <f t="shared" ref="AG31:AH31" si="15">IFERROR((AG19-AG7)/AG7,"NA")</f>
        <v>-4.8236976309530541E-2</v>
      </c>
      <c r="AH31" s="45">
        <f t="shared" si="15"/>
        <v>-6.4751773484517827E-2</v>
      </c>
      <c r="AI31" s="45">
        <f t="shared" ref="AI31" si="16">IFERROR((AI19-AI7)/AI7,"NA")</f>
        <v>-6.9602323356874538E-2</v>
      </c>
      <c r="AJ31" s="45"/>
      <c r="AK31" s="32">
        <f t="shared" si="11"/>
        <v>-3.5282938815195279E-2</v>
      </c>
    </row>
    <row r="32" spans="2:37" x14ac:dyDescent="0.2">
      <c r="B32" s="9" t="s">
        <v>111</v>
      </c>
      <c r="C32" s="45">
        <f t="shared" ref="C32:AA32" si="17">IFERROR((C20-C8)/C8,"NA")</f>
        <v>1.7586095244136006E-2</v>
      </c>
      <c r="D32" s="45">
        <f t="shared" si="17"/>
        <v>1.7934773879466501E-2</v>
      </c>
      <c r="E32" s="45">
        <f t="shared" si="17"/>
        <v>1.8561775508533711E-2</v>
      </c>
      <c r="F32" s="45">
        <f t="shared" si="17"/>
        <v>1.6761394843921033E-2</v>
      </c>
      <c r="G32" s="45">
        <f t="shared" si="17"/>
        <v>1.6070603572981457E-2</v>
      </c>
      <c r="H32" s="45">
        <f t="shared" si="17"/>
        <v>1.2559794089670935E-2</v>
      </c>
      <c r="I32" s="45">
        <f t="shared" si="17"/>
        <v>1.1935573924673782E-2</v>
      </c>
      <c r="J32" s="45">
        <f t="shared" si="17"/>
        <v>1.3313081788799001E-2</v>
      </c>
      <c r="K32" s="45">
        <f t="shared" si="17"/>
        <v>1.2751223743481789E-2</v>
      </c>
      <c r="L32" s="45">
        <f t="shared" si="17"/>
        <v>1.1616536162396345E-2</v>
      </c>
      <c r="M32" s="45">
        <f t="shared" si="17"/>
        <v>7.7003824591174415E-3</v>
      </c>
      <c r="N32" s="45">
        <f t="shared" si="17"/>
        <v>6.5686220542102184E-3</v>
      </c>
      <c r="O32" s="45">
        <f t="shared" si="17"/>
        <v>5.7788774345620816E-3</v>
      </c>
      <c r="P32" s="45">
        <f t="shared" si="17"/>
        <v>4.6997033833568232E-3</v>
      </c>
      <c r="Q32" s="45">
        <f t="shared" si="17"/>
        <v>4.974765703473669E-3</v>
      </c>
      <c r="R32" s="45">
        <f t="shared" si="17"/>
        <v>4.1261369081786164E-3</v>
      </c>
      <c r="S32" s="45">
        <f t="shared" si="17"/>
        <v>2.4117419634924709E-3</v>
      </c>
      <c r="T32" s="45">
        <f t="shared" si="17"/>
        <v>7.463565720074066E-4</v>
      </c>
      <c r="U32" s="45">
        <f t="shared" si="17"/>
        <v>-4.3739732702219262E-3</v>
      </c>
      <c r="V32" s="45">
        <f t="shared" si="17"/>
        <v>-1.6009113446555052E-2</v>
      </c>
      <c r="W32" s="45">
        <f t="shared" si="17"/>
        <v>-2.3786331458275436E-2</v>
      </c>
      <c r="X32" s="45">
        <f t="shared" si="17"/>
        <v>-2.9463171249466919E-2</v>
      </c>
      <c r="Y32" s="45">
        <f t="shared" si="17"/>
        <v>-3.7035235720175218E-2</v>
      </c>
      <c r="Z32" s="45">
        <f t="shared" si="17"/>
        <v>-5.9541200404365793E-2</v>
      </c>
      <c r="AA32" s="45">
        <f t="shared" si="17"/>
        <v>0.16163267671636505</v>
      </c>
      <c r="AB32" s="45">
        <f t="shared" si="1"/>
        <v>-3.2015548386729709E-2</v>
      </c>
      <c r="AC32" s="45">
        <f t="shared" si="1"/>
        <v>-5.8303303613253032E-2</v>
      </c>
      <c r="AD32" s="45">
        <f t="shared" ref="AD32" si="18">IFERROR((AD20-AD8)/AD8,"NA")</f>
        <v>-1.4471881648025951E-2</v>
      </c>
      <c r="AE32" s="45">
        <f t="shared" ref="AE32:AF32" si="19">IFERROR((AE20-AE8)/AE8,"NA")</f>
        <v>-4.5506150879423807E-2</v>
      </c>
      <c r="AF32" s="45">
        <f t="shared" si="19"/>
        <v>-3.6321283439032612E-2</v>
      </c>
      <c r="AG32" s="45">
        <f t="shared" ref="AG32:AH32" si="20">IFERROR((AG20-AG8)/AG8,"NA")</f>
        <v>-8.6524169875454082E-2</v>
      </c>
      <c r="AH32" s="45">
        <f t="shared" si="20"/>
        <v>-7.0204067161049141E-2</v>
      </c>
      <c r="AI32" s="45">
        <f t="shared" ref="AI32" si="21">IFERROR((AI20-AI8)/AI8,"NA")</f>
        <v>-8.2364783907983199E-2</v>
      </c>
      <c r="AJ32" s="45"/>
      <c r="AK32" s="32">
        <f t="shared" si="11"/>
        <v>-7.5209120759753799E-3</v>
      </c>
    </row>
    <row r="33" spans="2:38" x14ac:dyDescent="0.2">
      <c r="B33" s="9" t="s">
        <v>9</v>
      </c>
      <c r="C33" s="45">
        <f t="shared" ref="C33:AA33" si="22">IFERROR((C21-C9)/C9,"NA")</f>
        <v>6.6513171376434643E-16</v>
      </c>
      <c r="D33" s="45">
        <f t="shared" si="22"/>
        <v>-1.5160553040711483E-15</v>
      </c>
      <c r="E33" s="45">
        <f t="shared" si="22"/>
        <v>-8.4994465686899372E-16</v>
      </c>
      <c r="F33" s="45">
        <f t="shared" si="22"/>
        <v>1.1789355100758056E-16</v>
      </c>
      <c r="G33" s="45">
        <f t="shared" si="22"/>
        <v>-5.7449929865353039E-16</v>
      </c>
      <c r="H33" s="45">
        <f t="shared" si="22"/>
        <v>4.5029828148650253E-16</v>
      </c>
      <c r="I33" s="45">
        <f t="shared" si="22"/>
        <v>-1.568541030496999E-15</v>
      </c>
      <c r="J33" s="45">
        <f t="shared" si="22"/>
        <v>1.1533899499905585E-15</v>
      </c>
      <c r="K33" s="45">
        <f t="shared" si="22"/>
        <v>-2.7955283346382257E-16</v>
      </c>
      <c r="L33" s="45">
        <f t="shared" si="22"/>
        <v>2.7883863877619971E-16</v>
      </c>
      <c r="M33" s="45">
        <f t="shared" si="22"/>
        <v>9.684986214485986E-16</v>
      </c>
      <c r="N33" s="45">
        <f t="shared" si="22"/>
        <v>6.4340051945758838E-16</v>
      </c>
      <c r="O33" s="45">
        <f t="shared" si="22"/>
        <v>-1.3296849713932785E-15</v>
      </c>
      <c r="P33" s="45">
        <f t="shared" si="22"/>
        <v>-1.0570682252164695E-15</v>
      </c>
      <c r="Q33" s="45">
        <f t="shared" si="22"/>
        <v>1.2351241396574641E-15</v>
      </c>
      <c r="R33" s="45">
        <f t="shared" si="22"/>
        <v>6.2534618014492577E-16</v>
      </c>
      <c r="S33" s="45">
        <f t="shared" si="22"/>
        <v>-1.2214740142274423E-15</v>
      </c>
      <c r="T33" s="45">
        <f t="shared" si="22"/>
        <v>-1.1811564978635403E-15</v>
      </c>
      <c r="U33" s="45">
        <f t="shared" si="22"/>
        <v>-8.5227235763385423E-16</v>
      </c>
      <c r="V33" s="45">
        <f t="shared" si="22"/>
        <v>1.5058474840214096E-15</v>
      </c>
      <c r="W33" s="45">
        <f t="shared" si="22"/>
        <v>1.1583463237365638E-15</v>
      </c>
      <c r="X33" s="45">
        <f t="shared" si="22"/>
        <v>-6.6509770853136446E-16</v>
      </c>
      <c r="Y33" s="45">
        <f>IFERROR((Y21-Y9)/Y9,"NA")</f>
        <v>-5.0136903056369061E-15</v>
      </c>
      <c r="Z33" s="45">
        <f t="shared" si="22"/>
        <v>-2.1079348501577783E-15</v>
      </c>
      <c r="AA33" s="45">
        <f t="shared" si="22"/>
        <v>5.9882703051687335E-16</v>
      </c>
      <c r="AB33" s="45">
        <f t="shared" si="1"/>
        <v>-1.2255137806565616E-15</v>
      </c>
      <c r="AC33" s="45">
        <f t="shared" si="1"/>
        <v>-5.5954245952613063E-16</v>
      </c>
      <c r="AD33" s="45">
        <f t="shared" ref="AD33" si="23">IFERROR((AD21-AD9)/AD9,"NA")</f>
        <v>-2.3225750062656052E-16</v>
      </c>
      <c r="AE33" s="45">
        <f t="shared" ref="AE33:AF33" si="24">IFERROR((AE21-AE9)/AE9,"NA")</f>
        <v>8.3323263014648972E-4</v>
      </c>
      <c r="AF33" s="45">
        <f t="shared" si="24"/>
        <v>1.084247022011768E-3</v>
      </c>
      <c r="AG33" s="45">
        <f t="shared" ref="AG33:AH33" si="25">IFERROR((AG21-AG9)/AG9,"NA")</f>
        <v>1.6669463202433465E-3</v>
      </c>
      <c r="AH33" s="45">
        <f t="shared" si="25"/>
        <v>1.7635769660703958E-3</v>
      </c>
      <c r="AI33" s="45">
        <f t="shared" ref="AI33" si="26">IFERROR((AI21-AI9)/AI9,"NA")</f>
        <v>-8.6768797699076413E-3</v>
      </c>
      <c r="AJ33" s="45"/>
      <c r="AK33" s="32">
        <f t="shared" si="11"/>
        <v>-1.0087505549837803E-4</v>
      </c>
    </row>
    <row r="34" spans="2:38" x14ac:dyDescent="0.2">
      <c r="B34" s="9" t="s">
        <v>10</v>
      </c>
      <c r="C34" s="45" t="str">
        <f t="shared" ref="C34:AA34" si="27">IFERROR((C22-C10)/C10,"NA")</f>
        <v>NA</v>
      </c>
      <c r="D34" s="45" t="str">
        <f t="shared" si="27"/>
        <v>NA</v>
      </c>
      <c r="E34" s="45" t="str">
        <f t="shared" si="27"/>
        <v>NA</v>
      </c>
      <c r="F34" s="45" t="str">
        <f t="shared" si="27"/>
        <v>NA</v>
      </c>
      <c r="G34" s="45" t="str">
        <f t="shared" si="27"/>
        <v>NA</v>
      </c>
      <c r="H34" s="45" t="str">
        <f t="shared" si="27"/>
        <v>NA</v>
      </c>
      <c r="I34" s="45" t="str">
        <f t="shared" si="27"/>
        <v>NA</v>
      </c>
      <c r="J34" s="45" t="str">
        <f t="shared" si="27"/>
        <v>NA</v>
      </c>
      <c r="K34" s="45" t="str">
        <f t="shared" si="27"/>
        <v>NA</v>
      </c>
      <c r="L34" s="45" t="str">
        <f t="shared" si="27"/>
        <v>NA</v>
      </c>
      <c r="M34" s="45" t="str">
        <f t="shared" si="27"/>
        <v>NA</v>
      </c>
      <c r="N34" s="45" t="str">
        <f t="shared" si="27"/>
        <v>NA</v>
      </c>
      <c r="O34" s="45" t="str">
        <f t="shared" si="27"/>
        <v>NA</v>
      </c>
      <c r="P34" s="45" t="str">
        <f t="shared" si="27"/>
        <v>NA</v>
      </c>
      <c r="Q34" s="45" t="str">
        <f t="shared" si="27"/>
        <v>NA</v>
      </c>
      <c r="R34" s="45" t="str">
        <f t="shared" si="27"/>
        <v>NA</v>
      </c>
      <c r="S34" s="45" t="str">
        <f t="shared" si="27"/>
        <v>NA</v>
      </c>
      <c r="T34" s="45" t="str">
        <f t="shared" si="27"/>
        <v>NA</v>
      </c>
      <c r="U34" s="45" t="str">
        <f t="shared" si="27"/>
        <v>NA</v>
      </c>
      <c r="V34" s="45" t="str">
        <f t="shared" si="27"/>
        <v>NA</v>
      </c>
      <c r="W34" s="45" t="str">
        <f t="shared" si="27"/>
        <v>NA</v>
      </c>
      <c r="X34" s="45" t="str">
        <f t="shared" si="27"/>
        <v>NA</v>
      </c>
      <c r="Y34" s="45" t="str">
        <f t="shared" si="27"/>
        <v>NA</v>
      </c>
      <c r="Z34" s="45" t="str">
        <f t="shared" si="27"/>
        <v>NA</v>
      </c>
      <c r="AA34" s="45" t="str">
        <f t="shared" si="27"/>
        <v>NA</v>
      </c>
      <c r="AB34" s="45" t="str">
        <f t="shared" si="1"/>
        <v>NA</v>
      </c>
      <c r="AC34" s="45" t="str">
        <f t="shared" si="1"/>
        <v>NA</v>
      </c>
      <c r="AD34" s="45" t="str">
        <f t="shared" ref="AD34" si="28">IFERROR((AD22-AD10)/AD10,"NA")</f>
        <v>NA</v>
      </c>
      <c r="AE34" s="45" t="str">
        <f t="shared" ref="AE34:AF34" si="29">IFERROR((AE22-AE10)/AE10,"NA")</f>
        <v>NA</v>
      </c>
      <c r="AF34" s="45" t="str">
        <f t="shared" si="29"/>
        <v>NA</v>
      </c>
      <c r="AG34" s="45" t="str">
        <f t="shared" ref="AG34:AH34" si="30">IFERROR((AG22-AG10)/AG10,"NA")</f>
        <v>NA</v>
      </c>
      <c r="AH34" s="45" t="str">
        <f t="shared" si="30"/>
        <v>NA</v>
      </c>
      <c r="AI34" s="45" t="str">
        <f t="shared" ref="AI34" si="31">IFERROR((AI22-AI10)/AI10,"NA")</f>
        <v>NA</v>
      </c>
      <c r="AJ34" s="45"/>
      <c r="AK34" s="32"/>
    </row>
    <row r="35" spans="2:38" x14ac:dyDescent="0.2">
      <c r="B35" s="8" t="s">
        <v>47</v>
      </c>
      <c r="C35" s="41">
        <f t="shared" ref="C35:AH35" si="32">IFERROR((C23-C11)/C11,"NA")</f>
        <v>9.1149911226994906E-3</v>
      </c>
      <c r="D35" s="41">
        <f t="shared" si="32"/>
        <v>6.1805317543501435E-3</v>
      </c>
      <c r="E35" s="41">
        <f t="shared" si="32"/>
        <v>5.2824113674311791E-3</v>
      </c>
      <c r="F35" s="41">
        <f t="shared" si="32"/>
        <v>2.6120654735348491E-3</v>
      </c>
      <c r="G35" s="41">
        <f t="shared" si="32"/>
        <v>9.9116592638522354E-4</v>
      </c>
      <c r="H35" s="41">
        <f t="shared" si="32"/>
        <v>-5.1632179036335065E-4</v>
      </c>
      <c r="I35" s="41">
        <f t="shared" si="32"/>
        <v>-1.9974913469171791E-3</v>
      </c>
      <c r="J35" s="41">
        <f t="shared" si="32"/>
        <v>-3.7582024326541855E-3</v>
      </c>
      <c r="K35" s="41">
        <f t="shared" si="32"/>
        <v>-5.8199190425838243E-3</v>
      </c>
      <c r="L35" s="41">
        <f t="shared" si="32"/>
        <v>-6.7305773681155525E-3</v>
      </c>
      <c r="M35" s="41">
        <f t="shared" si="32"/>
        <v>-7.485442154145149E-3</v>
      </c>
      <c r="N35" s="41">
        <f t="shared" si="32"/>
        <v>-8.7868958121841111E-3</v>
      </c>
      <c r="O35" s="41">
        <f t="shared" si="32"/>
        <v>-1.0012035972853757E-2</v>
      </c>
      <c r="P35" s="41">
        <f t="shared" si="32"/>
        <v>-1.0841987235038793E-2</v>
      </c>
      <c r="Q35" s="41">
        <f t="shared" si="32"/>
        <v>-1.0274442983535885E-2</v>
      </c>
      <c r="R35" s="41">
        <f t="shared" si="32"/>
        <v>-1.4939394515761239E-2</v>
      </c>
      <c r="S35" s="41">
        <f t="shared" si="32"/>
        <v>-2.0282260265071621E-2</v>
      </c>
      <c r="T35" s="41">
        <f t="shared" si="32"/>
        <v>-1.309593620316375E-2</v>
      </c>
      <c r="U35" s="41">
        <f t="shared" si="32"/>
        <v>-1.6015358355624214E-2</v>
      </c>
      <c r="V35" s="41">
        <f t="shared" si="32"/>
        <v>-1.7435456768083692E-2</v>
      </c>
      <c r="W35" s="41">
        <f t="shared" si="32"/>
        <v>-1.5338573619219788E-2</v>
      </c>
      <c r="X35" s="41">
        <f t="shared" si="32"/>
        <v>-1.2736152195534345E-2</v>
      </c>
      <c r="Y35" s="41">
        <f t="shared" si="32"/>
        <v>-2.1949442635669579E-2</v>
      </c>
      <c r="Z35" s="41">
        <f t="shared" si="32"/>
        <v>-2.4197302520455287E-2</v>
      </c>
      <c r="AA35" s="41">
        <f t="shared" si="32"/>
        <v>-1.4544953010208209E-2</v>
      </c>
      <c r="AB35" s="41">
        <f t="shared" si="32"/>
        <v>-1.6620622421581483E-2</v>
      </c>
      <c r="AC35" s="41">
        <f t="shared" si="32"/>
        <v>-1.5847834130283227E-2</v>
      </c>
      <c r="AD35" s="41">
        <f t="shared" si="32"/>
        <v>-1.9120475895715073E-2</v>
      </c>
      <c r="AE35" s="41">
        <f t="shared" si="32"/>
        <v>-2.9263676511729193E-2</v>
      </c>
      <c r="AF35" s="41">
        <f t="shared" si="32"/>
        <v>-1.8037263938760234E-2</v>
      </c>
      <c r="AG35" s="41">
        <f t="shared" si="32"/>
        <v>-1.9190179044876247E-2</v>
      </c>
      <c r="AH35" s="41">
        <f t="shared" si="32"/>
        <v>-2.4733842573606241E-2</v>
      </c>
      <c r="AI35" s="41">
        <f t="shared" ref="AI35" si="33">IFERROR((AI23-AI11)/AI11,"NA")</f>
        <v>-2.7133930313615714E-2</v>
      </c>
      <c r="AJ35" s="41"/>
      <c r="AK35" s="33">
        <f t="shared" si="11"/>
        <v>-1.1591660770089393E-2</v>
      </c>
      <c r="AL35" s="5" t="s">
        <v>42</v>
      </c>
    </row>
    <row r="36" spans="2:38" x14ac:dyDescent="0.2">
      <c r="B36" s="2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32"/>
    </row>
    <row r="37" spans="2:38" x14ac:dyDescent="0.2">
      <c r="AK37" s="32"/>
    </row>
    <row r="38" spans="2:38" x14ac:dyDescent="0.2">
      <c r="B38" s="19" t="s">
        <v>98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2"/>
    </row>
    <row r="39" spans="2:38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2"/>
    </row>
    <row r="40" spans="2:38" x14ac:dyDescent="0.2">
      <c r="B40" s="4" t="s">
        <v>4</v>
      </c>
      <c r="C40" s="4">
        <v>1990</v>
      </c>
      <c r="D40" s="4">
        <v>1991</v>
      </c>
      <c r="E40" s="4">
        <v>1992</v>
      </c>
      <c r="F40" s="4">
        <v>1993</v>
      </c>
      <c r="G40" s="4">
        <v>1994</v>
      </c>
      <c r="H40" s="4">
        <v>1995</v>
      </c>
      <c r="I40" s="4">
        <v>1996</v>
      </c>
      <c r="J40" s="4">
        <v>1997</v>
      </c>
      <c r="K40" s="4">
        <v>1998</v>
      </c>
      <c r="L40" s="4">
        <v>1999</v>
      </c>
      <c r="M40" s="4">
        <v>2000</v>
      </c>
      <c r="N40" s="4">
        <v>2001</v>
      </c>
      <c r="O40" s="4">
        <v>2002</v>
      </c>
      <c r="P40" s="4">
        <v>2003</v>
      </c>
      <c r="Q40" s="4">
        <v>2004</v>
      </c>
      <c r="R40" s="4">
        <v>2005</v>
      </c>
      <c r="S40" s="4">
        <v>2006</v>
      </c>
      <c r="T40" s="4">
        <v>2007</v>
      </c>
      <c r="U40" s="4">
        <v>2008</v>
      </c>
      <c r="V40" s="4">
        <v>2009</v>
      </c>
      <c r="W40" s="4">
        <v>2010</v>
      </c>
      <c r="X40" s="4">
        <v>2011</v>
      </c>
      <c r="Y40" s="4">
        <v>2012</v>
      </c>
      <c r="Z40" s="4">
        <v>2013</v>
      </c>
      <c r="AA40" s="4">
        <v>2014</v>
      </c>
      <c r="AB40" s="4">
        <v>2015</v>
      </c>
      <c r="AC40" s="4">
        <v>2016</v>
      </c>
      <c r="AD40" s="4">
        <v>2017</v>
      </c>
      <c r="AE40" s="4">
        <v>2018</v>
      </c>
      <c r="AF40" s="4">
        <v>2019</v>
      </c>
      <c r="AG40" s="4">
        <v>2020</v>
      </c>
      <c r="AH40" s="4">
        <v>2021</v>
      </c>
      <c r="AI40" s="4">
        <v>2022</v>
      </c>
      <c r="AJ40" s="4"/>
      <c r="AK40" s="32"/>
    </row>
    <row r="41" spans="2:38" x14ac:dyDescent="0.2">
      <c r="B41" s="9" t="s">
        <v>5</v>
      </c>
      <c r="C41" s="54">
        <f>IFERROR((C17-C5),"NA")</f>
        <v>-5.5457779671996832E-4</v>
      </c>
      <c r="D41" s="54">
        <f t="shared" ref="D41:AA41" si="34">IFERROR((D17-D5),"NA")</f>
        <v>-4.6099047503957991E-3</v>
      </c>
      <c r="E41" s="54">
        <f t="shared" si="34"/>
        <v>-8.7504741204611491E-3</v>
      </c>
      <c r="F41" s="54">
        <f t="shared" si="34"/>
        <v>-1.3128575028531486E-2</v>
      </c>
      <c r="G41" s="54">
        <f t="shared" si="34"/>
        <v>-2.128183619788615E-2</v>
      </c>
      <c r="H41" s="54">
        <f t="shared" si="34"/>
        <v>-2.9926993127446622E-2</v>
      </c>
      <c r="I41" s="54">
        <f t="shared" si="34"/>
        <v>-4.3994755236781202E-2</v>
      </c>
      <c r="J41" s="54">
        <f t="shared" si="34"/>
        <v>-5.8205778041156009E-2</v>
      </c>
      <c r="K41" s="54">
        <f t="shared" si="34"/>
        <v>-6.8286016568890773E-2</v>
      </c>
      <c r="L41" s="54">
        <f t="shared" si="34"/>
        <v>-4.6534252811397891E-2</v>
      </c>
      <c r="M41" s="54">
        <f t="shared" si="34"/>
        <v>-5.1795013168884907E-2</v>
      </c>
      <c r="N41" s="54">
        <f t="shared" si="34"/>
        <v>-5.1313911433680914E-2</v>
      </c>
      <c r="O41" s="54">
        <f t="shared" si="34"/>
        <v>-5.4636803113680799E-2</v>
      </c>
      <c r="P41" s="54">
        <f t="shared" si="34"/>
        <v>-5.3691266148234718E-2</v>
      </c>
      <c r="Q41" s="54">
        <f t="shared" si="34"/>
        <v>-5.2247974956117105E-2</v>
      </c>
      <c r="R41" s="54">
        <f t="shared" si="34"/>
        <v>-5.8317472052294761E-2</v>
      </c>
      <c r="S41" s="54">
        <f t="shared" si="34"/>
        <v>-5.458272998657776E-2</v>
      </c>
      <c r="T41" s="54">
        <f t="shared" si="34"/>
        <v>-5.2490074798697606E-2</v>
      </c>
      <c r="U41" s="54">
        <f t="shared" si="34"/>
        <v>-5.8070918050361797E-2</v>
      </c>
      <c r="V41" s="54">
        <f t="shared" si="34"/>
        <v>-9.647080553259002E-2</v>
      </c>
      <c r="W41" s="54">
        <f t="shared" si="34"/>
        <v>-4.4935113095561974E-2</v>
      </c>
      <c r="X41" s="54">
        <f t="shared" si="34"/>
        <v>6.4663289354939479E-2</v>
      </c>
      <c r="Y41" s="54">
        <f t="shared" si="34"/>
        <v>-6.4769325399538502E-4</v>
      </c>
      <c r="Z41" s="54">
        <f t="shared" si="34"/>
        <v>0.18586289821541868</v>
      </c>
      <c r="AA41" s="54">
        <f t="shared" si="34"/>
        <v>0.41473447602038505</v>
      </c>
      <c r="AB41" s="54">
        <f t="shared" ref="AB41:AC47" si="35">IFERROR((AB17-AB5),"NA")</f>
        <v>0.60932836693973513</v>
      </c>
      <c r="AC41" s="54">
        <f t="shared" si="35"/>
        <v>0.57708774141065078</v>
      </c>
      <c r="AD41" s="54">
        <f t="shared" ref="AD41" si="36">IFERROR((AD17-AD5),"NA")</f>
        <v>-34.314261173050909</v>
      </c>
      <c r="AE41" s="54">
        <f t="shared" ref="AE41:AF41" si="37">IFERROR((AE17-AE5),"NA")</f>
        <v>-87.305244862545806</v>
      </c>
      <c r="AF41" s="54">
        <f t="shared" si="37"/>
        <v>-126.17664165153838</v>
      </c>
      <c r="AG41" s="54">
        <f t="shared" ref="AG41:AH41" si="38">IFERROR((AG17-AG5),"NA")</f>
        <v>-71.229391338842106</v>
      </c>
      <c r="AH41" s="54">
        <f t="shared" si="38"/>
        <v>-73.666882639903633</v>
      </c>
      <c r="AI41" s="54">
        <f t="shared" ref="AI41" si="39">IFERROR((AI17-AI5),"NA")</f>
        <v>-59.070391855639173</v>
      </c>
      <c r="AJ41" s="54"/>
      <c r="AK41" s="59">
        <f t="shared" si="11"/>
        <v>-13.661685142086339</v>
      </c>
    </row>
    <row r="42" spans="2:38" x14ac:dyDescent="0.2">
      <c r="B42" s="9" t="s">
        <v>12</v>
      </c>
      <c r="C42" s="54">
        <f t="shared" ref="C42:AA42" si="40">IFERROR((C18-C6),"NA")</f>
        <v>-7.2759576141834259E-11</v>
      </c>
      <c r="D42" s="54">
        <f t="shared" si="40"/>
        <v>1.0913936421275139E-11</v>
      </c>
      <c r="E42" s="54">
        <f t="shared" si="40"/>
        <v>-1.0822986951097846E-10</v>
      </c>
      <c r="F42" s="54">
        <f t="shared" si="40"/>
        <v>-7.6074805811003898E-3</v>
      </c>
      <c r="G42" s="54">
        <f t="shared" si="40"/>
        <v>-2.3391472040202643E-2</v>
      </c>
      <c r="H42" s="54">
        <f t="shared" si="40"/>
        <v>-3.9841952295773808E-2</v>
      </c>
      <c r="I42" s="54">
        <f t="shared" si="40"/>
        <v>-5.712417134327552E-2</v>
      </c>
      <c r="J42" s="54">
        <f t="shared" si="40"/>
        <v>-7.525487073144177E-2</v>
      </c>
      <c r="K42" s="54">
        <f t="shared" si="40"/>
        <v>-9.4339313092859811E-2</v>
      </c>
      <c r="L42" s="54">
        <f t="shared" si="40"/>
        <v>-0.11384460178533118</v>
      </c>
      <c r="M42" s="54">
        <f t="shared" si="40"/>
        <v>-0.1372968992427559</v>
      </c>
      <c r="N42" s="54">
        <f t="shared" si="40"/>
        <v>-0.68231756702516577</v>
      </c>
      <c r="O42" s="54">
        <f t="shared" si="40"/>
        <v>-0.99440570715478316</v>
      </c>
      <c r="P42" s="54">
        <f t="shared" si="40"/>
        <v>-1.3454636475212283</v>
      </c>
      <c r="Q42" s="54">
        <f t="shared" si="40"/>
        <v>-1.7439733885125861</v>
      </c>
      <c r="R42" s="54">
        <f t="shared" si="40"/>
        <v>-1.891869837471404</v>
      </c>
      <c r="S42" s="54">
        <f t="shared" si="40"/>
        <v>-0.59638541682079449</v>
      </c>
      <c r="T42" s="54">
        <f t="shared" si="40"/>
        <v>0.1571494149566206</v>
      </c>
      <c r="U42" s="54">
        <f t="shared" si="40"/>
        <v>2.0314148697616474</v>
      </c>
      <c r="V42" s="54">
        <f t="shared" si="40"/>
        <v>-14.608576053707111</v>
      </c>
      <c r="W42" s="54">
        <f t="shared" si="40"/>
        <v>-1.0416798142177868</v>
      </c>
      <c r="X42" s="54">
        <f t="shared" si="40"/>
        <v>-9.4115784879249986E-2</v>
      </c>
      <c r="Y42" s="54">
        <f t="shared" si="40"/>
        <v>-0.5202685454796665</v>
      </c>
      <c r="Z42" s="54">
        <f t="shared" si="40"/>
        <v>-0.55258189729329388</v>
      </c>
      <c r="AA42" s="54">
        <f t="shared" si="40"/>
        <v>-0.74566871202932816</v>
      </c>
      <c r="AB42" s="54">
        <f t="shared" si="35"/>
        <v>-1.2098910674130821</v>
      </c>
      <c r="AC42" s="54">
        <f t="shared" si="35"/>
        <v>-1.2377515971047615</v>
      </c>
      <c r="AD42" s="54">
        <f t="shared" ref="AD42" si="41">IFERROR((AD18-AD6),"NA")</f>
        <v>-0.72411478983894995</v>
      </c>
      <c r="AE42" s="54">
        <f t="shared" ref="AE42:AF42" si="42">IFERROR((AE18-AE6),"NA")</f>
        <v>-0.49004156334785876</v>
      </c>
      <c r="AF42" s="54">
        <f t="shared" si="42"/>
        <v>5.1728610304508038E-2</v>
      </c>
      <c r="AG42" s="54">
        <f t="shared" ref="AG42:AH42" si="43">IFERROR((AG18-AG6),"NA")</f>
        <v>0.24851964477284127</v>
      </c>
      <c r="AH42" s="54">
        <f t="shared" si="43"/>
        <v>18.138030938532665</v>
      </c>
      <c r="AI42" s="54">
        <f t="shared" ref="AI42" si="44">IFERROR((AI18-AI6),"NA")</f>
        <v>-16.11083982957507</v>
      </c>
      <c r="AJ42" s="54"/>
      <c r="AK42" s="59">
        <f t="shared" si="11"/>
        <v>-0.74278189401050465</v>
      </c>
    </row>
    <row r="43" spans="2:38" x14ac:dyDescent="0.2">
      <c r="B43" s="9" t="s">
        <v>8</v>
      </c>
      <c r="C43" s="54">
        <f t="shared" ref="C43:AA43" si="45">IFERROR((C19-C7),"NA")</f>
        <v>503.43500430710628</v>
      </c>
      <c r="D43" s="54">
        <f t="shared" si="45"/>
        <v>347.06739213871333</v>
      </c>
      <c r="E43" s="54">
        <f t="shared" si="45"/>
        <v>296.87714055386095</v>
      </c>
      <c r="F43" s="54">
        <f t="shared" si="45"/>
        <v>148.40564310761692</v>
      </c>
      <c r="G43" s="54">
        <f t="shared" si="45"/>
        <v>57.747208517874242</v>
      </c>
      <c r="H43" s="54">
        <f t="shared" si="45"/>
        <v>-30.75772804011649</v>
      </c>
      <c r="I43" s="54">
        <f t="shared" si="45"/>
        <v>-123.48317871837935</v>
      </c>
      <c r="J43" s="54">
        <f t="shared" si="45"/>
        <v>-237.78429099568166</v>
      </c>
      <c r="K43" s="54">
        <f t="shared" si="45"/>
        <v>-383.50717747593808</v>
      </c>
      <c r="L43" s="54">
        <f t="shared" si="45"/>
        <v>-452.01428856378698</v>
      </c>
      <c r="M43" s="54">
        <f t="shared" si="45"/>
        <v>-519.11460385364626</v>
      </c>
      <c r="N43" s="54">
        <f t="shared" si="45"/>
        <v>-627.32634010499532</v>
      </c>
      <c r="O43" s="54">
        <f t="shared" si="45"/>
        <v>-696.1714460533185</v>
      </c>
      <c r="P43" s="54">
        <f t="shared" si="45"/>
        <v>-759.02128876090137</v>
      </c>
      <c r="Q43" s="54">
        <f t="shared" si="45"/>
        <v>-711.25781054331674</v>
      </c>
      <c r="R43" s="54">
        <f>IFERROR((R19-R7),"NA")</f>
        <v>-1061.9407170381419</v>
      </c>
      <c r="S43" s="54">
        <f t="shared" si="45"/>
        <v>-1433.3823352796317</v>
      </c>
      <c r="T43" s="54">
        <f t="shared" si="45"/>
        <v>-911.1379805879551</v>
      </c>
      <c r="U43" s="54">
        <f t="shared" si="45"/>
        <v>-1107.5541829051908</v>
      </c>
      <c r="V43" s="54">
        <f t="shared" si="45"/>
        <v>-1088.1950296834293</v>
      </c>
      <c r="W43" s="54">
        <f t="shared" si="45"/>
        <v>-961.55735591220582</v>
      </c>
      <c r="X43" s="54">
        <f t="shared" si="45"/>
        <v>-746.085279816205</v>
      </c>
      <c r="Y43" s="54">
        <f t="shared" si="45"/>
        <v>-1309.1685460876797</v>
      </c>
      <c r="Z43" s="54">
        <f t="shared" si="45"/>
        <v>-1438.0698748814175</v>
      </c>
      <c r="AA43" s="54">
        <f t="shared" si="45"/>
        <v>-857.12839048872411</v>
      </c>
      <c r="AB43" s="54">
        <f t="shared" si="35"/>
        <v>-1020.697636315912</v>
      </c>
      <c r="AC43" s="54">
        <f t="shared" si="35"/>
        <v>-1009.2440697490711</v>
      </c>
      <c r="AD43" s="54">
        <f t="shared" ref="AD43" si="46">IFERROR((AD19-AD7),"NA")</f>
        <v>-1172.3822396553842</v>
      </c>
      <c r="AE43" s="54">
        <f t="shared" ref="AE43:AF43" si="47">IFERROR((AE19-AE7),"NA")</f>
        <v>-1769.8281676010411</v>
      </c>
      <c r="AF43" s="54">
        <f t="shared" si="47"/>
        <v>-972.79265912113624</v>
      </c>
      <c r="AG43" s="54">
        <f t="shared" ref="AG43:AH43" si="48">IFERROR((AG19-AG7),"NA")</f>
        <v>-1057.8288601745589</v>
      </c>
      <c r="AH43" s="54">
        <f t="shared" si="48"/>
        <v>-1473.3647996999207</v>
      </c>
      <c r="AI43" s="54">
        <f t="shared" ref="AI43" si="49">IFERROR((AI19-AI7),"NA")</f>
        <v>-1561.650335375507</v>
      </c>
      <c r="AJ43" s="54"/>
      <c r="AK43" s="59">
        <f t="shared" si="11"/>
        <v>-731.48224923812188</v>
      </c>
    </row>
    <row r="44" spans="2:38" x14ac:dyDescent="0.2">
      <c r="B44" s="9" t="s">
        <v>111</v>
      </c>
      <c r="C44" s="54">
        <f t="shared" ref="C44:AA44" si="50">IFERROR((C20-C8),"NA")</f>
        <v>88.120827229946372</v>
      </c>
      <c r="D44" s="54">
        <f t="shared" si="50"/>
        <v>88.427705077706378</v>
      </c>
      <c r="E44" s="54">
        <f t="shared" si="50"/>
        <v>87.753438972239564</v>
      </c>
      <c r="F44" s="54">
        <f t="shared" si="50"/>
        <v>83.837451994214462</v>
      </c>
      <c r="G44" s="54">
        <f t="shared" si="50"/>
        <v>82.697391306225654</v>
      </c>
      <c r="H44" s="54">
        <f t="shared" si="50"/>
        <v>77.260801162710777</v>
      </c>
      <c r="I44" s="54">
        <f t="shared" si="50"/>
        <v>70.395777697634912</v>
      </c>
      <c r="J44" s="54">
        <f t="shared" si="50"/>
        <v>68.975561146159635</v>
      </c>
      <c r="K44" s="54">
        <f t="shared" si="50"/>
        <v>65.925892516831482</v>
      </c>
      <c r="L44" s="54">
        <f t="shared" si="50"/>
        <v>60.596632212234908</v>
      </c>
      <c r="M44" s="54">
        <f t="shared" si="50"/>
        <v>45.18664125916257</v>
      </c>
      <c r="N44" s="54">
        <f t="shared" si="50"/>
        <v>47.214533091373596</v>
      </c>
      <c r="O44" s="54">
        <f t="shared" si="50"/>
        <v>39.138521449464861</v>
      </c>
      <c r="P44" s="54">
        <f t="shared" si="50"/>
        <v>34.633367947255465</v>
      </c>
      <c r="Q44" s="54">
        <f t="shared" si="50"/>
        <v>30.135617183478644</v>
      </c>
      <c r="R44" s="54">
        <f t="shared" si="50"/>
        <v>25.631751436309969</v>
      </c>
      <c r="S44" s="54">
        <f t="shared" si="50"/>
        <v>14.862937994939784</v>
      </c>
      <c r="T44" s="54">
        <f t="shared" si="50"/>
        <v>3.8663345405320797</v>
      </c>
      <c r="U44" s="54">
        <f t="shared" si="50"/>
        <v>-19.63838773561838</v>
      </c>
      <c r="V44" s="54">
        <f t="shared" si="50"/>
        <v>-65.863082539462994</v>
      </c>
      <c r="W44" s="54">
        <f t="shared" si="50"/>
        <v>-124.83569743064709</v>
      </c>
      <c r="X44" s="54">
        <f t="shared" si="50"/>
        <v>-127.5065453501993</v>
      </c>
      <c r="Y44" s="54">
        <f t="shared" si="50"/>
        <v>-125.38255558492483</v>
      </c>
      <c r="Z44" s="54">
        <f t="shared" si="50"/>
        <v>-247.81462536184063</v>
      </c>
      <c r="AA44" s="54">
        <f t="shared" si="50"/>
        <v>604.16561677231221</v>
      </c>
      <c r="AB44" s="54">
        <f t="shared" si="35"/>
        <v>-130.70155609697895</v>
      </c>
      <c r="AC44" s="54">
        <f t="shared" si="35"/>
        <v>-186.47232489178123</v>
      </c>
      <c r="AD44" s="54">
        <f t="shared" ref="AD44" si="51">IFERROR((AD20-AD8),"NA")</f>
        <v>-74.753004974088981</v>
      </c>
      <c r="AE44" s="54">
        <f t="shared" ref="AE44:AF44" si="52">IFERROR((AE20-AE8),"NA")</f>
        <v>-190.51104360607133</v>
      </c>
      <c r="AF44" s="54">
        <f t="shared" si="52"/>
        <v>-155.52712136489208</v>
      </c>
      <c r="AG44" s="54">
        <f t="shared" ref="AG44:AH44" si="53">IFERROR((AG20-AG8),"NA")</f>
        <v>-445.81121979463023</v>
      </c>
      <c r="AH44" s="54">
        <f t="shared" si="53"/>
        <v>-324.88945496917495</v>
      </c>
      <c r="AI44" s="54">
        <f t="shared" ref="AI44" si="54">IFERROR((AI20-AI8),"NA")</f>
        <v>-328.08685688195237</v>
      </c>
      <c r="AJ44" s="54"/>
      <c r="AK44" s="59">
        <f t="shared" si="11"/>
        <v>-28.150505320955457</v>
      </c>
    </row>
    <row r="45" spans="2:38" x14ac:dyDescent="0.2">
      <c r="B45" s="9" t="s">
        <v>9</v>
      </c>
      <c r="C45" s="54">
        <f t="shared" ref="C45:AA45" si="55">IFERROR((C21-C9),"NA")</f>
        <v>1.1368683772161603E-12</v>
      </c>
      <c r="D45" s="54">
        <f t="shared" si="55"/>
        <v>-2.7284841053187847E-12</v>
      </c>
      <c r="E45" s="54">
        <f t="shared" si="55"/>
        <v>-1.5916157281026244E-12</v>
      </c>
      <c r="F45" s="54">
        <f t="shared" si="55"/>
        <v>2.2737367544323206E-13</v>
      </c>
      <c r="G45" s="54">
        <f t="shared" si="55"/>
        <v>-1.1368683772161603E-12</v>
      </c>
      <c r="H45" s="54">
        <f t="shared" si="55"/>
        <v>9.0949470177292824E-13</v>
      </c>
      <c r="I45" s="54">
        <f t="shared" si="55"/>
        <v>-2.9558577807620168E-12</v>
      </c>
      <c r="J45" s="54">
        <f t="shared" si="55"/>
        <v>1.8189894035458565E-12</v>
      </c>
      <c r="K45" s="54">
        <f t="shared" si="55"/>
        <v>-4.5474735088646412E-13</v>
      </c>
      <c r="L45" s="54">
        <f t="shared" si="55"/>
        <v>4.5474735088646412E-13</v>
      </c>
      <c r="M45" s="54">
        <f t="shared" si="55"/>
        <v>1.5916157281026244E-12</v>
      </c>
      <c r="N45" s="54">
        <f t="shared" si="55"/>
        <v>1.1368683772161603E-12</v>
      </c>
      <c r="O45" s="54">
        <f t="shared" si="55"/>
        <v>-2.5011104298755527E-12</v>
      </c>
      <c r="P45" s="54">
        <f t="shared" si="55"/>
        <v>-2.0463630789890885E-12</v>
      </c>
      <c r="Q45" s="54">
        <f t="shared" si="55"/>
        <v>2.0463630789890885E-12</v>
      </c>
      <c r="R45" s="54">
        <f t="shared" si="55"/>
        <v>9.0949470177292824E-13</v>
      </c>
      <c r="S45" s="54">
        <f t="shared" si="55"/>
        <v>-1.8189894035458565E-12</v>
      </c>
      <c r="T45" s="54">
        <f t="shared" si="55"/>
        <v>-1.1368683772161603E-12</v>
      </c>
      <c r="U45" s="54">
        <f t="shared" si="55"/>
        <v>-6.8212102632969618E-13</v>
      </c>
      <c r="V45" s="54">
        <f t="shared" si="55"/>
        <v>9.0949470177292824E-13</v>
      </c>
      <c r="W45" s="54">
        <f t="shared" si="55"/>
        <v>6.8212102632969618E-13</v>
      </c>
      <c r="X45" s="54">
        <f>IFERROR((X21-X9),"NA")</f>
        <v>-4.5474735088646412E-13</v>
      </c>
      <c r="Y45" s="54">
        <f t="shared" si="55"/>
        <v>-2.9558577807620168E-12</v>
      </c>
      <c r="Z45" s="54">
        <f t="shared" si="55"/>
        <v>-1.5916157281026244E-12</v>
      </c>
      <c r="AA45" s="54">
        <f t="shared" si="55"/>
        <v>5.6843418860808015E-13</v>
      </c>
      <c r="AB45" s="54">
        <f t="shared" si="35"/>
        <v>-1.2505552149377763E-12</v>
      </c>
      <c r="AC45" s="54">
        <f t="shared" si="35"/>
        <v>-5.6843418860808015E-13</v>
      </c>
      <c r="AD45" s="54">
        <f t="shared" ref="AD45" si="56">IFERROR((AD21-AD9),"NA")</f>
        <v>-2.2737367544323206E-13</v>
      </c>
      <c r="AE45" s="54">
        <f t="shared" ref="AE45:AF45" si="57">IFERROR((AE21-AE9),"NA")</f>
        <v>0.77763629806690915</v>
      </c>
      <c r="AF45" s="54">
        <f t="shared" si="57"/>
        <v>0.973593943674814</v>
      </c>
      <c r="AG45" s="54">
        <f t="shared" ref="AG45:AH45" si="58">IFERROR((AG21-AG9),"NA")</f>
        <v>1.4632941092675082</v>
      </c>
      <c r="AH45" s="54">
        <f t="shared" si="58"/>
        <v>1.452176547681006</v>
      </c>
      <c r="AI45" s="54">
        <f t="shared" ref="AI45" si="59">IFERROR((AI21-AI9),"NA")</f>
        <v>-7.6172050582193833</v>
      </c>
      <c r="AJ45" s="54"/>
      <c r="AK45" s="59">
        <f t="shared" si="11"/>
        <v>-8.9409216955783508E-2</v>
      </c>
    </row>
    <row r="46" spans="2:38" x14ac:dyDescent="0.2">
      <c r="B46" s="9" t="s">
        <v>10</v>
      </c>
      <c r="C46" s="54" t="str">
        <f t="shared" ref="C46:AA46" si="60">IFERROR((C22-C10),"NA")</f>
        <v>NA</v>
      </c>
      <c r="D46" s="54" t="str">
        <f t="shared" si="60"/>
        <v>NA</v>
      </c>
      <c r="E46" s="54" t="str">
        <f t="shared" si="60"/>
        <v>NA</v>
      </c>
      <c r="F46" s="54" t="str">
        <f t="shared" si="60"/>
        <v>NA</v>
      </c>
      <c r="G46" s="54" t="str">
        <f t="shared" si="60"/>
        <v>NA</v>
      </c>
      <c r="H46" s="54" t="str">
        <f t="shared" si="60"/>
        <v>NA</v>
      </c>
      <c r="I46" s="54" t="str">
        <f t="shared" si="60"/>
        <v>NA</v>
      </c>
      <c r="J46" s="54" t="str">
        <f t="shared" si="60"/>
        <v>NA</v>
      </c>
      <c r="K46" s="54" t="str">
        <f t="shared" si="60"/>
        <v>NA</v>
      </c>
      <c r="L46" s="54" t="str">
        <f t="shared" si="60"/>
        <v>NA</v>
      </c>
      <c r="M46" s="54" t="str">
        <f t="shared" si="60"/>
        <v>NA</v>
      </c>
      <c r="N46" s="54" t="str">
        <f t="shared" si="60"/>
        <v>NA</v>
      </c>
      <c r="O46" s="54" t="str">
        <f t="shared" si="60"/>
        <v>NA</v>
      </c>
      <c r="P46" s="54" t="str">
        <f t="shared" si="60"/>
        <v>NA</v>
      </c>
      <c r="Q46" s="54" t="str">
        <f t="shared" si="60"/>
        <v>NA</v>
      </c>
      <c r="R46" s="54" t="str">
        <f t="shared" si="60"/>
        <v>NA</v>
      </c>
      <c r="S46" s="54" t="str">
        <f t="shared" si="60"/>
        <v>NA</v>
      </c>
      <c r="T46" s="54" t="str">
        <f t="shared" si="60"/>
        <v>NA</v>
      </c>
      <c r="U46" s="54" t="str">
        <f t="shared" si="60"/>
        <v>NA</v>
      </c>
      <c r="V46" s="54" t="str">
        <f t="shared" si="60"/>
        <v>NA</v>
      </c>
      <c r="W46" s="54" t="str">
        <f t="shared" si="60"/>
        <v>NA</v>
      </c>
      <c r="X46" s="54" t="str">
        <f t="shared" si="60"/>
        <v>NA</v>
      </c>
      <c r="Y46" s="54" t="str">
        <f t="shared" si="60"/>
        <v>NA</v>
      </c>
      <c r="Z46" s="54" t="str">
        <f t="shared" si="60"/>
        <v>NA</v>
      </c>
      <c r="AA46" s="54" t="str">
        <f t="shared" si="60"/>
        <v>NA</v>
      </c>
      <c r="AB46" s="54" t="str">
        <f t="shared" si="35"/>
        <v>NA</v>
      </c>
      <c r="AC46" s="54" t="str">
        <f t="shared" si="35"/>
        <v>NA</v>
      </c>
      <c r="AD46" s="54" t="str">
        <f t="shared" ref="AD46" si="61">IFERROR((AD22-AD10),"NA")</f>
        <v>NA</v>
      </c>
      <c r="AE46" s="54" t="str">
        <f t="shared" ref="AE46:AF46" si="62">IFERROR((AE22-AE10),"NA")</f>
        <v>NA</v>
      </c>
      <c r="AF46" s="54" t="str">
        <f t="shared" si="62"/>
        <v>NA</v>
      </c>
      <c r="AG46" s="54" t="str">
        <f t="shared" ref="AG46:AH46" si="63">IFERROR((AG22-AG10),"NA")</f>
        <v>NA</v>
      </c>
      <c r="AH46" s="54" t="str">
        <f t="shared" si="63"/>
        <v>NA</v>
      </c>
      <c r="AI46" s="54" t="str">
        <f t="shared" ref="AI46" si="64">IFERROR((AI22-AI10),"NA")</f>
        <v>NA</v>
      </c>
      <c r="AJ46" s="54"/>
      <c r="AK46" s="32"/>
    </row>
    <row r="47" spans="2:38" x14ac:dyDescent="0.2">
      <c r="B47" s="8" t="s">
        <v>47</v>
      </c>
      <c r="C47" s="72">
        <f>IFERROR((C23-C11),"NA")</f>
        <v>503.43444972924772</v>
      </c>
      <c r="D47" s="72">
        <f t="shared" ref="D47:AA47" si="65">IFERROR((D23-D11),"NA")</f>
        <v>347.06278223396657</v>
      </c>
      <c r="E47" s="72">
        <f t="shared" si="65"/>
        <v>296.86839007963135</v>
      </c>
      <c r="F47" s="72">
        <f t="shared" si="65"/>
        <v>148.3849070520082</v>
      </c>
      <c r="G47" s="72">
        <f t="shared" si="65"/>
        <v>57.702535209631606</v>
      </c>
      <c r="H47" s="72">
        <f t="shared" si="65"/>
        <v>-30.82749698554835</v>
      </c>
      <c r="I47" s="72">
        <f t="shared" si="65"/>
        <v>-123.58429764495668</v>
      </c>
      <c r="J47" s="72">
        <f t="shared" si="65"/>
        <v>-237.91775164444698</v>
      </c>
      <c r="K47" s="72">
        <f t="shared" si="65"/>
        <v>-383.66980280559801</v>
      </c>
      <c r="L47" s="72">
        <f t="shared" si="65"/>
        <v>-452.17466741839598</v>
      </c>
      <c r="M47" s="72">
        <f t="shared" si="65"/>
        <v>-519.30369576606608</v>
      </c>
      <c r="N47" s="72">
        <f t="shared" si="65"/>
        <v>-628.05997158345417</v>
      </c>
      <c r="O47" s="72">
        <f t="shared" si="65"/>
        <v>-697.22048856358742</v>
      </c>
      <c r="P47" s="72">
        <f t="shared" si="65"/>
        <v>-760.42044367456401</v>
      </c>
      <c r="Q47" s="72">
        <f t="shared" si="65"/>
        <v>-713.05403190678044</v>
      </c>
      <c r="R47" s="72">
        <f t="shared" si="65"/>
        <v>-1063.8909043476597</v>
      </c>
      <c r="S47" s="72">
        <f t="shared" si="65"/>
        <v>-1434.0333034264477</v>
      </c>
      <c r="T47" s="72">
        <f t="shared" si="65"/>
        <v>-911.03332124778535</v>
      </c>
      <c r="U47" s="72">
        <f t="shared" si="65"/>
        <v>-1105.5808389534941</v>
      </c>
      <c r="V47" s="72">
        <f t="shared" si="65"/>
        <v>-1102.9000765426827</v>
      </c>
      <c r="W47" s="72">
        <f t="shared" si="65"/>
        <v>-962.64397083952645</v>
      </c>
      <c r="X47" s="72">
        <f t="shared" si="65"/>
        <v>-746.11473231172567</v>
      </c>
      <c r="Y47" s="72">
        <f t="shared" si="65"/>
        <v>-1309.6894623264161</v>
      </c>
      <c r="Z47" s="72">
        <f t="shared" si="65"/>
        <v>-1438.4365938804913</v>
      </c>
      <c r="AA47" s="72">
        <f t="shared" si="65"/>
        <v>-857.45932472473214</v>
      </c>
      <c r="AB47" s="72">
        <f t="shared" si="35"/>
        <v>-1021.2981990163898</v>
      </c>
      <c r="AC47" s="72">
        <f t="shared" si="35"/>
        <v>-1009.9047336047734</v>
      </c>
      <c r="AD47" s="72">
        <f t="shared" ref="AD47" si="66">IFERROR((AD23-AD11),"NA")</f>
        <v>-1207.4206156182627</v>
      </c>
      <c r="AE47" s="72">
        <f t="shared" ref="AE47:AF47" si="67">IFERROR((AE23-AE11),"NA")</f>
        <v>-1856.8458177288703</v>
      </c>
      <c r="AF47" s="72">
        <f t="shared" si="67"/>
        <v>-1097.9439782186892</v>
      </c>
      <c r="AG47" s="72">
        <f t="shared" ref="AG47:AH47" si="68">IFERROR((AG23-AG11),"NA")</f>
        <v>-1127.3464377593555</v>
      </c>
      <c r="AH47" s="72">
        <f t="shared" si="68"/>
        <v>-1527.4414748536146</v>
      </c>
      <c r="AI47" s="72">
        <f t="shared" ref="AI47" si="69">IFERROR((AI23-AI11),"NA")</f>
        <v>-1644.4487721189362</v>
      </c>
      <c r="AJ47" s="55"/>
      <c r="AK47" s="85">
        <f>AVERAGE(C47:AI47)</f>
        <v>-745.97612549117468</v>
      </c>
      <c r="AL47" s="5" t="s">
        <v>42</v>
      </c>
    </row>
    <row r="78" spans="2:2" x14ac:dyDescent="0.2">
      <c r="B78" s="10" t="s">
        <v>126</v>
      </c>
    </row>
    <row r="85" spans="3:38" x14ac:dyDescent="0.2"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9"/>
      <c r="AL85" s="57"/>
    </row>
    <row r="86" spans="3:38" x14ac:dyDescent="0.2">
      <c r="AK86" s="59"/>
    </row>
    <row r="87" spans="3:38" x14ac:dyDescent="0.2"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K87" s="59"/>
    </row>
    <row r="88" spans="3:38" x14ac:dyDescent="0.2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K88" s="59"/>
    </row>
    <row r="89" spans="3:38" x14ac:dyDescent="0.2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K89" s="59"/>
    </row>
    <row r="90" spans="3:38" x14ac:dyDescent="0.2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K90" s="7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 10.2 total by gas</vt:lpstr>
      <vt:lpstr>Figure 10.1 Energy</vt:lpstr>
      <vt:lpstr>Figure 10.2 IPPU</vt:lpstr>
      <vt:lpstr>Figure 10.3 Agriculture</vt:lpstr>
      <vt:lpstr>Figure 10.4 LULUCF</vt:lpstr>
      <vt:lpstr>Figure 10.5 Waste</vt:lpstr>
      <vt:lpstr>T.10.3 total by sector &amp; F.10.6</vt:lpstr>
      <vt:lpstr>'T.10.3 total by sector &amp; F.10.6'!_Toc434941777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Paul Duffy</cp:lastModifiedBy>
  <dcterms:created xsi:type="dcterms:W3CDTF">2008-02-21T11:53:43Z</dcterms:created>
  <dcterms:modified xsi:type="dcterms:W3CDTF">2025-03-14T15:45:10Z</dcterms:modified>
</cp:coreProperties>
</file>