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UNFCCC Reports\NIR 2024\Annexes\Website Annexes\"/>
    </mc:Choice>
  </mc:AlternateContent>
  <xr:revisionPtr revIDLastSave="0" documentId="13_ncr:1_{18F54757-DD30-4B5F-A90E-953B6AE052A3}" xr6:coauthVersionLast="47" xr6:coauthVersionMax="47" xr10:uidLastSave="{00000000-0000-0000-0000-000000000000}"/>
  <bookViews>
    <workbookView xWindow="28680" yWindow="-120" windowWidth="29040" windowHeight="16440" tabRatio="805" activeTab="1" xr2:uid="{00000000-000D-0000-FFFF-FFFF00000000}"/>
  </bookViews>
  <sheets>
    <sheet name="Table 10.2 total by gas" sheetId="1" r:id="rId1"/>
    <sheet name="Figure 10.1 Energy" sheetId="3" r:id="rId2"/>
    <sheet name="Figure 10.2 IPPU" sheetId="5" r:id="rId3"/>
    <sheet name="Figure 10.3 Agriculture" sheetId="6" r:id="rId4"/>
    <sheet name="Figure 10.4 LULUCF" sheetId="12" r:id="rId5"/>
    <sheet name="Figure 10.5 Waste" sheetId="7" r:id="rId6"/>
    <sheet name="T.10.3 total by sector &amp; F.10.6" sheetId="2" r:id="rId7"/>
  </sheets>
  <definedNames>
    <definedName name="_Toc434941777" localSheetId="6">'T.10.3 total by sector &amp; F.10.6'!$B$78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" i="6" l="1"/>
  <c r="AB6" i="6"/>
  <c r="P6" i="6"/>
  <c r="D6" i="6"/>
  <c r="AA6" i="6"/>
  <c r="AI62" i="12"/>
  <c r="O6" i="6"/>
  <c r="U6" i="6"/>
  <c r="AG6" i="6"/>
  <c r="AH6" i="6"/>
  <c r="V6" i="6"/>
  <c r="K6" i="6"/>
  <c r="W6" i="6"/>
  <c r="I6" i="6"/>
  <c r="S6" i="6"/>
  <c r="J6" i="6"/>
  <c r="Z6" i="6"/>
  <c r="N6" i="6"/>
  <c r="Y6" i="6"/>
  <c r="M6" i="6"/>
  <c r="AF6" i="6"/>
  <c r="T6" i="6"/>
  <c r="H6" i="6"/>
  <c r="G6" i="6"/>
  <c r="AD6" i="6"/>
  <c r="R6" i="6"/>
  <c r="F6" i="6"/>
  <c r="AC6" i="6"/>
  <c r="Q6" i="6"/>
  <c r="E6" i="6"/>
  <c r="X6" i="6"/>
  <c r="L6" i="6"/>
  <c r="AH13" i="7"/>
  <c r="AH49" i="7" l="1"/>
  <c r="W27" i="7"/>
  <c r="K27" i="7"/>
  <c r="AH7" i="7"/>
  <c r="C27" i="7"/>
  <c r="AA27" i="7"/>
  <c r="AG27" i="7"/>
  <c r="U27" i="7"/>
  <c r="Z27" i="7"/>
  <c r="N27" i="7"/>
  <c r="AD27" i="7"/>
  <c r="R27" i="7"/>
  <c r="X27" i="7"/>
  <c r="AH10" i="7"/>
  <c r="AH45" i="7"/>
  <c r="AH40" i="7"/>
  <c r="AH4" i="7"/>
  <c r="AH46" i="7"/>
  <c r="L27" i="7"/>
  <c r="O27" i="7"/>
  <c r="Y27" i="7"/>
  <c r="M27" i="7"/>
  <c r="AH27" i="7"/>
  <c r="V27" i="7"/>
  <c r="J27" i="7"/>
  <c r="I27" i="7"/>
  <c r="AF27" i="7"/>
  <c r="T27" i="7"/>
  <c r="H27" i="7"/>
  <c r="AE27" i="7"/>
  <c r="S27" i="7"/>
  <c r="F27" i="7"/>
  <c r="G27" i="7"/>
  <c r="AC27" i="7"/>
  <c r="Q27" i="7"/>
  <c r="E27" i="7"/>
  <c r="AB27" i="7"/>
  <c r="P27" i="7"/>
  <c r="D27" i="7"/>
  <c r="AH44" i="7" l="1"/>
  <c r="AH11" i="6"/>
  <c r="AH16" i="7"/>
  <c r="AB23" i="5" l="1"/>
  <c r="P23" i="5"/>
  <c r="D23" i="5"/>
  <c r="Z23" i="5"/>
  <c r="AA23" i="5"/>
  <c r="O23" i="5"/>
  <c r="AH23" i="5"/>
  <c r="V23" i="5"/>
  <c r="J23" i="5"/>
  <c r="X23" i="5"/>
  <c r="L23" i="5"/>
  <c r="W23" i="5"/>
  <c r="K23" i="5"/>
  <c r="Y23" i="5"/>
  <c r="M23" i="5"/>
  <c r="AF23" i="5"/>
  <c r="T23" i="5"/>
  <c r="AC23" i="5"/>
  <c r="Q23" i="5"/>
  <c r="E23" i="5"/>
  <c r="N23" i="5"/>
  <c r="AG23" i="5"/>
  <c r="U23" i="5"/>
  <c r="I23" i="5"/>
  <c r="H23" i="5"/>
  <c r="AE23" i="5"/>
  <c r="S23" i="5"/>
  <c r="G23" i="5"/>
  <c r="AD23" i="5"/>
  <c r="R23" i="5"/>
  <c r="F23" i="5"/>
  <c r="AH71" i="5" l="1"/>
  <c r="AH72" i="5"/>
  <c r="AG84" i="5"/>
  <c r="AG87" i="5"/>
  <c r="AG69" i="5"/>
  <c r="AH69" i="5"/>
  <c r="AG72" i="5"/>
  <c r="AH87" i="5"/>
  <c r="AG88" i="5"/>
  <c r="AG70" i="5"/>
  <c r="AH70" i="5"/>
  <c r="AG19" i="5"/>
  <c r="AH19" i="5"/>
  <c r="AG86" i="5"/>
  <c r="AG4" i="5" l="1"/>
  <c r="AH88" i="5"/>
  <c r="AH86" i="5"/>
  <c r="AH4" i="5"/>
  <c r="AG71" i="5"/>
  <c r="AH84" i="5"/>
  <c r="AH13" i="5"/>
  <c r="AG13" i="5"/>
  <c r="AG29" i="5" l="1"/>
  <c r="AH29" i="5"/>
  <c r="AH30" i="2"/>
  <c r="AH78" i="12"/>
  <c r="AH40" i="1"/>
  <c r="AH46" i="1"/>
  <c r="AH63" i="1"/>
  <c r="AH48" i="1"/>
  <c r="AH49" i="1"/>
  <c r="AH57" i="1"/>
  <c r="AH24" i="12" l="1"/>
  <c r="AH87" i="12" s="1"/>
  <c r="AH20" i="12"/>
  <c r="AH83" i="12" s="1"/>
  <c r="AH88" i="12"/>
  <c r="AH76" i="12"/>
  <c r="AH56" i="1"/>
  <c r="AH35" i="2"/>
  <c r="AH8" i="12"/>
  <c r="AH71" i="12" s="1"/>
  <c r="AH4" i="12"/>
  <c r="AH67" i="12" s="1"/>
  <c r="AH34" i="2"/>
  <c r="AH45" i="2"/>
  <c r="AH44" i="2"/>
  <c r="AH43" i="2"/>
  <c r="AH42" i="2"/>
  <c r="AH29" i="2"/>
  <c r="AH64" i="1"/>
  <c r="AH62" i="1"/>
  <c r="AH46" i="2"/>
  <c r="AH60" i="1"/>
  <c r="AH31" i="2"/>
  <c r="AH68" i="12"/>
  <c r="AH59" i="1"/>
  <c r="AH58" i="1"/>
  <c r="AH41" i="1"/>
  <c r="AH47" i="1"/>
  <c r="AH65" i="1"/>
  <c r="AH41" i="2"/>
  <c r="AH33" i="2"/>
  <c r="AH86" i="12"/>
  <c r="AH47" i="2"/>
  <c r="AH32" i="2"/>
  <c r="AH82" i="12"/>
  <c r="AH80" i="12"/>
  <c r="AH62" i="12"/>
  <c r="AH91" i="12"/>
  <c r="AH84" i="12"/>
  <c r="AH72" i="12"/>
  <c r="AH70" i="12"/>
  <c r="AH12" i="12"/>
  <c r="AH75" i="12" s="1"/>
  <c r="AH77" i="12"/>
  <c r="AH90" i="12"/>
  <c r="AH16" i="1"/>
  <c r="AH45" i="1"/>
  <c r="AH44" i="1"/>
  <c r="AH43" i="1"/>
  <c r="AH15" i="1"/>
  <c r="AH42" i="1"/>
  <c r="AH69" i="12"/>
  <c r="AH16" i="12"/>
  <c r="AH79" i="12" s="1"/>
  <c r="AH81" i="12"/>
  <c r="AH61" i="1"/>
  <c r="AH67" i="1" l="1"/>
  <c r="AH66" i="1"/>
  <c r="AH50" i="1"/>
  <c r="AH51" i="1"/>
  <c r="AH30" i="12"/>
  <c r="T8" i="12"/>
  <c r="AG35" i="2"/>
  <c r="AF35" i="2"/>
  <c r="AE35" i="2"/>
  <c r="AD35" i="2"/>
  <c r="AC35" i="2"/>
  <c r="AB35" i="2"/>
  <c r="AA35" i="2"/>
  <c r="C9" i="5"/>
  <c r="AH95" i="12" l="1"/>
  <c r="AH93" i="12"/>
  <c r="C4" i="5"/>
  <c r="AE9" i="3" l="1"/>
  <c r="AF9" i="3"/>
  <c r="AD9" i="3"/>
  <c r="L9" i="3"/>
  <c r="X9" i="3"/>
  <c r="X12" i="3" s="1"/>
  <c r="M9" i="3"/>
  <c r="Y9" i="3"/>
  <c r="Y12" i="3" s="1"/>
  <c r="AE12" i="3"/>
  <c r="V22" i="3"/>
  <c r="J22" i="3"/>
  <c r="G9" i="3"/>
  <c r="G12" i="3" s="1"/>
  <c r="H9" i="3"/>
  <c r="H12" i="3" s="1"/>
  <c r="F9" i="3"/>
  <c r="F12" i="3" s="1"/>
  <c r="I9" i="3"/>
  <c r="I12" i="3" s="1"/>
  <c r="AF12" i="3"/>
  <c r="AG9" i="3"/>
  <c r="AG12" i="3" s="1"/>
  <c r="E9" i="3"/>
  <c r="E12" i="3" s="1"/>
  <c r="C22" i="3"/>
  <c r="AF22" i="3"/>
  <c r="K22" i="3"/>
  <c r="W22" i="3"/>
  <c r="T22" i="3"/>
  <c r="H22" i="3"/>
  <c r="Q9" i="3"/>
  <c r="Q12" i="3" s="1"/>
  <c r="N9" i="3"/>
  <c r="N12" i="3" s="1"/>
  <c r="Z9" i="3"/>
  <c r="Z12" i="3" s="1"/>
  <c r="O9" i="3"/>
  <c r="O12" i="3" s="1"/>
  <c r="AA9" i="3"/>
  <c r="AA12" i="3" s="1"/>
  <c r="U9" i="3"/>
  <c r="U12" i="3" s="1"/>
  <c r="AC9" i="3"/>
  <c r="AC12" i="3" s="1"/>
  <c r="AH37" i="3"/>
  <c r="R9" i="3"/>
  <c r="R12" i="3" s="1"/>
  <c r="S9" i="3"/>
  <c r="S12" i="3" s="1"/>
  <c r="T9" i="3"/>
  <c r="T12" i="3" s="1"/>
  <c r="AH36" i="3"/>
  <c r="AD22" i="3"/>
  <c r="R22" i="3"/>
  <c r="AC22" i="3"/>
  <c r="Q22" i="3"/>
  <c r="E22" i="3"/>
  <c r="AG22" i="3"/>
  <c r="U22" i="3"/>
  <c r="I22" i="3"/>
  <c r="AB22" i="3"/>
  <c r="P22" i="3"/>
  <c r="D22" i="3"/>
  <c r="F22" i="3"/>
  <c r="L12" i="3"/>
  <c r="J9" i="3"/>
  <c r="J12" i="3" s="1"/>
  <c r="V9" i="3"/>
  <c r="V12" i="3" s="1"/>
  <c r="AH9" i="3"/>
  <c r="AH12" i="3" s="1"/>
  <c r="AA22" i="3"/>
  <c r="O22" i="3"/>
  <c r="AH22" i="3"/>
  <c r="M12" i="3"/>
  <c r="K9" i="3"/>
  <c r="K12" i="3" s="1"/>
  <c r="W9" i="3"/>
  <c r="W12" i="3" s="1"/>
  <c r="D9" i="3"/>
  <c r="D12" i="3" s="1"/>
  <c r="P9" i="3"/>
  <c r="P12" i="3" s="1"/>
  <c r="AB9" i="3"/>
  <c r="AB12" i="3" s="1"/>
  <c r="AE22" i="3"/>
  <c r="S22" i="3"/>
  <c r="G22" i="3"/>
  <c r="Z22" i="3"/>
  <c r="N22" i="3"/>
  <c r="X22" i="3"/>
  <c r="L22" i="3"/>
  <c r="AD12" i="3"/>
  <c r="Y22" i="3"/>
  <c r="M22" i="3"/>
  <c r="AH35" i="3" l="1"/>
  <c r="AG49" i="7" l="1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39" i="7"/>
  <c r="J39" i="7"/>
  <c r="I39" i="7"/>
  <c r="H39" i="7"/>
  <c r="G39" i="7"/>
  <c r="F39" i="7"/>
  <c r="E39" i="7"/>
  <c r="D39" i="7"/>
  <c r="C39" i="7"/>
  <c r="AJ45" i="7" l="1"/>
  <c r="AJ46" i="7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AG16" i="12"/>
  <c r="AF16" i="12"/>
  <c r="AC16" i="12"/>
  <c r="AB16" i="12"/>
  <c r="AA16" i="12"/>
  <c r="X16" i="12"/>
  <c r="W16" i="12"/>
  <c r="U16" i="12"/>
  <c r="T16" i="12"/>
  <c r="Q16" i="12"/>
  <c r="P16" i="12"/>
  <c r="O16" i="12"/>
  <c r="M16" i="12"/>
  <c r="L16" i="12"/>
  <c r="K16" i="12"/>
  <c r="I16" i="12"/>
  <c r="H16" i="12"/>
  <c r="E16" i="12"/>
  <c r="D16" i="12"/>
  <c r="C16" i="12"/>
  <c r="AF12" i="12"/>
  <c r="AE12" i="12"/>
  <c r="AD12" i="12"/>
  <c r="AB12" i="12"/>
  <c r="AA12" i="12"/>
  <c r="X12" i="12"/>
  <c r="W12" i="12"/>
  <c r="V12" i="12"/>
  <c r="T12" i="12"/>
  <c r="S12" i="12"/>
  <c r="R12" i="12"/>
  <c r="P12" i="12"/>
  <c r="O12" i="12"/>
  <c r="L12" i="12"/>
  <c r="K12" i="12"/>
  <c r="J12" i="12"/>
  <c r="H12" i="12"/>
  <c r="G12" i="12"/>
  <c r="F12" i="12"/>
  <c r="D12" i="12"/>
  <c r="C12" i="12"/>
  <c r="AE8" i="12"/>
  <c r="AD8" i="12"/>
  <c r="AC8" i="12"/>
  <c r="AB8" i="12"/>
  <c r="AA8" i="12"/>
  <c r="Z8" i="12"/>
  <c r="Y8" i="12"/>
  <c r="X8" i="12"/>
  <c r="W8" i="12"/>
  <c r="V8" i="12"/>
  <c r="S8" i="12"/>
  <c r="R8" i="12"/>
  <c r="Q8" i="12"/>
  <c r="O8" i="12"/>
  <c r="N8" i="12"/>
  <c r="M8" i="12"/>
  <c r="K8" i="12"/>
  <c r="J8" i="12"/>
  <c r="G8" i="12"/>
  <c r="F8" i="12"/>
  <c r="E8" i="12"/>
  <c r="C8" i="12"/>
  <c r="AG4" i="12"/>
  <c r="AF4" i="12"/>
  <c r="AD4" i="12"/>
  <c r="AC4" i="12"/>
  <c r="Z4" i="12"/>
  <c r="Y4" i="12"/>
  <c r="X4" i="12"/>
  <c r="V4" i="12"/>
  <c r="U4" i="12"/>
  <c r="T4" i="12"/>
  <c r="R4" i="12"/>
  <c r="Q4" i="12"/>
  <c r="N4" i="12"/>
  <c r="M4" i="12"/>
  <c r="L4" i="12"/>
  <c r="J4" i="12"/>
  <c r="I4" i="12"/>
  <c r="H4" i="12"/>
  <c r="F4" i="12"/>
  <c r="E4" i="12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G4" i="12" l="1"/>
  <c r="K4" i="12"/>
  <c r="S4" i="12"/>
  <c r="W4" i="12"/>
  <c r="AE4" i="12"/>
  <c r="D8" i="12"/>
  <c r="L8" i="12"/>
  <c r="P8" i="12"/>
  <c r="E12" i="12"/>
  <c r="I12" i="12"/>
  <c r="Q12" i="12"/>
  <c r="U12" i="12"/>
  <c r="AC12" i="12"/>
  <c r="AG12" i="12"/>
  <c r="J16" i="12"/>
  <c r="N16" i="12"/>
  <c r="V16" i="12"/>
  <c r="Z16" i="12"/>
  <c r="C4" i="12"/>
  <c r="O4" i="12"/>
  <c r="AA4" i="12"/>
  <c r="H8" i="12"/>
  <c r="AF8" i="12"/>
  <c r="M12" i="12"/>
  <c r="Y12" i="12"/>
  <c r="F16" i="12"/>
  <c r="R16" i="12"/>
  <c r="AD16" i="12"/>
  <c r="D4" i="12"/>
  <c r="P4" i="12"/>
  <c r="AB4" i="12"/>
  <c r="I8" i="12"/>
  <c r="U8" i="12"/>
  <c r="AG8" i="12"/>
  <c r="N12" i="12"/>
  <c r="Z12" i="12"/>
  <c r="G16" i="12"/>
  <c r="S16" i="12"/>
  <c r="AE16" i="12"/>
  <c r="Y16" i="12"/>
  <c r="C9" i="3" l="1"/>
  <c r="AG41" i="2" l="1"/>
  <c r="AG30" i="2"/>
  <c r="AG43" i="2"/>
  <c r="AG32" i="2"/>
  <c r="AG33" i="2"/>
  <c r="AG34" i="2"/>
  <c r="AG13" i="7"/>
  <c r="AG30" i="12"/>
  <c r="AG70" i="12"/>
  <c r="AG78" i="12"/>
  <c r="AG79" i="12"/>
  <c r="AG81" i="12"/>
  <c r="AG83" i="12"/>
  <c r="AG86" i="12"/>
  <c r="AG87" i="12"/>
  <c r="AG88" i="12" l="1"/>
  <c r="AG80" i="12"/>
  <c r="AG72" i="12"/>
  <c r="AG75" i="12"/>
  <c r="AG71" i="12"/>
  <c r="AG7" i="7"/>
  <c r="AG45" i="2"/>
  <c r="AG44" i="2"/>
  <c r="AG69" i="12"/>
  <c r="AG47" i="2"/>
  <c r="AG68" i="12"/>
  <c r="AG29" i="2"/>
  <c r="AG82" i="12"/>
  <c r="AG42" i="2"/>
  <c r="AG84" i="12"/>
  <c r="AG76" i="12"/>
  <c r="AG4" i="7"/>
  <c r="AG62" i="12"/>
  <c r="AG77" i="12"/>
  <c r="AG31" i="2"/>
  <c r="AG91" i="12"/>
  <c r="AG90" i="12"/>
  <c r="AG67" i="12"/>
  <c r="AG46" i="2"/>
  <c r="AG11" i="6"/>
  <c r="AG36" i="3"/>
  <c r="AG37" i="3"/>
  <c r="AG43" i="1"/>
  <c r="AG60" i="1"/>
  <c r="AG64" i="1"/>
  <c r="AG93" i="12" l="1"/>
  <c r="AG59" i="1"/>
  <c r="AG45" i="1"/>
  <c r="AG95" i="12"/>
  <c r="AG56" i="1"/>
  <c r="AG67" i="1"/>
  <c r="AG66" i="1"/>
  <c r="AG58" i="1"/>
  <c r="AG48" i="1"/>
  <c r="AG40" i="1"/>
  <c r="AG65" i="1"/>
  <c r="AG57" i="1"/>
  <c r="AG49" i="1"/>
  <c r="AG41" i="1"/>
  <c r="AG46" i="1"/>
  <c r="AG47" i="1"/>
  <c r="AG61" i="1"/>
  <c r="AG51" i="1"/>
  <c r="AG44" i="1"/>
  <c r="C13" i="5"/>
  <c r="AG35" i="3"/>
  <c r="AG63" i="1"/>
  <c r="AG62" i="1"/>
  <c r="AG50" i="1"/>
  <c r="AG42" i="1"/>
  <c r="AF69" i="12"/>
  <c r="C47" i="2" l="1"/>
  <c r="C29" i="2"/>
  <c r="AF70" i="12"/>
  <c r="AF71" i="12"/>
  <c r="AF79" i="12"/>
  <c r="AF78" i="12"/>
  <c r="AF86" i="12"/>
  <c r="AF46" i="1"/>
  <c r="AF77" i="12"/>
  <c r="AF72" i="12"/>
  <c r="AF80" i="12"/>
  <c r="AF88" i="12"/>
  <c r="AE45" i="2"/>
  <c r="AF48" i="1"/>
  <c r="AF40" i="1"/>
  <c r="AF68" i="12"/>
  <c r="AF91" i="12"/>
  <c r="AF45" i="1"/>
  <c r="AF59" i="1"/>
  <c r="AF60" i="1"/>
  <c r="AD62" i="12"/>
  <c r="AF75" i="12"/>
  <c r="AF83" i="12"/>
  <c r="AF87" i="12"/>
  <c r="AE44" i="2"/>
  <c r="AF82" i="12"/>
  <c r="AF90" i="12"/>
  <c r="AF62" i="1"/>
  <c r="AF50" i="1"/>
  <c r="AF43" i="2"/>
  <c r="AE33" i="2"/>
  <c r="AF49" i="1"/>
  <c r="AF41" i="1"/>
  <c r="AF62" i="12"/>
  <c r="AF81" i="12"/>
  <c r="AF34" i="2"/>
  <c r="AE43" i="2"/>
  <c r="AE32" i="2"/>
  <c r="AF44" i="1"/>
  <c r="AE34" i="2"/>
  <c r="AF29" i="2"/>
  <c r="AF31" i="2"/>
  <c r="AF47" i="1"/>
  <c r="AF67" i="1"/>
  <c r="AF32" i="2"/>
  <c r="AE41" i="2"/>
  <c r="AE29" i="2"/>
  <c r="AF58" i="1"/>
  <c r="AF84" i="12"/>
  <c r="AF76" i="12"/>
  <c r="AF47" i="2"/>
  <c r="AF61" i="1"/>
  <c r="AF65" i="1"/>
  <c r="AF30" i="2"/>
  <c r="AF42" i="2"/>
  <c r="AF64" i="1"/>
  <c r="AF56" i="1"/>
  <c r="AF57" i="1"/>
  <c r="AF33" i="2"/>
  <c r="AE30" i="2"/>
  <c r="AF46" i="2"/>
  <c r="AF30" i="12"/>
  <c r="AE31" i="2"/>
  <c r="AE46" i="2"/>
  <c r="AE42" i="2"/>
  <c r="AF63" i="1"/>
  <c r="AF51" i="1"/>
  <c r="AF43" i="1"/>
  <c r="AF45" i="2"/>
  <c r="AF41" i="2"/>
  <c r="AF42" i="1"/>
  <c r="AF44" i="2"/>
  <c r="AE62" i="12"/>
  <c r="AF66" i="1"/>
  <c r="AF67" i="12"/>
  <c r="AE47" i="2"/>
  <c r="AF95" i="12" l="1"/>
  <c r="AF93" i="12"/>
  <c r="AF13" i="7" l="1"/>
  <c r="AF72" i="5"/>
  <c r="AF69" i="5"/>
  <c r="AF71" i="5" l="1"/>
  <c r="AF86" i="5"/>
  <c r="AF87" i="5"/>
  <c r="AF84" i="5"/>
  <c r="AF13" i="5"/>
  <c r="AF4" i="5"/>
  <c r="AF7" i="7"/>
  <c r="AF4" i="7"/>
  <c r="AF19" i="5"/>
  <c r="AF88" i="5"/>
  <c r="AF29" i="5" l="1"/>
  <c r="AF11" i="6"/>
  <c r="AE7" i="7"/>
  <c r="S7" i="7"/>
  <c r="M7" i="7"/>
  <c r="Y7" i="7"/>
  <c r="G7" i="7"/>
  <c r="Q7" i="7"/>
  <c r="J7" i="7"/>
  <c r="D7" i="7"/>
  <c r="AA7" i="7"/>
  <c r="U7" i="7"/>
  <c r="O7" i="7"/>
  <c r="I7" i="7"/>
  <c r="E7" i="7"/>
  <c r="AB7" i="7"/>
  <c r="P7" i="7"/>
  <c r="C7" i="7"/>
  <c r="Z7" i="7"/>
  <c r="T7" i="7"/>
  <c r="N7" i="7"/>
  <c r="H7" i="7"/>
  <c r="AC7" i="7"/>
  <c r="W7" i="7"/>
  <c r="V7" i="7"/>
  <c r="K7" i="7"/>
  <c r="AD7" i="7"/>
  <c r="X7" i="7"/>
  <c r="R7" i="7"/>
  <c r="L7" i="7"/>
  <c r="F7" i="7"/>
  <c r="AD13" i="7" l="1"/>
  <c r="AE13" i="7"/>
  <c r="AD30" i="12" l="1"/>
  <c r="AE11" i="6"/>
  <c r="AE69" i="12"/>
  <c r="AE86" i="12"/>
  <c r="AE80" i="12"/>
  <c r="AE68" i="12"/>
  <c r="AE79" i="12"/>
  <c r="AE67" i="12"/>
  <c r="AE87" i="12"/>
  <c r="AE81" i="12"/>
  <c r="AE75" i="12"/>
  <c r="AE90" i="12"/>
  <c r="AE84" i="12"/>
  <c r="AE78" i="12"/>
  <c r="AE72" i="12"/>
  <c r="AE83" i="12"/>
  <c r="AE77" i="12"/>
  <c r="AE71" i="12"/>
  <c r="AE30" i="12"/>
  <c r="AE88" i="12"/>
  <c r="AE82" i="12"/>
  <c r="AE76" i="12"/>
  <c r="AE70" i="12"/>
  <c r="AE91" i="12"/>
  <c r="AE4" i="7"/>
  <c r="AD4" i="7"/>
  <c r="AE95" i="12" l="1"/>
  <c r="AD95" i="12"/>
  <c r="AD11" i="6"/>
  <c r="AE93" i="12"/>
  <c r="AD69" i="5" l="1"/>
  <c r="AE69" i="5"/>
  <c r="AD87" i="5"/>
  <c r="AE87" i="5"/>
  <c r="AD88" i="5"/>
  <c r="AE88" i="5"/>
  <c r="AD72" i="5"/>
  <c r="AE72" i="5"/>
  <c r="AD56" i="1"/>
  <c r="AE56" i="1"/>
  <c r="AD57" i="1"/>
  <c r="AD59" i="1"/>
  <c r="AE59" i="1"/>
  <c r="AD60" i="1"/>
  <c r="AD62" i="1"/>
  <c r="AE62" i="1"/>
  <c r="AD63" i="1"/>
  <c r="AD65" i="1"/>
  <c r="AE65" i="1"/>
  <c r="AD66" i="1" l="1"/>
  <c r="AD84" i="5"/>
  <c r="AC57" i="1"/>
  <c r="AC59" i="1"/>
  <c r="AC61" i="1"/>
  <c r="AC63" i="1"/>
  <c r="AC65" i="1"/>
  <c r="AC67" i="1"/>
  <c r="AD67" i="1"/>
  <c r="AD64" i="1"/>
  <c r="AD61" i="1"/>
  <c r="AD58" i="1"/>
  <c r="AE67" i="1"/>
  <c r="AE64" i="1"/>
  <c r="AE61" i="1"/>
  <c r="AE58" i="1"/>
  <c r="AD71" i="5"/>
  <c r="AC56" i="1"/>
  <c r="AC58" i="1"/>
  <c r="AC44" i="1"/>
  <c r="AC62" i="1"/>
  <c r="AC64" i="1"/>
  <c r="AE84" i="5"/>
  <c r="AE66" i="1"/>
  <c r="AE63" i="1"/>
  <c r="AE60" i="1"/>
  <c r="AE57" i="1"/>
  <c r="AE71" i="5"/>
  <c r="AE86" i="5"/>
  <c r="AD86" i="5"/>
  <c r="AD49" i="1"/>
  <c r="AD43" i="1"/>
  <c r="AC50" i="1"/>
  <c r="AC60" i="1"/>
  <c r="AC48" i="1"/>
  <c r="AC42" i="1"/>
  <c r="AD47" i="1"/>
  <c r="AD41" i="1"/>
  <c r="AC46" i="1"/>
  <c r="AC40" i="1"/>
  <c r="AC66" i="1"/>
  <c r="AD51" i="1"/>
  <c r="AD45" i="1"/>
  <c r="AD4" i="5"/>
  <c r="AE51" i="1"/>
  <c r="AE49" i="1"/>
  <c r="AE47" i="1"/>
  <c r="AE45" i="1"/>
  <c r="AE43" i="1"/>
  <c r="AE41" i="1"/>
  <c r="AC51" i="1"/>
  <c r="AC49" i="1"/>
  <c r="AC47" i="1"/>
  <c r="AC45" i="1"/>
  <c r="AC43" i="1"/>
  <c r="AC41" i="1"/>
  <c r="AE19" i="5"/>
  <c r="AE50" i="1"/>
  <c r="AE48" i="1"/>
  <c r="AE46" i="1"/>
  <c r="AE44" i="1"/>
  <c r="AE42" i="1"/>
  <c r="AE40" i="1"/>
  <c r="AD19" i="5"/>
  <c r="AD50" i="1"/>
  <c r="AD48" i="1"/>
  <c r="AD46" i="1"/>
  <c r="AD44" i="1"/>
  <c r="AD42" i="1"/>
  <c r="AD40" i="1"/>
  <c r="AE4" i="5"/>
  <c r="AE13" i="5"/>
  <c r="AD13" i="5"/>
  <c r="AD29" i="5" l="1"/>
  <c r="AE29" i="5"/>
  <c r="X87" i="5"/>
  <c r="T87" i="5"/>
  <c r="P87" i="5"/>
  <c r="L87" i="5"/>
  <c r="H87" i="5"/>
  <c r="D87" i="5"/>
  <c r="V88" i="5"/>
  <c r="F88" i="5"/>
  <c r="AC87" i="5"/>
  <c r="I87" i="5"/>
  <c r="Z88" i="5"/>
  <c r="R88" i="5"/>
  <c r="N88" i="5"/>
  <c r="J88" i="5"/>
  <c r="C88" i="5"/>
  <c r="AA88" i="5"/>
  <c r="W88" i="5"/>
  <c r="S88" i="5"/>
  <c r="O88" i="5"/>
  <c r="K88" i="5"/>
  <c r="G88" i="5"/>
  <c r="Y87" i="5"/>
  <c r="M87" i="5"/>
  <c r="AC88" i="5"/>
  <c r="Q88" i="5"/>
  <c r="I88" i="5"/>
  <c r="E88" i="5"/>
  <c r="Y88" i="5"/>
  <c r="U88" i="5"/>
  <c r="M88" i="5"/>
  <c r="C87" i="5"/>
  <c r="AB88" i="5"/>
  <c r="X88" i="5"/>
  <c r="T88" i="5"/>
  <c r="P88" i="5"/>
  <c r="L88" i="5"/>
  <c r="H88" i="5"/>
  <c r="D88" i="5"/>
  <c r="AA87" i="5"/>
  <c r="W87" i="5"/>
  <c r="O87" i="5"/>
  <c r="K87" i="5"/>
  <c r="Q87" i="5"/>
  <c r="Z87" i="5"/>
  <c r="V87" i="5"/>
  <c r="R87" i="5"/>
  <c r="N87" i="5"/>
  <c r="J87" i="5"/>
  <c r="F87" i="5"/>
  <c r="U87" i="5"/>
  <c r="E87" i="5"/>
  <c r="AB87" i="5"/>
  <c r="S87" i="5"/>
  <c r="G87" i="5"/>
  <c r="AJ88" i="5" l="1"/>
  <c r="AJ87" i="5"/>
  <c r="E51" i="1"/>
  <c r="Y51" i="1"/>
  <c r="U67" i="1"/>
  <c r="Q51" i="1"/>
  <c r="M67" i="1"/>
  <c r="I51" i="1"/>
  <c r="E67" i="1"/>
  <c r="M51" i="1"/>
  <c r="I67" i="1"/>
  <c r="Y67" i="1"/>
  <c r="U51" i="1"/>
  <c r="Q67" i="1"/>
  <c r="AA67" i="1"/>
  <c r="W67" i="1"/>
  <c r="S67" i="1"/>
  <c r="O67" i="1"/>
  <c r="K67" i="1"/>
  <c r="G67" i="1"/>
  <c r="C67" i="1"/>
  <c r="Z67" i="1"/>
  <c r="V67" i="1"/>
  <c r="R67" i="1"/>
  <c r="N67" i="1"/>
  <c r="J67" i="1"/>
  <c r="F67" i="1"/>
  <c r="AB67" i="1"/>
  <c r="X67" i="1"/>
  <c r="T67" i="1"/>
  <c r="P67" i="1"/>
  <c r="L67" i="1"/>
  <c r="H67" i="1"/>
  <c r="D67" i="1"/>
  <c r="AB51" i="1"/>
  <c r="X51" i="1"/>
  <c r="T51" i="1"/>
  <c r="P51" i="1"/>
  <c r="L51" i="1"/>
  <c r="H51" i="1"/>
  <c r="D51" i="1"/>
  <c r="C51" i="1"/>
  <c r="AA51" i="1"/>
  <c r="W51" i="1"/>
  <c r="S51" i="1"/>
  <c r="O51" i="1"/>
  <c r="K51" i="1"/>
  <c r="G51" i="1"/>
  <c r="Z51" i="1"/>
  <c r="V51" i="1"/>
  <c r="R51" i="1"/>
  <c r="N51" i="1"/>
  <c r="J51" i="1"/>
  <c r="F51" i="1"/>
  <c r="AD88" i="12" l="1"/>
  <c r="AD84" i="12"/>
  <c r="AD91" i="12"/>
  <c r="AD87" i="12"/>
  <c r="AD83" i="12"/>
  <c r="AD90" i="12"/>
  <c r="AD86" i="12"/>
  <c r="AD82" i="12"/>
  <c r="AD78" i="12"/>
  <c r="AD70" i="12"/>
  <c r="AD81" i="12"/>
  <c r="AD77" i="12"/>
  <c r="AD69" i="12"/>
  <c r="AD80" i="12"/>
  <c r="AD76" i="12"/>
  <c r="AD72" i="12"/>
  <c r="AD68" i="12"/>
  <c r="AD79" i="12"/>
  <c r="AD75" i="12"/>
  <c r="AD71" i="12"/>
  <c r="AD67" i="12"/>
  <c r="AD31" i="2"/>
  <c r="AD44" i="2"/>
  <c r="AD45" i="2"/>
  <c r="AD34" i="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Y74" i="12"/>
  <c r="W74" i="12"/>
  <c r="V74" i="12"/>
  <c r="U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Y73" i="12"/>
  <c r="W73" i="12"/>
  <c r="V73" i="12"/>
  <c r="U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AJ91" i="12" l="1"/>
  <c r="AJ73" i="12"/>
  <c r="AJ81" i="12"/>
  <c r="AJ67" i="12"/>
  <c r="AJ71" i="12"/>
  <c r="AJ76" i="12"/>
  <c r="AJ86" i="12"/>
  <c r="AJ83" i="12"/>
  <c r="AJ88" i="12"/>
  <c r="AJ68" i="12"/>
  <c r="AJ70" i="12"/>
  <c r="AJ78" i="12"/>
  <c r="AJ75" i="12"/>
  <c r="AJ80" i="12"/>
  <c r="AJ90" i="12"/>
  <c r="AJ87" i="12"/>
  <c r="AJ69" i="12"/>
  <c r="AJ77" i="12"/>
  <c r="AJ72" i="12"/>
  <c r="AJ74" i="12"/>
  <c r="AJ82" i="12"/>
  <c r="AJ79" i="12"/>
  <c r="AJ84" i="12"/>
  <c r="AD93" i="12"/>
  <c r="AD32" i="2"/>
  <c r="AD33" i="2"/>
  <c r="AD46" i="2"/>
  <c r="AD41" i="2"/>
  <c r="AD43" i="2"/>
  <c r="H50" i="1"/>
  <c r="AD42" i="2"/>
  <c r="AD30" i="2"/>
  <c r="AD29" i="2"/>
  <c r="AD47" i="2"/>
  <c r="C23" i="5" l="1"/>
  <c r="C86" i="5"/>
  <c r="AC30" i="12" l="1"/>
  <c r="AC71" i="5" l="1"/>
  <c r="AC72" i="5"/>
  <c r="AC69" i="5"/>
  <c r="AC11" i="6" l="1"/>
  <c r="AC86" i="5"/>
  <c r="AC4" i="5"/>
  <c r="AC19" i="5"/>
  <c r="AC13" i="5"/>
  <c r="AC84" i="5"/>
  <c r="AC29" i="5" l="1"/>
  <c r="AC13" i="7" l="1"/>
  <c r="AC41" i="2"/>
  <c r="AC44" i="2"/>
  <c r="AC45" i="2"/>
  <c r="AC30" i="2"/>
  <c r="AC31" i="2"/>
  <c r="AC34" i="2"/>
  <c r="AC42" i="2"/>
  <c r="AC43" i="2"/>
  <c r="AC46" i="2"/>
  <c r="AC47" i="2"/>
  <c r="AC4" i="7" l="1"/>
  <c r="AC33" i="2"/>
  <c r="AC29" i="2"/>
  <c r="AC32" i="2"/>
  <c r="AB62" i="12" l="1"/>
  <c r="AC62" i="12"/>
  <c r="AB30" i="12"/>
  <c r="AC95" i="12" l="1"/>
  <c r="AB95" i="12"/>
  <c r="AC93" i="12"/>
  <c r="AB93" i="12"/>
  <c r="AB13" i="7" l="1"/>
  <c r="AB4" i="7" l="1"/>
  <c r="AB11" i="6"/>
  <c r="AA69" i="5"/>
  <c r="AB69" i="5"/>
  <c r="AA72" i="5"/>
  <c r="AB72" i="5"/>
  <c r="AB71" i="5"/>
  <c r="Z19" i="5"/>
  <c r="Y19" i="5"/>
  <c r="X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W19" i="5" l="1"/>
  <c r="AB19" i="5"/>
  <c r="AA19" i="5"/>
  <c r="AA13" i="5"/>
  <c r="AA86" i="5"/>
  <c r="AA84" i="5"/>
  <c r="AA71" i="5"/>
  <c r="AB86" i="5"/>
  <c r="AA4" i="5"/>
  <c r="AB4" i="5"/>
  <c r="AB84" i="5"/>
  <c r="AB13" i="5"/>
  <c r="AB29" i="5" l="1"/>
  <c r="AA29" i="5"/>
  <c r="AB34" i="2" l="1"/>
  <c r="AB33" i="2"/>
  <c r="AB31" i="2"/>
  <c r="AB43" i="2"/>
  <c r="AB32" i="2" l="1"/>
  <c r="AB45" i="2"/>
  <c r="AB41" i="2"/>
  <c r="AB29" i="2"/>
  <c r="AB44" i="2"/>
  <c r="AB46" i="2"/>
  <c r="AB30" i="2"/>
  <c r="AB42" i="2"/>
  <c r="AB47" i="2" l="1"/>
  <c r="AB43" i="1" l="1"/>
  <c r="AB65" i="1"/>
  <c r="AB47" i="1"/>
  <c r="AB40" i="1"/>
  <c r="AB60" i="1"/>
  <c r="AB48" i="1"/>
  <c r="AB57" i="1"/>
  <c r="AB49" i="1" l="1"/>
  <c r="AB59" i="1"/>
  <c r="C50" i="1"/>
  <c r="AB61" i="1"/>
  <c r="AB41" i="1"/>
  <c r="AB45" i="1"/>
  <c r="AB63" i="1"/>
  <c r="AB42" i="1"/>
  <c r="AB44" i="1"/>
  <c r="AB46" i="1"/>
  <c r="AB64" i="1"/>
  <c r="AB56" i="1"/>
  <c r="AB66" i="1"/>
  <c r="AB62" i="1"/>
  <c r="AB58" i="1"/>
  <c r="AB50" i="1"/>
  <c r="AA30" i="12" l="1"/>
  <c r="AA62" i="12"/>
  <c r="AA95" i="12" l="1"/>
  <c r="AA93" i="12"/>
  <c r="Z11" i="6"/>
  <c r="AA46" i="2"/>
  <c r="Y34" i="2"/>
  <c r="X34" i="2"/>
  <c r="U34" i="2"/>
  <c r="T34" i="2"/>
  <c r="Q34" i="2"/>
  <c r="P34" i="2"/>
  <c r="M34" i="2"/>
  <c r="L34" i="2"/>
  <c r="K46" i="2"/>
  <c r="I34" i="2"/>
  <c r="H34" i="2"/>
  <c r="E34" i="2"/>
  <c r="D34" i="2"/>
  <c r="I46" i="2" l="1"/>
  <c r="Y46" i="2"/>
  <c r="P46" i="2"/>
  <c r="K34" i="2"/>
  <c r="Q46" i="2"/>
  <c r="H46" i="2"/>
  <c r="X46" i="2"/>
  <c r="J34" i="2"/>
  <c r="J46" i="2"/>
  <c r="R34" i="2"/>
  <c r="R46" i="2"/>
  <c r="Z34" i="2"/>
  <c r="Z46" i="2"/>
  <c r="F34" i="2"/>
  <c r="F46" i="2"/>
  <c r="N34" i="2"/>
  <c r="N46" i="2"/>
  <c r="V34" i="2"/>
  <c r="V46" i="2"/>
  <c r="C34" i="2"/>
  <c r="C46" i="2"/>
  <c r="G34" i="2"/>
  <c r="G46" i="2"/>
  <c r="AA34" i="2"/>
  <c r="D46" i="2"/>
  <c r="L46" i="2"/>
  <c r="T46" i="2"/>
  <c r="O34" i="2"/>
  <c r="O46" i="2"/>
  <c r="S34" i="2"/>
  <c r="S46" i="2"/>
  <c r="W34" i="2"/>
  <c r="W46" i="2"/>
  <c r="E46" i="2"/>
  <c r="M46" i="2"/>
  <c r="U46" i="2"/>
  <c r="Z72" i="5" l="1"/>
  <c r="Y72" i="5"/>
  <c r="X72" i="5"/>
  <c r="W72" i="5"/>
  <c r="V72" i="5"/>
  <c r="U72" i="5"/>
  <c r="T72" i="5"/>
  <c r="S72" i="5"/>
  <c r="R72" i="5"/>
  <c r="Z71" i="5"/>
  <c r="Y71" i="5"/>
  <c r="X71" i="5"/>
  <c r="W71" i="5"/>
  <c r="V71" i="5"/>
  <c r="U71" i="5"/>
  <c r="T71" i="5"/>
  <c r="S71" i="5"/>
  <c r="R71" i="5"/>
  <c r="Q71" i="5"/>
  <c r="P71" i="5"/>
  <c r="Z69" i="5"/>
  <c r="Y69" i="5"/>
  <c r="X69" i="5"/>
  <c r="W69" i="5"/>
  <c r="V69" i="5"/>
  <c r="U69" i="5"/>
  <c r="T69" i="5"/>
  <c r="S69" i="5"/>
  <c r="R69" i="5"/>
  <c r="Q69" i="5"/>
  <c r="V11" i="6" l="1"/>
  <c r="F11" i="6"/>
  <c r="J11" i="6"/>
  <c r="N11" i="6"/>
  <c r="Z4" i="7"/>
  <c r="G11" i="6"/>
  <c r="O11" i="6"/>
  <c r="W11" i="6"/>
  <c r="C6" i="6"/>
  <c r="C11" i="6" s="1"/>
  <c r="D11" i="6"/>
  <c r="H11" i="6"/>
  <c r="L11" i="6"/>
  <c r="P11" i="6"/>
  <c r="T11" i="6"/>
  <c r="X11" i="6"/>
  <c r="I11" i="6"/>
  <c r="M11" i="6"/>
  <c r="Q11" i="6"/>
  <c r="U11" i="6"/>
  <c r="Y11" i="6"/>
  <c r="K11" i="6"/>
  <c r="S11" i="6"/>
  <c r="AA4" i="7"/>
  <c r="Y4" i="7"/>
  <c r="E11" i="6" l="1"/>
  <c r="R11" i="6"/>
  <c r="Q72" i="5" l="1"/>
  <c r="P72" i="5"/>
  <c r="O72" i="5"/>
  <c r="V13" i="5" l="1"/>
  <c r="W13" i="5"/>
  <c r="Z13" i="5"/>
  <c r="U13" i="5"/>
  <c r="X13" i="5"/>
  <c r="Y13" i="5"/>
  <c r="C19" i="5" l="1"/>
  <c r="Y84" i="5"/>
  <c r="Z84" i="5"/>
  <c r="AA44" i="1" l="1"/>
  <c r="Y35" i="2" l="1"/>
  <c r="Z35" i="2"/>
  <c r="AA50" i="1"/>
  <c r="AA66" i="1"/>
  <c r="AA46" i="1"/>
  <c r="AA62" i="1"/>
  <c r="AA42" i="1"/>
  <c r="AA58" i="1"/>
  <c r="AA40" i="1"/>
  <c r="AA56" i="1"/>
  <c r="Y32" i="2"/>
  <c r="Y44" i="2"/>
  <c r="Q32" i="2"/>
  <c r="Q44" i="2"/>
  <c r="I32" i="2"/>
  <c r="I44" i="2"/>
  <c r="Z50" i="1"/>
  <c r="Z66" i="1"/>
  <c r="Z46" i="1"/>
  <c r="Z62" i="1"/>
  <c r="Z42" i="1"/>
  <c r="Z58" i="1"/>
  <c r="X32" i="2"/>
  <c r="X44" i="2"/>
  <c r="P32" i="2"/>
  <c r="P44" i="2"/>
  <c r="H32" i="2"/>
  <c r="H44" i="2"/>
  <c r="Z49" i="1"/>
  <c r="Z65" i="1"/>
  <c r="Z47" i="1"/>
  <c r="Z63" i="1"/>
  <c r="Z45" i="1"/>
  <c r="Z61" i="1"/>
  <c r="Z43" i="1"/>
  <c r="Z59" i="1"/>
  <c r="Z41" i="1"/>
  <c r="Z57" i="1"/>
  <c r="Z32" i="2"/>
  <c r="Z44" i="2"/>
  <c r="V32" i="2"/>
  <c r="V44" i="2"/>
  <c r="R32" i="2"/>
  <c r="R44" i="2"/>
  <c r="N32" i="2"/>
  <c r="N44" i="2"/>
  <c r="J32" i="2"/>
  <c r="J44" i="2"/>
  <c r="F32" i="2"/>
  <c r="F44" i="2"/>
  <c r="AA48" i="1"/>
  <c r="AA64" i="1"/>
  <c r="AA60" i="1"/>
  <c r="U32" i="2"/>
  <c r="U44" i="2"/>
  <c r="M32" i="2"/>
  <c r="M44" i="2"/>
  <c r="E32" i="2"/>
  <c r="E44" i="2"/>
  <c r="Z48" i="1"/>
  <c r="Z64" i="1"/>
  <c r="Z44" i="1"/>
  <c r="Z60" i="1"/>
  <c r="Z40" i="1"/>
  <c r="Z56" i="1"/>
  <c r="T32" i="2"/>
  <c r="T44" i="2"/>
  <c r="L32" i="2"/>
  <c r="L44" i="2"/>
  <c r="D32" i="2"/>
  <c r="D44" i="2"/>
  <c r="AA49" i="1"/>
  <c r="AA65" i="1"/>
  <c r="AA47" i="1"/>
  <c r="AA63" i="1"/>
  <c r="AA45" i="1"/>
  <c r="AA61" i="1"/>
  <c r="AA43" i="1"/>
  <c r="AA59" i="1"/>
  <c r="AA41" i="1"/>
  <c r="AA57" i="1"/>
  <c r="C32" i="2"/>
  <c r="C44" i="2"/>
  <c r="AA32" i="2"/>
  <c r="AA44" i="2"/>
  <c r="W32" i="2"/>
  <c r="W44" i="2"/>
  <c r="S32" i="2"/>
  <c r="S44" i="2"/>
  <c r="O32" i="2"/>
  <c r="O44" i="2"/>
  <c r="K32" i="2"/>
  <c r="K44" i="2"/>
  <c r="G32" i="2"/>
  <c r="G44" i="2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W49" i="1"/>
  <c r="M63" i="1"/>
  <c r="U58" i="1"/>
  <c r="T58" i="1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E82" i="5"/>
  <c r="D82" i="5"/>
  <c r="C82" i="5"/>
  <c r="AJ44" i="2" l="1"/>
  <c r="AJ32" i="2"/>
  <c r="Y47" i="2"/>
  <c r="Z47" i="2"/>
  <c r="C71" i="5"/>
  <c r="F13" i="5"/>
  <c r="J13" i="5"/>
  <c r="N13" i="5"/>
  <c r="R13" i="5"/>
  <c r="D13" i="5"/>
  <c r="D71" i="5"/>
  <c r="H71" i="5"/>
  <c r="L71" i="5"/>
  <c r="E40" i="1"/>
  <c r="E56" i="1"/>
  <c r="M40" i="1"/>
  <c r="M56" i="1"/>
  <c r="U40" i="1"/>
  <c r="U56" i="1"/>
  <c r="F42" i="1"/>
  <c r="F58" i="1"/>
  <c r="N42" i="1"/>
  <c r="N58" i="1"/>
  <c r="V42" i="1"/>
  <c r="V58" i="1"/>
  <c r="G44" i="1"/>
  <c r="G60" i="1"/>
  <c r="O44" i="1"/>
  <c r="O60" i="1"/>
  <c r="W44" i="1"/>
  <c r="W60" i="1"/>
  <c r="H46" i="1"/>
  <c r="H62" i="1"/>
  <c r="P46" i="1"/>
  <c r="P62" i="1"/>
  <c r="X46" i="1"/>
  <c r="X62" i="1"/>
  <c r="I47" i="1"/>
  <c r="I63" i="1"/>
  <c r="Q47" i="1"/>
  <c r="Q63" i="1"/>
  <c r="Y47" i="1"/>
  <c r="Y63" i="1"/>
  <c r="J48" i="1"/>
  <c r="J64" i="1"/>
  <c r="R48" i="1"/>
  <c r="R64" i="1"/>
  <c r="V48" i="1"/>
  <c r="V64" i="1"/>
  <c r="G49" i="1"/>
  <c r="G65" i="1"/>
  <c r="O49" i="1"/>
  <c r="O65" i="1"/>
  <c r="W65" i="1"/>
  <c r="D41" i="1"/>
  <c r="D57" i="1"/>
  <c r="L41" i="1"/>
  <c r="L57" i="1"/>
  <c r="P41" i="1"/>
  <c r="P57" i="1"/>
  <c r="X41" i="1"/>
  <c r="X57" i="1"/>
  <c r="I43" i="1"/>
  <c r="I59" i="1"/>
  <c r="U43" i="1"/>
  <c r="U59" i="1"/>
  <c r="F45" i="1"/>
  <c r="F61" i="1"/>
  <c r="N45" i="1"/>
  <c r="N61" i="1"/>
  <c r="V45" i="1"/>
  <c r="V61" i="1"/>
  <c r="F40" i="1"/>
  <c r="F56" i="1"/>
  <c r="N40" i="1"/>
  <c r="N56" i="1"/>
  <c r="V40" i="1"/>
  <c r="V56" i="1"/>
  <c r="G42" i="1"/>
  <c r="G58" i="1"/>
  <c r="O42" i="1"/>
  <c r="O58" i="1"/>
  <c r="S42" i="1"/>
  <c r="S58" i="1"/>
  <c r="D44" i="1"/>
  <c r="D60" i="1"/>
  <c r="L44" i="1"/>
  <c r="L60" i="1"/>
  <c r="T44" i="1"/>
  <c r="T60" i="1"/>
  <c r="E46" i="1"/>
  <c r="E62" i="1"/>
  <c r="M46" i="1"/>
  <c r="M62" i="1"/>
  <c r="U46" i="1"/>
  <c r="U62" i="1"/>
  <c r="F47" i="1"/>
  <c r="F63" i="1"/>
  <c r="R47" i="1"/>
  <c r="R63" i="1"/>
  <c r="C48" i="1"/>
  <c r="C64" i="1"/>
  <c r="K48" i="1"/>
  <c r="K64" i="1"/>
  <c r="S48" i="1"/>
  <c r="S64" i="1"/>
  <c r="W48" i="1"/>
  <c r="W64" i="1"/>
  <c r="L49" i="1"/>
  <c r="L65" i="1"/>
  <c r="X49" i="1"/>
  <c r="X65" i="1"/>
  <c r="E41" i="1"/>
  <c r="E57" i="1"/>
  <c r="M41" i="1"/>
  <c r="M57" i="1"/>
  <c r="U41" i="1"/>
  <c r="U57" i="1"/>
  <c r="F43" i="1"/>
  <c r="F59" i="1"/>
  <c r="N43" i="1"/>
  <c r="N59" i="1"/>
  <c r="V43" i="1"/>
  <c r="V59" i="1"/>
  <c r="G45" i="1"/>
  <c r="G61" i="1"/>
  <c r="O45" i="1"/>
  <c r="O61" i="1"/>
  <c r="W45" i="1"/>
  <c r="W61" i="1"/>
  <c r="D40" i="1"/>
  <c r="D56" i="1"/>
  <c r="H40" i="1"/>
  <c r="H56" i="1"/>
  <c r="L40" i="1"/>
  <c r="L56" i="1"/>
  <c r="P40" i="1"/>
  <c r="P56" i="1"/>
  <c r="T40" i="1"/>
  <c r="T56" i="1"/>
  <c r="X40" i="1"/>
  <c r="X56" i="1"/>
  <c r="E42" i="1"/>
  <c r="E58" i="1"/>
  <c r="I42" i="1"/>
  <c r="I58" i="1"/>
  <c r="M42" i="1"/>
  <c r="M58" i="1"/>
  <c r="Q42" i="1"/>
  <c r="Q58" i="1"/>
  <c r="U42" i="1"/>
  <c r="Y42" i="1"/>
  <c r="Y58" i="1"/>
  <c r="F44" i="1"/>
  <c r="F60" i="1"/>
  <c r="J44" i="1"/>
  <c r="J60" i="1"/>
  <c r="N44" i="1"/>
  <c r="N60" i="1"/>
  <c r="R44" i="1"/>
  <c r="R60" i="1"/>
  <c r="V44" i="1"/>
  <c r="V60" i="1"/>
  <c r="C46" i="1"/>
  <c r="C62" i="1"/>
  <c r="G46" i="1"/>
  <c r="G62" i="1"/>
  <c r="K46" i="1"/>
  <c r="K62" i="1"/>
  <c r="O46" i="1"/>
  <c r="O62" i="1"/>
  <c r="S46" i="1"/>
  <c r="S62" i="1"/>
  <c r="W46" i="1"/>
  <c r="W62" i="1"/>
  <c r="D47" i="1"/>
  <c r="D63" i="1"/>
  <c r="H47" i="1"/>
  <c r="H63" i="1"/>
  <c r="L47" i="1"/>
  <c r="L63" i="1"/>
  <c r="P47" i="1"/>
  <c r="P63" i="1"/>
  <c r="T47" i="1"/>
  <c r="T63" i="1"/>
  <c r="X47" i="1"/>
  <c r="X63" i="1"/>
  <c r="E48" i="1"/>
  <c r="E64" i="1"/>
  <c r="I48" i="1"/>
  <c r="I64" i="1"/>
  <c r="M48" i="1"/>
  <c r="M64" i="1"/>
  <c r="Q48" i="1"/>
  <c r="Q64" i="1"/>
  <c r="U48" i="1"/>
  <c r="U64" i="1"/>
  <c r="Y48" i="1"/>
  <c r="Y64" i="1"/>
  <c r="F49" i="1"/>
  <c r="F65" i="1"/>
  <c r="J49" i="1"/>
  <c r="J65" i="1"/>
  <c r="N49" i="1"/>
  <c r="N65" i="1"/>
  <c r="R49" i="1"/>
  <c r="R65" i="1"/>
  <c r="V49" i="1"/>
  <c r="V65" i="1"/>
  <c r="C41" i="1"/>
  <c r="C57" i="1"/>
  <c r="G41" i="1"/>
  <c r="G57" i="1"/>
  <c r="K41" i="1"/>
  <c r="K57" i="1"/>
  <c r="O41" i="1"/>
  <c r="O57" i="1"/>
  <c r="S41" i="1"/>
  <c r="S57" i="1"/>
  <c r="W41" i="1"/>
  <c r="W57" i="1"/>
  <c r="D43" i="1"/>
  <c r="D59" i="1"/>
  <c r="H43" i="1"/>
  <c r="H59" i="1"/>
  <c r="L43" i="1"/>
  <c r="L59" i="1"/>
  <c r="P43" i="1"/>
  <c r="P59" i="1"/>
  <c r="T43" i="1"/>
  <c r="T59" i="1"/>
  <c r="X43" i="1"/>
  <c r="X59" i="1"/>
  <c r="E45" i="1"/>
  <c r="E61" i="1"/>
  <c r="I45" i="1"/>
  <c r="I61" i="1"/>
  <c r="M45" i="1"/>
  <c r="M61" i="1"/>
  <c r="Q45" i="1"/>
  <c r="Q61" i="1"/>
  <c r="U45" i="1"/>
  <c r="U61" i="1"/>
  <c r="Y45" i="1"/>
  <c r="Y61" i="1"/>
  <c r="I40" i="1"/>
  <c r="I56" i="1"/>
  <c r="Q40" i="1"/>
  <c r="Q56" i="1"/>
  <c r="Y40" i="1"/>
  <c r="Y56" i="1"/>
  <c r="J42" i="1"/>
  <c r="J58" i="1"/>
  <c r="R42" i="1"/>
  <c r="R58" i="1"/>
  <c r="C44" i="1"/>
  <c r="C60" i="1"/>
  <c r="K44" i="1"/>
  <c r="K60" i="1"/>
  <c r="S44" i="1"/>
  <c r="S60" i="1"/>
  <c r="D46" i="1"/>
  <c r="D62" i="1"/>
  <c r="L46" i="1"/>
  <c r="L62" i="1"/>
  <c r="T46" i="1"/>
  <c r="T62" i="1"/>
  <c r="E47" i="1"/>
  <c r="E63" i="1"/>
  <c r="M47" i="1"/>
  <c r="U47" i="1"/>
  <c r="U63" i="1"/>
  <c r="F48" i="1"/>
  <c r="F64" i="1"/>
  <c r="N48" i="1"/>
  <c r="N64" i="1"/>
  <c r="C49" i="1"/>
  <c r="C65" i="1"/>
  <c r="K49" i="1"/>
  <c r="K65" i="1"/>
  <c r="S49" i="1"/>
  <c r="S65" i="1"/>
  <c r="H41" i="1"/>
  <c r="H57" i="1"/>
  <c r="T41" i="1"/>
  <c r="T57" i="1"/>
  <c r="E43" i="1"/>
  <c r="E59" i="1"/>
  <c r="M43" i="1"/>
  <c r="M59" i="1"/>
  <c r="Q43" i="1"/>
  <c r="Q59" i="1"/>
  <c r="Y43" i="1"/>
  <c r="Y59" i="1"/>
  <c r="J45" i="1"/>
  <c r="J61" i="1"/>
  <c r="R45" i="1"/>
  <c r="R61" i="1"/>
  <c r="J40" i="1"/>
  <c r="J56" i="1"/>
  <c r="R40" i="1"/>
  <c r="R56" i="1"/>
  <c r="C42" i="1"/>
  <c r="C58" i="1"/>
  <c r="K42" i="1"/>
  <c r="K58" i="1"/>
  <c r="W42" i="1"/>
  <c r="W58" i="1"/>
  <c r="H44" i="1"/>
  <c r="H60" i="1"/>
  <c r="P44" i="1"/>
  <c r="P60" i="1"/>
  <c r="X44" i="1"/>
  <c r="X60" i="1"/>
  <c r="I46" i="1"/>
  <c r="I62" i="1"/>
  <c r="Q46" i="1"/>
  <c r="Q62" i="1"/>
  <c r="Y46" i="1"/>
  <c r="Y62" i="1"/>
  <c r="J47" i="1"/>
  <c r="J63" i="1"/>
  <c r="N47" i="1"/>
  <c r="N63" i="1"/>
  <c r="V47" i="1"/>
  <c r="V63" i="1"/>
  <c r="G48" i="1"/>
  <c r="G64" i="1"/>
  <c r="O48" i="1"/>
  <c r="O64" i="1"/>
  <c r="D49" i="1"/>
  <c r="D65" i="1"/>
  <c r="H49" i="1"/>
  <c r="H65" i="1"/>
  <c r="P49" i="1"/>
  <c r="P65" i="1"/>
  <c r="T49" i="1"/>
  <c r="T65" i="1"/>
  <c r="I41" i="1"/>
  <c r="I57" i="1"/>
  <c r="Q41" i="1"/>
  <c r="Q57" i="1"/>
  <c r="Y41" i="1"/>
  <c r="Y57" i="1"/>
  <c r="J43" i="1"/>
  <c r="J59" i="1"/>
  <c r="R43" i="1"/>
  <c r="R59" i="1"/>
  <c r="C45" i="1"/>
  <c r="C61" i="1"/>
  <c r="K45" i="1"/>
  <c r="K61" i="1"/>
  <c r="S45" i="1"/>
  <c r="S61" i="1"/>
  <c r="C40" i="1"/>
  <c r="C56" i="1"/>
  <c r="G40" i="1"/>
  <c r="G56" i="1"/>
  <c r="K40" i="1"/>
  <c r="K56" i="1"/>
  <c r="O40" i="1"/>
  <c r="O56" i="1"/>
  <c r="S40" i="1"/>
  <c r="S56" i="1"/>
  <c r="W40" i="1"/>
  <c r="W56" i="1"/>
  <c r="D42" i="1"/>
  <c r="D58" i="1"/>
  <c r="H42" i="1"/>
  <c r="H58" i="1"/>
  <c r="L42" i="1"/>
  <c r="L58" i="1"/>
  <c r="P42" i="1"/>
  <c r="P58" i="1"/>
  <c r="T42" i="1"/>
  <c r="X42" i="1"/>
  <c r="X58" i="1"/>
  <c r="E44" i="1"/>
  <c r="E60" i="1"/>
  <c r="I44" i="1"/>
  <c r="I60" i="1"/>
  <c r="M44" i="1"/>
  <c r="M60" i="1"/>
  <c r="Q44" i="1"/>
  <c r="Q60" i="1"/>
  <c r="U44" i="1"/>
  <c r="U60" i="1"/>
  <c r="Y44" i="1"/>
  <c r="Y60" i="1"/>
  <c r="F46" i="1"/>
  <c r="F62" i="1"/>
  <c r="J46" i="1"/>
  <c r="J62" i="1"/>
  <c r="N46" i="1"/>
  <c r="N62" i="1"/>
  <c r="R46" i="1"/>
  <c r="R62" i="1"/>
  <c r="V46" i="1"/>
  <c r="V62" i="1"/>
  <c r="C47" i="1"/>
  <c r="C63" i="1"/>
  <c r="G47" i="1"/>
  <c r="G63" i="1"/>
  <c r="K47" i="1"/>
  <c r="K63" i="1"/>
  <c r="O47" i="1"/>
  <c r="O63" i="1"/>
  <c r="S47" i="1"/>
  <c r="S63" i="1"/>
  <c r="W47" i="1"/>
  <c r="W63" i="1"/>
  <c r="D48" i="1"/>
  <c r="D64" i="1"/>
  <c r="H48" i="1"/>
  <c r="H64" i="1"/>
  <c r="L48" i="1"/>
  <c r="L64" i="1"/>
  <c r="P48" i="1"/>
  <c r="P64" i="1"/>
  <c r="T48" i="1"/>
  <c r="T64" i="1"/>
  <c r="X48" i="1"/>
  <c r="X64" i="1"/>
  <c r="E49" i="1"/>
  <c r="E65" i="1"/>
  <c r="I49" i="1"/>
  <c r="I65" i="1"/>
  <c r="M49" i="1"/>
  <c r="M65" i="1"/>
  <c r="Q49" i="1"/>
  <c r="Q65" i="1"/>
  <c r="U49" i="1"/>
  <c r="U65" i="1"/>
  <c r="Y49" i="1"/>
  <c r="Y65" i="1"/>
  <c r="F41" i="1"/>
  <c r="F57" i="1"/>
  <c r="J41" i="1"/>
  <c r="J57" i="1"/>
  <c r="N41" i="1"/>
  <c r="N57" i="1"/>
  <c r="R41" i="1"/>
  <c r="R57" i="1"/>
  <c r="V41" i="1"/>
  <c r="V57" i="1"/>
  <c r="C43" i="1"/>
  <c r="C59" i="1"/>
  <c r="G43" i="1"/>
  <c r="G59" i="1"/>
  <c r="K43" i="1"/>
  <c r="K59" i="1"/>
  <c r="O43" i="1"/>
  <c r="O59" i="1"/>
  <c r="S43" i="1"/>
  <c r="S59" i="1"/>
  <c r="W43" i="1"/>
  <c r="W59" i="1"/>
  <c r="D45" i="1"/>
  <c r="D61" i="1"/>
  <c r="H45" i="1"/>
  <c r="H61" i="1"/>
  <c r="L45" i="1"/>
  <c r="L61" i="1"/>
  <c r="P45" i="1"/>
  <c r="P61" i="1"/>
  <c r="T45" i="1"/>
  <c r="T61" i="1"/>
  <c r="X45" i="1"/>
  <c r="X61" i="1"/>
  <c r="G13" i="5"/>
  <c r="K13" i="5"/>
  <c r="O13" i="5"/>
  <c r="S13" i="5"/>
  <c r="D50" i="1"/>
  <c r="L50" i="1"/>
  <c r="P50" i="1"/>
  <c r="T50" i="1"/>
  <c r="X50" i="1"/>
  <c r="E50" i="1"/>
  <c r="I50" i="1"/>
  <c r="M50" i="1"/>
  <c r="Q50" i="1"/>
  <c r="U50" i="1"/>
  <c r="Y50" i="1"/>
  <c r="F50" i="1"/>
  <c r="J50" i="1"/>
  <c r="N50" i="1"/>
  <c r="R50" i="1"/>
  <c r="V50" i="1"/>
  <c r="G50" i="1"/>
  <c r="K50" i="1"/>
  <c r="O50" i="1"/>
  <c r="S50" i="1"/>
  <c r="W50" i="1"/>
  <c r="E71" i="5"/>
  <c r="I71" i="5"/>
  <c r="M71" i="5"/>
  <c r="F71" i="5"/>
  <c r="J71" i="5"/>
  <c r="N71" i="5"/>
  <c r="C4" i="7"/>
  <c r="G4" i="7"/>
  <c r="K4" i="7"/>
  <c r="O4" i="7"/>
  <c r="S4" i="7"/>
  <c r="W4" i="7"/>
  <c r="E4" i="7"/>
  <c r="I4" i="7"/>
  <c r="M4" i="7"/>
  <c r="Q4" i="7"/>
  <c r="U4" i="7"/>
  <c r="F4" i="7"/>
  <c r="J4" i="7"/>
  <c r="N4" i="7"/>
  <c r="R4" i="7"/>
  <c r="V4" i="7"/>
  <c r="G71" i="5"/>
  <c r="K71" i="5"/>
  <c r="O71" i="5"/>
  <c r="D4" i="7"/>
  <c r="H4" i="7"/>
  <c r="L4" i="7"/>
  <c r="P4" i="7"/>
  <c r="T4" i="7"/>
  <c r="X4" i="7"/>
  <c r="H13" i="5"/>
  <c r="L13" i="5"/>
  <c r="P13" i="5"/>
  <c r="T13" i="5"/>
  <c r="E13" i="5"/>
  <c r="I13" i="5"/>
  <c r="M13" i="5"/>
  <c r="Q13" i="5"/>
  <c r="AJ71" i="5" l="1"/>
  <c r="D79" i="5"/>
  <c r="C79" i="5" l="1"/>
  <c r="C29" i="5" l="1"/>
  <c r="Q35" i="2"/>
  <c r="Q47" i="2"/>
  <c r="K35" i="2"/>
  <c r="K47" i="2"/>
  <c r="P35" i="2"/>
  <c r="P47" i="2"/>
  <c r="U35" i="2"/>
  <c r="U47" i="2"/>
  <c r="D35" i="2"/>
  <c r="D47" i="2"/>
  <c r="I35" i="2"/>
  <c r="I47" i="2"/>
  <c r="V35" i="2"/>
  <c r="V47" i="2"/>
  <c r="S35" i="2"/>
  <c r="S47" i="2"/>
  <c r="X35" i="2"/>
  <c r="X47" i="2"/>
  <c r="M35" i="2"/>
  <c r="M47" i="2"/>
  <c r="J35" i="2"/>
  <c r="J47" i="2"/>
  <c r="G35" i="2"/>
  <c r="G47" i="2"/>
  <c r="W35" i="2"/>
  <c r="W47" i="2"/>
  <c r="L35" i="2"/>
  <c r="L47" i="2"/>
  <c r="N35" i="2"/>
  <c r="N47" i="2"/>
  <c r="C35" i="2"/>
  <c r="E35" i="2"/>
  <c r="E47" i="2"/>
  <c r="R35" i="2"/>
  <c r="R47" i="2"/>
  <c r="O35" i="2"/>
  <c r="O47" i="2"/>
  <c r="T35" i="2"/>
  <c r="T47" i="2"/>
  <c r="F35" i="2"/>
  <c r="F47" i="2"/>
  <c r="H35" i="2"/>
  <c r="H47" i="2"/>
  <c r="E79" i="5"/>
  <c r="AJ35" i="2" l="1"/>
  <c r="P9" i="5"/>
  <c r="K9" i="5" l="1"/>
  <c r="G9" i="5"/>
  <c r="O9" i="5"/>
  <c r="D9" i="5"/>
  <c r="H9" i="5"/>
  <c r="L9" i="5"/>
  <c r="E9" i="5"/>
  <c r="I9" i="5"/>
  <c r="M9" i="5"/>
  <c r="F9" i="5"/>
  <c r="J9" i="5"/>
  <c r="N9" i="5"/>
  <c r="K30" i="12"/>
  <c r="G30" i="12"/>
  <c r="I30" i="12" l="1"/>
  <c r="Q30" i="12"/>
  <c r="Y30" i="12"/>
  <c r="E30" i="12"/>
  <c r="M30" i="12"/>
  <c r="U30" i="12"/>
  <c r="O30" i="12"/>
  <c r="S30" i="12"/>
  <c r="W30" i="12"/>
  <c r="F30" i="12"/>
  <c r="J30" i="12"/>
  <c r="N30" i="12"/>
  <c r="R30" i="12"/>
  <c r="V30" i="12"/>
  <c r="Z30" i="12"/>
  <c r="D30" i="12"/>
  <c r="H30" i="12"/>
  <c r="L30" i="12"/>
  <c r="P30" i="12"/>
  <c r="T30" i="12"/>
  <c r="X30" i="12"/>
  <c r="C30" i="12" l="1"/>
  <c r="C62" i="12"/>
  <c r="C95" i="12" l="1"/>
  <c r="C93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O95" i="12" l="1"/>
  <c r="W95" i="12"/>
  <c r="F95" i="12"/>
  <c r="P95" i="12"/>
  <c r="X95" i="12"/>
  <c r="Y95" i="12"/>
  <c r="G95" i="12"/>
  <c r="J95" i="12"/>
  <c r="R95" i="12"/>
  <c r="Z95" i="12"/>
  <c r="N95" i="12"/>
  <c r="I95" i="12"/>
  <c r="K95" i="12"/>
  <c r="S95" i="12"/>
  <c r="V95" i="12"/>
  <c r="Q95" i="12"/>
  <c r="L95" i="12"/>
  <c r="T95" i="12"/>
  <c r="H95" i="12"/>
  <c r="D95" i="12"/>
  <c r="E95" i="12"/>
  <c r="M95" i="12"/>
  <c r="U95" i="12"/>
  <c r="H93" i="12"/>
  <c r="L93" i="12"/>
  <c r="T93" i="12"/>
  <c r="X93" i="12"/>
  <c r="E93" i="12"/>
  <c r="I93" i="12"/>
  <c r="Q93" i="12"/>
  <c r="Y93" i="12"/>
  <c r="J93" i="12"/>
  <c r="R93" i="12"/>
  <c r="Z93" i="12"/>
  <c r="D93" i="12"/>
  <c r="P93" i="12"/>
  <c r="M93" i="12"/>
  <c r="U93" i="12"/>
  <c r="F93" i="12"/>
  <c r="N93" i="12"/>
  <c r="V93" i="12"/>
  <c r="G93" i="12"/>
  <c r="K93" i="12"/>
  <c r="O93" i="12"/>
  <c r="S93" i="12"/>
  <c r="W93" i="12"/>
  <c r="AJ95" i="12" l="1"/>
  <c r="AJ93" i="12"/>
  <c r="C12" i="3"/>
  <c r="W13" i="7" l="1"/>
  <c r="S13" i="7"/>
  <c r="K13" i="7"/>
  <c r="V13" i="7"/>
  <c r="N13" i="7"/>
  <c r="F13" i="7"/>
  <c r="C13" i="7"/>
  <c r="Y13" i="7"/>
  <c r="U13" i="7"/>
  <c r="Q13" i="7"/>
  <c r="M13" i="7"/>
  <c r="I13" i="7"/>
  <c r="E13" i="7"/>
  <c r="AA13" i="7"/>
  <c r="O13" i="7"/>
  <c r="G13" i="7"/>
  <c r="Z13" i="7"/>
  <c r="R13" i="7"/>
  <c r="J13" i="7"/>
  <c r="X13" i="7"/>
  <c r="T13" i="7"/>
  <c r="P13" i="7"/>
  <c r="L13" i="7"/>
  <c r="H13" i="7"/>
  <c r="D13" i="7"/>
  <c r="T4" i="5" l="1"/>
  <c r="T29" i="5" s="1"/>
  <c r="L4" i="5"/>
  <c r="L29" i="5" s="1"/>
  <c r="D4" i="5"/>
  <c r="D29" i="5" s="1"/>
  <c r="O4" i="5"/>
  <c r="G4" i="5"/>
  <c r="G29" i="5" s="1"/>
  <c r="U4" i="5"/>
  <c r="M4" i="5"/>
  <c r="M29" i="5" s="1"/>
  <c r="E4" i="5"/>
  <c r="E29" i="5" s="1"/>
  <c r="W4" i="5"/>
  <c r="Z4" i="5"/>
  <c r="R4" i="5"/>
  <c r="R29" i="5" s="1"/>
  <c r="J4" i="5"/>
  <c r="J29" i="5" s="1"/>
  <c r="P4" i="5"/>
  <c r="H4" i="5"/>
  <c r="H29" i="5" s="1"/>
  <c r="S4" i="5"/>
  <c r="S29" i="5" s="1"/>
  <c r="K4" i="5"/>
  <c r="K29" i="5" s="1"/>
  <c r="Y4" i="5"/>
  <c r="Q4" i="5"/>
  <c r="Q29" i="5" s="1"/>
  <c r="I4" i="5"/>
  <c r="I29" i="5" s="1"/>
  <c r="X4" i="5"/>
  <c r="V4" i="5"/>
  <c r="N4" i="5"/>
  <c r="N29" i="5" s="1"/>
  <c r="F4" i="5"/>
  <c r="F29" i="5" s="1"/>
  <c r="Y29" i="5" l="1"/>
  <c r="Z29" i="5"/>
  <c r="O29" i="5"/>
  <c r="X29" i="5"/>
  <c r="V29" i="5"/>
  <c r="P29" i="5"/>
  <c r="W29" i="5"/>
  <c r="U29" i="5"/>
  <c r="N72" i="5" l="1"/>
  <c r="J72" i="5"/>
  <c r="F72" i="5"/>
  <c r="M72" i="5"/>
  <c r="I72" i="5"/>
  <c r="E72" i="5"/>
  <c r="L72" i="5"/>
  <c r="H72" i="5"/>
  <c r="D72" i="5"/>
  <c r="K72" i="5"/>
  <c r="G72" i="5"/>
  <c r="C72" i="5"/>
  <c r="AJ72" i="5" l="1"/>
  <c r="R43" i="2" l="1"/>
  <c r="H31" i="2" l="1"/>
  <c r="H43" i="2"/>
  <c r="L43" i="2"/>
  <c r="L31" i="2"/>
  <c r="T43" i="2"/>
  <c r="T31" i="2"/>
  <c r="P31" i="2"/>
  <c r="P43" i="2"/>
  <c r="S43" i="2"/>
  <c r="S31" i="2"/>
  <c r="M31" i="2"/>
  <c r="M43" i="2"/>
  <c r="K43" i="2"/>
  <c r="K31" i="2"/>
  <c r="V43" i="2"/>
  <c r="V31" i="2"/>
  <c r="U43" i="2"/>
  <c r="U31" i="2"/>
  <c r="N43" i="2"/>
  <c r="N31" i="2"/>
  <c r="O31" i="2"/>
  <c r="O43" i="2"/>
  <c r="E43" i="2"/>
  <c r="E31" i="2"/>
  <c r="G43" i="2"/>
  <c r="G31" i="2"/>
  <c r="X43" i="2"/>
  <c r="X31" i="2"/>
  <c r="I31" i="2"/>
  <c r="I43" i="2"/>
  <c r="R31" i="2"/>
  <c r="C31" i="2"/>
  <c r="C43" i="2"/>
  <c r="D43" i="2"/>
  <c r="D31" i="2"/>
  <c r="F43" i="2"/>
  <c r="F31" i="2"/>
  <c r="Y43" i="2"/>
  <c r="Y31" i="2"/>
  <c r="W43" i="2"/>
  <c r="W31" i="2"/>
  <c r="J31" i="2"/>
  <c r="J43" i="2"/>
  <c r="Q43" i="2"/>
  <c r="Q31" i="2"/>
  <c r="U86" i="5"/>
  <c r="M86" i="5"/>
  <c r="G86" i="5"/>
  <c r="E86" i="5"/>
  <c r="L86" i="5"/>
  <c r="N86" i="5"/>
  <c r="Y86" i="5"/>
  <c r="K86" i="5"/>
  <c r="X86" i="5"/>
  <c r="O86" i="5"/>
  <c r="V86" i="5"/>
  <c r="D86" i="5"/>
  <c r="F86" i="5"/>
  <c r="Z86" i="5"/>
  <c r="T86" i="5"/>
  <c r="R86" i="5"/>
  <c r="S86" i="5"/>
  <c r="P86" i="5"/>
  <c r="I86" i="5"/>
  <c r="Q86" i="5"/>
  <c r="W86" i="5"/>
  <c r="Z31" i="2" l="1"/>
  <c r="Z43" i="2"/>
  <c r="H86" i="5"/>
  <c r="J86" i="5"/>
  <c r="AJ86" i="5" s="1"/>
  <c r="G42" i="2" l="1"/>
  <c r="G30" i="2"/>
  <c r="F42" i="2"/>
  <c r="F30" i="2"/>
  <c r="H30" i="2"/>
  <c r="H42" i="2"/>
  <c r="D30" i="2" l="1"/>
  <c r="D42" i="2"/>
  <c r="C30" i="2"/>
  <c r="C42" i="2"/>
  <c r="E42" i="2"/>
  <c r="E30" i="2"/>
  <c r="I42" i="2" l="1"/>
  <c r="I30" i="2"/>
  <c r="J30" i="2"/>
  <c r="J42" i="2"/>
  <c r="K30" i="2" l="1"/>
  <c r="K42" i="2"/>
  <c r="L30" i="2" l="1"/>
  <c r="L42" i="2"/>
  <c r="M30" i="2" l="1"/>
  <c r="M42" i="2"/>
  <c r="N30" i="2" l="1"/>
  <c r="N42" i="2"/>
  <c r="O30" i="2" l="1"/>
  <c r="O42" i="2"/>
  <c r="P30" i="2" l="1"/>
  <c r="P42" i="2"/>
  <c r="Q30" i="2" l="1"/>
  <c r="Q42" i="2"/>
  <c r="R30" i="2" l="1"/>
  <c r="R42" i="2"/>
  <c r="S30" i="2" l="1"/>
  <c r="S42" i="2"/>
  <c r="T30" i="2" l="1"/>
  <c r="T42" i="2"/>
  <c r="U30" i="2" l="1"/>
  <c r="U42" i="2"/>
  <c r="V30" i="2" l="1"/>
  <c r="V42" i="2"/>
  <c r="W42" i="2" l="1"/>
  <c r="W30" i="2"/>
  <c r="X30" i="2" l="1"/>
  <c r="X42" i="2"/>
  <c r="Y42" i="2" l="1"/>
  <c r="Y30" i="2"/>
  <c r="AA42" i="2" l="1"/>
  <c r="AA30" i="2"/>
  <c r="Z30" i="2"/>
  <c r="Z42" i="2"/>
  <c r="AJ30" i="2" l="1"/>
  <c r="AJ42" i="2"/>
  <c r="X41" i="2"/>
  <c r="X29" i="2"/>
  <c r="V29" i="2" l="1"/>
  <c r="V41" i="2"/>
  <c r="N29" i="2"/>
  <c r="N41" i="2"/>
  <c r="T29" i="2"/>
  <c r="T41" i="2"/>
  <c r="Z29" i="2"/>
  <c r="Z41" i="2"/>
  <c r="U29" i="2"/>
  <c r="U41" i="2"/>
  <c r="O29" i="2"/>
  <c r="O41" i="2"/>
  <c r="W41" i="2"/>
  <c r="W29" i="2"/>
  <c r="AA41" i="2"/>
  <c r="AA29" i="2"/>
  <c r="P29" i="2"/>
  <c r="P41" i="2"/>
  <c r="Y29" i="2"/>
  <c r="Y41" i="2"/>
  <c r="R29" i="2"/>
  <c r="R41" i="2"/>
  <c r="Q29" i="2"/>
  <c r="Q41" i="2"/>
  <c r="S29" i="2"/>
  <c r="S41" i="2"/>
  <c r="C41" i="2" l="1"/>
  <c r="M29" i="2"/>
  <c r="M41" i="2"/>
  <c r="E29" i="2" l="1"/>
  <c r="E41" i="2"/>
  <c r="H29" i="2"/>
  <c r="H41" i="2"/>
  <c r="G41" i="2"/>
  <c r="G29" i="2"/>
  <c r="K29" i="2"/>
  <c r="K41" i="2"/>
  <c r="I29" i="2"/>
  <c r="I41" i="2"/>
  <c r="D29" i="2"/>
  <c r="D41" i="2"/>
  <c r="J29" i="2"/>
  <c r="J41" i="2"/>
  <c r="L29" i="2"/>
  <c r="L41" i="2"/>
  <c r="F29" i="2"/>
  <c r="F41" i="2"/>
  <c r="AJ29" i="2" l="1"/>
  <c r="AJ41" i="2"/>
  <c r="AA45" i="2"/>
  <c r="AA33" i="2"/>
  <c r="H33" i="2" l="1"/>
  <c r="H45" i="2"/>
  <c r="L33" i="2" l="1"/>
  <c r="L45" i="2"/>
  <c r="I33" i="2"/>
  <c r="I45" i="2"/>
  <c r="O33" i="2" l="1"/>
  <c r="O45" i="2"/>
  <c r="K33" i="2"/>
  <c r="K45" i="2"/>
  <c r="T33" i="2"/>
  <c r="T45" i="2"/>
  <c r="R33" i="2"/>
  <c r="R45" i="2"/>
  <c r="G33" i="2"/>
  <c r="G45" i="2"/>
  <c r="S33" i="2"/>
  <c r="S45" i="2"/>
  <c r="M33" i="2"/>
  <c r="M45" i="2"/>
  <c r="N33" i="2"/>
  <c r="N45" i="2"/>
  <c r="Q33" i="2"/>
  <c r="Q45" i="2"/>
  <c r="J33" i="2"/>
  <c r="J45" i="2"/>
  <c r="U33" i="2" l="1"/>
  <c r="U45" i="2"/>
  <c r="P33" i="2"/>
  <c r="P45" i="2"/>
  <c r="F33" i="2" l="1"/>
  <c r="F45" i="2"/>
  <c r="V33" i="2"/>
  <c r="V45" i="2"/>
  <c r="E33" i="2" l="1"/>
  <c r="E45" i="2"/>
  <c r="W45" i="2"/>
  <c r="W33" i="2"/>
  <c r="X45" i="2" l="1"/>
  <c r="X33" i="2"/>
  <c r="D45" i="2"/>
  <c r="D33" i="2"/>
  <c r="Y33" i="2" l="1"/>
  <c r="Y45" i="2"/>
  <c r="C33" i="2" l="1"/>
  <c r="C45" i="2"/>
  <c r="Z33" i="2" l="1"/>
  <c r="AJ33" i="2" s="1"/>
  <c r="Z45" i="2"/>
  <c r="AJ45" i="2" s="1"/>
  <c r="AA11" i="6"/>
  <c r="AA43" i="2" l="1"/>
  <c r="AJ43" i="2" s="1"/>
  <c r="AA31" i="2"/>
  <c r="AJ31" i="2" s="1"/>
  <c r="AA47" i="2"/>
  <c r="AJ47" i="2" s="1"/>
  <c r="AF36" i="3" l="1"/>
  <c r="AF37" i="3" l="1"/>
  <c r="AF35" i="3"/>
  <c r="AE36" i="3" l="1"/>
  <c r="AE37" i="3" l="1"/>
  <c r="AE35" i="3"/>
  <c r="C36" i="3" l="1"/>
  <c r="Y37" i="3" l="1"/>
  <c r="U37" i="3"/>
  <c r="Z37" i="3"/>
  <c r="AB37" i="3"/>
  <c r="X37" i="3"/>
  <c r="W37" i="3"/>
  <c r="T37" i="3"/>
  <c r="AA37" i="3"/>
  <c r="J37" i="3"/>
  <c r="S37" i="3"/>
  <c r="V37" i="3"/>
  <c r="K37" i="3"/>
  <c r="R36" i="3"/>
  <c r="Q36" i="3"/>
  <c r="Y36" i="3"/>
  <c r="K36" i="3"/>
  <c r="N36" i="3"/>
  <c r="F36" i="3"/>
  <c r="AB36" i="3"/>
  <c r="E36" i="3"/>
  <c r="Z36" i="3"/>
  <c r="J36" i="3"/>
  <c r="S36" i="3"/>
  <c r="X36" i="3"/>
  <c r="D36" i="3"/>
  <c r="I36" i="3"/>
  <c r="AA36" i="3"/>
  <c r="T36" i="3"/>
  <c r="M36" i="3"/>
  <c r="AD36" i="3"/>
  <c r="U36" i="3"/>
  <c r="H36" i="3"/>
  <c r="P36" i="3"/>
  <c r="W36" i="3"/>
  <c r="L36" i="3"/>
  <c r="O36" i="3"/>
  <c r="AC36" i="3"/>
  <c r="G36" i="3"/>
  <c r="Y35" i="3" l="1"/>
  <c r="J35" i="3"/>
  <c r="K35" i="3"/>
  <c r="AA35" i="3"/>
  <c r="T35" i="3"/>
  <c r="X35" i="3"/>
  <c r="V36" i="3"/>
  <c r="AJ36" i="3" s="1"/>
  <c r="W35" i="3"/>
  <c r="S35" i="3"/>
  <c r="U35" i="3"/>
  <c r="Z35" i="3"/>
  <c r="AB35" i="3"/>
  <c r="G37" i="3" l="1"/>
  <c r="Q37" i="3"/>
  <c r="AD37" i="3"/>
  <c r="E37" i="3"/>
  <c r="I37" i="3"/>
  <c r="C37" i="3"/>
  <c r="N37" i="3"/>
  <c r="D37" i="3"/>
  <c r="M37" i="3"/>
  <c r="H37" i="3"/>
  <c r="R37" i="3"/>
  <c r="F37" i="3"/>
  <c r="P37" i="3"/>
  <c r="O37" i="3"/>
  <c r="AC37" i="3"/>
  <c r="L37" i="3"/>
  <c r="C35" i="3"/>
  <c r="V35" i="3"/>
  <c r="N35" i="3"/>
  <c r="H35" i="3"/>
  <c r="R35" i="3"/>
  <c r="F35" i="3"/>
  <c r="P35" i="3"/>
  <c r="O35" i="3"/>
  <c r="AC35" i="3"/>
  <c r="L35" i="3"/>
  <c r="G35" i="3"/>
  <c r="D35" i="3"/>
  <c r="Q35" i="3"/>
  <c r="M35" i="3"/>
  <c r="AD35" i="3"/>
  <c r="E35" i="3"/>
  <c r="I35" i="3"/>
  <c r="AJ37" i="3" l="1"/>
  <c r="AJ35" i="3"/>
  <c r="D10" i="7" l="1"/>
  <c r="L10" i="7"/>
  <c r="T10" i="7"/>
  <c r="AB10" i="7"/>
  <c r="E10" i="7"/>
  <c r="M10" i="7"/>
  <c r="U10" i="7"/>
  <c r="AC10" i="7"/>
  <c r="F10" i="7"/>
  <c r="N10" i="7"/>
  <c r="V10" i="7"/>
  <c r="AD10" i="7"/>
  <c r="S10" i="7"/>
  <c r="G10" i="7"/>
  <c r="O10" i="7"/>
  <c r="W10" i="7"/>
  <c r="AE10" i="7"/>
  <c r="AA10" i="7"/>
  <c r="H10" i="7"/>
  <c r="P10" i="7"/>
  <c r="X10" i="7"/>
  <c r="AF10" i="7"/>
  <c r="C10" i="7"/>
  <c r="I10" i="7"/>
  <c r="Q10" i="7"/>
  <c r="Y10" i="7"/>
  <c r="AG10" i="7"/>
  <c r="K10" i="7"/>
  <c r="J10" i="7"/>
  <c r="R10" i="7"/>
  <c r="Z10" i="7"/>
  <c r="C16" i="7" l="1"/>
  <c r="C44" i="7"/>
  <c r="AC16" i="7"/>
  <c r="AC44" i="7"/>
  <c r="E16" i="7"/>
  <c r="E44" i="7"/>
  <c r="AB16" i="7"/>
  <c r="AB44" i="7"/>
  <c r="AD16" i="7"/>
  <c r="AD44" i="7"/>
  <c r="AF16" i="7"/>
  <c r="AF44" i="7"/>
  <c r="P16" i="7"/>
  <c r="P44" i="7"/>
  <c r="Z16" i="7"/>
  <c r="Z44" i="7"/>
  <c r="M16" i="7"/>
  <c r="M44" i="7"/>
  <c r="W16" i="7"/>
  <c r="W44" i="7"/>
  <c r="T16" i="7"/>
  <c r="T44" i="7"/>
  <c r="I16" i="7"/>
  <c r="I44" i="7"/>
  <c r="N16" i="7"/>
  <c r="N44" i="7"/>
  <c r="F16" i="7"/>
  <c r="F44" i="7"/>
  <c r="H16" i="7"/>
  <c r="H44" i="7"/>
  <c r="R16" i="7"/>
  <c r="R44" i="7"/>
  <c r="J16" i="7"/>
  <c r="J44" i="7"/>
  <c r="K16" i="7"/>
  <c r="K44" i="7"/>
  <c r="O16" i="7"/>
  <c r="O44" i="7"/>
  <c r="Y16" i="7"/>
  <c r="Y44" i="7"/>
  <c r="G16" i="7"/>
  <c r="G44" i="7"/>
  <c r="L16" i="7"/>
  <c r="L44" i="7"/>
  <c r="V16" i="7"/>
  <c r="V44" i="7"/>
  <c r="X16" i="7"/>
  <c r="X44" i="7"/>
  <c r="U16" i="7"/>
  <c r="U44" i="7"/>
  <c r="AA16" i="7"/>
  <c r="AA44" i="7"/>
  <c r="AE16" i="7"/>
  <c r="AE44" i="7"/>
  <c r="AG16" i="7"/>
  <c r="AG44" i="7"/>
  <c r="Q16" i="7"/>
  <c r="Q44" i="7"/>
  <c r="S16" i="7"/>
  <c r="S44" i="7"/>
  <c r="D16" i="7"/>
  <c r="D44" i="7"/>
  <c r="AJ44" i="7" l="1"/>
  <c r="E39" i="5"/>
  <c r="E69" i="5" s="1"/>
  <c r="E70" i="5"/>
  <c r="M39" i="5"/>
  <c r="M69" i="5" s="1"/>
  <c r="M70" i="5"/>
  <c r="F70" i="5"/>
  <c r="F39" i="5"/>
  <c r="F69" i="5" s="1"/>
  <c r="N70" i="5"/>
  <c r="N39" i="5"/>
  <c r="N69" i="5" s="1"/>
  <c r="G70" i="5"/>
  <c r="G39" i="5"/>
  <c r="G69" i="5" s="1"/>
  <c r="O70" i="5"/>
  <c r="O39" i="5"/>
  <c r="O69" i="5" s="1"/>
  <c r="H39" i="5"/>
  <c r="H69" i="5" s="1"/>
  <c r="H70" i="5"/>
  <c r="P39" i="5"/>
  <c r="P69" i="5" s="1"/>
  <c r="P70" i="5"/>
  <c r="I70" i="5"/>
  <c r="I39" i="5"/>
  <c r="I69" i="5" s="1"/>
  <c r="J39" i="5"/>
  <c r="J69" i="5" s="1"/>
  <c r="J70" i="5"/>
  <c r="C70" i="5"/>
  <c r="C39" i="5"/>
  <c r="C69" i="5" s="1"/>
  <c r="K39" i="5"/>
  <c r="K69" i="5" s="1"/>
  <c r="K70" i="5"/>
  <c r="D70" i="5"/>
  <c r="D39" i="5"/>
  <c r="D69" i="5" s="1"/>
  <c r="L39" i="5"/>
  <c r="L69" i="5" s="1"/>
  <c r="L70" i="5"/>
  <c r="AJ69" i="5" l="1"/>
  <c r="Z70" i="5"/>
  <c r="Q70" i="5"/>
  <c r="R70" i="5"/>
  <c r="U70" i="5"/>
  <c r="AC70" i="5"/>
  <c r="AF70" i="5"/>
  <c r="AE70" i="5"/>
  <c r="AD70" i="5"/>
  <c r="Y70" i="5"/>
  <c r="X70" i="5"/>
  <c r="W70" i="5"/>
  <c r="V70" i="5"/>
  <c r="AB70" i="5"/>
  <c r="AA70" i="5"/>
  <c r="T70" i="5"/>
  <c r="S70" i="5"/>
  <c r="AJ70" i="5" l="1"/>
  <c r="E80" i="5" l="1"/>
  <c r="H81" i="5"/>
  <c r="T81" i="5"/>
  <c r="AF81" i="5"/>
  <c r="C80" i="5"/>
  <c r="I81" i="5"/>
  <c r="U81" i="5"/>
  <c r="AG81" i="5"/>
  <c r="C85" i="5"/>
  <c r="D80" i="5"/>
  <c r="J81" i="5"/>
  <c r="V81" i="5"/>
  <c r="AH81" i="5"/>
  <c r="K81" i="5"/>
  <c r="W81" i="5"/>
  <c r="L81" i="5"/>
  <c r="X81" i="5"/>
  <c r="M81" i="5"/>
  <c r="Y81" i="5"/>
  <c r="N81" i="5"/>
  <c r="Z81" i="5"/>
  <c r="C81" i="5"/>
  <c r="O81" i="5"/>
  <c r="AA81" i="5"/>
  <c r="D81" i="5"/>
  <c r="P81" i="5"/>
  <c r="AB81" i="5"/>
  <c r="E81" i="5"/>
  <c r="Q81" i="5"/>
  <c r="AC81" i="5"/>
  <c r="F81" i="5"/>
  <c r="R81" i="5"/>
  <c r="AD81" i="5"/>
  <c r="G81" i="5"/>
  <c r="S81" i="5"/>
  <c r="AE81" i="5"/>
  <c r="M80" i="5" l="1"/>
  <c r="L80" i="5"/>
  <c r="AJ81" i="5"/>
  <c r="AG85" i="5"/>
  <c r="AG53" i="5"/>
  <c r="AG83" i="5" s="1"/>
  <c r="G80" i="5"/>
  <c r="F53" i="5"/>
  <c r="F83" i="5" s="1"/>
  <c r="F85" i="5"/>
  <c r="E53" i="5"/>
  <c r="E83" i="5" s="1"/>
  <c r="E85" i="5"/>
  <c r="AB53" i="5"/>
  <c r="AB83" i="5" s="1"/>
  <c r="AB85" i="5"/>
  <c r="Y53" i="5"/>
  <c r="Y83" i="5" s="1"/>
  <c r="Y85" i="5"/>
  <c r="J80" i="5"/>
  <c r="AH85" i="5"/>
  <c r="AH53" i="5"/>
  <c r="AH83" i="5" s="1"/>
  <c r="H80" i="5"/>
  <c r="AB80" i="5"/>
  <c r="AA80" i="5"/>
  <c r="AA53" i="5"/>
  <c r="AA83" i="5" s="1"/>
  <c r="AA85" i="5"/>
  <c r="AG80" i="5"/>
  <c r="G53" i="5"/>
  <c r="G83" i="5" s="1"/>
  <c r="G85" i="5"/>
  <c r="AD80" i="5"/>
  <c r="AD85" i="5"/>
  <c r="AD53" i="5"/>
  <c r="AD83" i="5" s="1"/>
  <c r="H53" i="5"/>
  <c r="H83" i="5" s="1"/>
  <c r="H85" i="5"/>
  <c r="P80" i="5"/>
  <c r="AC53" i="5"/>
  <c r="AC83" i="5" s="1"/>
  <c r="AC85" i="5"/>
  <c r="O80" i="5"/>
  <c r="Z80" i="5"/>
  <c r="AH80" i="5"/>
  <c r="Z53" i="5"/>
  <c r="Z83" i="5" s="1"/>
  <c r="Z85" i="5"/>
  <c r="U80" i="5"/>
  <c r="AE80" i="5"/>
  <c r="R80" i="5"/>
  <c r="Q80" i="5"/>
  <c r="D53" i="5"/>
  <c r="D83" i="5" s="1"/>
  <c r="D85" i="5"/>
  <c r="V80" i="5"/>
  <c r="W80" i="5"/>
  <c r="J53" i="5"/>
  <c r="J83" i="5" s="1"/>
  <c r="J85" i="5"/>
  <c r="AF80" i="5"/>
  <c r="N80" i="5"/>
  <c r="X80" i="5"/>
  <c r="K80" i="5"/>
  <c r="AC80" i="5"/>
  <c r="S80" i="5"/>
  <c r="AF53" i="5"/>
  <c r="AF83" i="5" s="1"/>
  <c r="AF85" i="5"/>
  <c r="F80" i="5"/>
  <c r="AE85" i="5"/>
  <c r="AE53" i="5"/>
  <c r="AE83" i="5" s="1"/>
  <c r="Y80" i="5"/>
  <c r="I80" i="5"/>
  <c r="C53" i="5"/>
  <c r="C83" i="5" s="1"/>
  <c r="C84" i="5"/>
  <c r="AJ84" i="5" s="1"/>
  <c r="I53" i="5"/>
  <c r="I83" i="5" s="1"/>
  <c r="I85" i="5"/>
  <c r="T80" i="5"/>
  <c r="AJ80" i="5" l="1"/>
  <c r="G43" i="7" l="1"/>
  <c r="S43" i="7"/>
  <c r="AE43" i="7"/>
  <c r="I43" i="7"/>
  <c r="U43" i="7"/>
  <c r="AG43" i="7"/>
  <c r="J43" i="7"/>
  <c r="V43" i="7"/>
  <c r="AH43" i="7"/>
  <c r="AF43" i="7"/>
  <c r="K43" i="7"/>
  <c r="W43" i="7"/>
  <c r="T43" i="7"/>
  <c r="L43" i="7"/>
  <c r="X43" i="7"/>
  <c r="M43" i="7"/>
  <c r="Y43" i="7"/>
  <c r="H43" i="7"/>
  <c r="N43" i="7"/>
  <c r="Z43" i="7"/>
  <c r="C43" i="7"/>
  <c r="O43" i="7"/>
  <c r="AA43" i="7"/>
  <c r="D43" i="7"/>
  <c r="P43" i="7"/>
  <c r="AB43" i="7"/>
  <c r="E43" i="7"/>
  <c r="Q43" i="7"/>
  <c r="AC43" i="7"/>
  <c r="F43" i="7"/>
  <c r="R43" i="7"/>
  <c r="AD43" i="7"/>
  <c r="N24" i="7" l="1"/>
  <c r="N41" i="7" s="1"/>
  <c r="N42" i="7"/>
  <c r="AH42" i="7"/>
  <c r="AH24" i="7"/>
  <c r="AH41" i="7" s="1"/>
  <c r="AG24" i="7"/>
  <c r="AG41" i="7" s="1"/>
  <c r="AG42" i="7"/>
  <c r="T24" i="7"/>
  <c r="T41" i="7" s="1"/>
  <c r="T42" i="7"/>
  <c r="S24" i="7"/>
  <c r="S41" i="7" s="1"/>
  <c r="S42" i="7"/>
  <c r="AD24" i="7"/>
  <c r="AD41" i="7" s="1"/>
  <c r="AD42" i="7"/>
  <c r="V24" i="7"/>
  <c r="V41" i="7" s="1"/>
  <c r="V42" i="7"/>
  <c r="U24" i="7"/>
  <c r="U41" i="7" s="1"/>
  <c r="U42" i="7"/>
  <c r="H24" i="7"/>
  <c r="H41" i="7" s="1"/>
  <c r="H42" i="7"/>
  <c r="G24" i="7"/>
  <c r="G41" i="7" s="1"/>
  <c r="G42" i="7"/>
  <c r="R24" i="7"/>
  <c r="R41" i="7" s="1"/>
  <c r="R42" i="7"/>
  <c r="AC24" i="7"/>
  <c r="AC41" i="7" s="1"/>
  <c r="AC42" i="7"/>
  <c r="W24" i="7"/>
  <c r="W41" i="7" s="1"/>
  <c r="W42" i="7"/>
  <c r="J24" i="7"/>
  <c r="J41" i="7" s="1"/>
  <c r="J42" i="7"/>
  <c r="I24" i="7"/>
  <c r="I41" i="7" s="1"/>
  <c r="I42" i="7"/>
  <c r="F24" i="7"/>
  <c r="F41" i="7" s="1"/>
  <c r="F42" i="7"/>
  <c r="Q24" i="7"/>
  <c r="Q41" i="7" s="1"/>
  <c r="Q42" i="7"/>
  <c r="X24" i="7"/>
  <c r="X41" i="7" s="1"/>
  <c r="X42" i="7"/>
  <c r="K24" i="7"/>
  <c r="K41" i="7" s="1"/>
  <c r="K42" i="7"/>
  <c r="AJ43" i="7"/>
  <c r="P24" i="7"/>
  <c r="P41" i="7" s="1"/>
  <c r="P42" i="7"/>
  <c r="E24" i="7"/>
  <c r="E41" i="7" s="1"/>
  <c r="E42" i="7"/>
  <c r="AA24" i="7"/>
  <c r="AA41" i="7" s="1"/>
  <c r="AA42" i="7"/>
  <c r="Y24" i="7"/>
  <c r="Y41" i="7" s="1"/>
  <c r="Y42" i="7"/>
  <c r="AB24" i="7"/>
  <c r="AB41" i="7" s="1"/>
  <c r="AB42" i="7"/>
  <c r="O24" i="7"/>
  <c r="O41" i="7" s="1"/>
  <c r="O42" i="7"/>
  <c r="Z24" i="7"/>
  <c r="Z41" i="7" s="1"/>
  <c r="Z42" i="7"/>
  <c r="AF24" i="7"/>
  <c r="AF41" i="7" s="1"/>
  <c r="AF42" i="7"/>
  <c r="D24" i="7"/>
  <c r="D41" i="7" s="1"/>
  <c r="D42" i="7"/>
  <c r="C24" i="7"/>
  <c r="C41" i="7" s="1"/>
  <c r="C42" i="7"/>
  <c r="L24" i="7"/>
  <c r="L41" i="7" s="1"/>
  <c r="L42" i="7"/>
  <c r="M24" i="7"/>
  <c r="M41" i="7" s="1"/>
  <c r="M42" i="7"/>
  <c r="AE24" i="7"/>
  <c r="AE41" i="7" s="1"/>
  <c r="AE42" i="7"/>
  <c r="AJ42" i="7" l="1"/>
  <c r="AJ41" i="7"/>
  <c r="AC39" i="7" l="1"/>
  <c r="C21" i="7"/>
  <c r="S21" i="7"/>
  <c r="AE21" i="7"/>
  <c r="D21" i="7"/>
  <c r="AF21" i="7"/>
  <c r="U21" i="7"/>
  <c r="AG21" i="7"/>
  <c r="F21" i="7"/>
  <c r="AH21" i="7"/>
  <c r="G21" i="7"/>
  <c r="R21" i="7"/>
  <c r="W39" i="7"/>
  <c r="H21" i="7"/>
  <c r="AD39" i="7"/>
  <c r="P21" i="7"/>
  <c r="X21" i="7"/>
  <c r="M21" i="7"/>
  <c r="Y21" i="7"/>
  <c r="J40" i="7"/>
  <c r="I21" i="7"/>
  <c r="Z21" i="7"/>
  <c r="K21" i="7"/>
  <c r="Q21" i="7"/>
  <c r="N21" i="7"/>
  <c r="O39" i="7"/>
  <c r="AA21" i="7"/>
  <c r="L21" i="7"/>
  <c r="L39" i="7"/>
  <c r="W21" i="7"/>
  <c r="V21" i="7"/>
  <c r="V39" i="7"/>
  <c r="AB21" i="7"/>
  <c r="AB39" i="7"/>
  <c r="E21" i="7"/>
  <c r="E40" i="7"/>
  <c r="T21" i="7"/>
  <c r="T39" i="7"/>
  <c r="AF39" i="7"/>
  <c r="O21" i="7" l="1"/>
  <c r="G40" i="7"/>
  <c r="P39" i="7"/>
  <c r="D40" i="7"/>
  <c r="AD21" i="7"/>
  <c r="AD38" i="7" s="1"/>
  <c r="AE39" i="7"/>
  <c r="AC21" i="7"/>
  <c r="AC38" i="7" s="1"/>
  <c r="Z39" i="7"/>
  <c r="Q39" i="7"/>
  <c r="AH39" i="7"/>
  <c r="U39" i="7"/>
  <c r="I40" i="7"/>
  <c r="AA39" i="7"/>
  <c r="K40" i="7"/>
  <c r="X39" i="7"/>
  <c r="M39" i="7"/>
  <c r="J21" i="7"/>
  <c r="J38" i="7" s="1"/>
  <c r="C40" i="7"/>
  <c r="AG39" i="7"/>
  <c r="Y39" i="7"/>
  <c r="F40" i="7"/>
  <c r="H40" i="7"/>
  <c r="S39" i="7"/>
  <c r="R39" i="7"/>
  <c r="N39" i="7"/>
  <c r="U38" i="7"/>
  <c r="AA38" i="7"/>
  <c r="Z38" i="7"/>
  <c r="H38" i="7"/>
  <c r="AF38" i="7"/>
  <c r="R38" i="7"/>
  <c r="O38" i="7"/>
  <c r="N38" i="7"/>
  <c r="S38" i="7"/>
  <c r="T38" i="7"/>
  <c r="V38" i="7"/>
  <c r="M38" i="7"/>
  <c r="I38" i="7"/>
  <c r="W38" i="7"/>
  <c r="AH38" i="7"/>
  <c r="X38" i="7"/>
  <c r="E38" i="7"/>
  <c r="D38" i="7"/>
  <c r="L38" i="7"/>
  <c r="AE38" i="7"/>
  <c r="Q38" i="7"/>
  <c r="F38" i="7"/>
  <c r="AB38" i="7"/>
  <c r="AG38" i="7"/>
  <c r="C38" i="7"/>
  <c r="P38" i="7"/>
  <c r="K38" i="7"/>
  <c r="Y38" i="7"/>
  <c r="G38" i="7"/>
  <c r="AJ39" i="7" l="1"/>
  <c r="AJ38" i="7"/>
  <c r="J30" i="7" l="1"/>
  <c r="J48" i="7"/>
  <c r="V30" i="7"/>
  <c r="V48" i="7"/>
  <c r="AH30" i="7"/>
  <c r="AH48" i="7"/>
  <c r="K30" i="7"/>
  <c r="K48" i="7"/>
  <c r="W30" i="7"/>
  <c r="W48" i="7"/>
  <c r="L30" i="7"/>
  <c r="L48" i="7"/>
  <c r="X30" i="7"/>
  <c r="X48" i="7"/>
  <c r="M30" i="7"/>
  <c r="M48" i="7"/>
  <c r="Y30" i="7"/>
  <c r="Y48" i="7"/>
  <c r="AG30" i="7"/>
  <c r="AG48" i="7"/>
  <c r="N30" i="7"/>
  <c r="N48" i="7"/>
  <c r="Z30" i="7"/>
  <c r="Z48" i="7"/>
  <c r="C30" i="7"/>
  <c r="C48" i="7"/>
  <c r="O30" i="7"/>
  <c r="O48" i="7"/>
  <c r="AA30" i="7"/>
  <c r="AA48" i="7"/>
  <c r="D30" i="7"/>
  <c r="D48" i="7"/>
  <c r="P30" i="7"/>
  <c r="P48" i="7"/>
  <c r="AB30" i="7"/>
  <c r="AB48" i="7"/>
  <c r="E30" i="7"/>
  <c r="E48" i="7"/>
  <c r="Q30" i="7"/>
  <c r="Q48" i="7"/>
  <c r="AC30" i="7"/>
  <c r="AC48" i="7"/>
  <c r="I30" i="7"/>
  <c r="I48" i="7"/>
  <c r="U30" i="7"/>
  <c r="U48" i="7"/>
  <c r="F30" i="7"/>
  <c r="F48" i="7"/>
  <c r="R30" i="7"/>
  <c r="R48" i="7"/>
  <c r="AD30" i="7"/>
  <c r="AD48" i="7"/>
  <c r="G30" i="7"/>
  <c r="G48" i="7"/>
  <c r="S30" i="7"/>
  <c r="S48" i="7"/>
  <c r="AE30" i="7"/>
  <c r="AE48" i="7"/>
  <c r="H30" i="7"/>
  <c r="H48" i="7"/>
  <c r="T30" i="7"/>
  <c r="T48" i="7"/>
  <c r="AF30" i="7"/>
  <c r="AF48" i="7"/>
  <c r="D66" i="5"/>
  <c r="P66" i="5"/>
  <c r="AB66" i="5"/>
  <c r="M67" i="5"/>
  <c r="Y67" i="5"/>
  <c r="J68" i="5"/>
  <c r="V68" i="5"/>
  <c r="AH68" i="5"/>
  <c r="E66" i="5"/>
  <c r="Q66" i="5"/>
  <c r="AC66" i="5"/>
  <c r="N67" i="5"/>
  <c r="Z67" i="5"/>
  <c r="K68" i="5"/>
  <c r="W68" i="5"/>
  <c r="F66" i="5"/>
  <c r="R66" i="5"/>
  <c r="AD66" i="5"/>
  <c r="C67" i="5"/>
  <c r="O67" i="5"/>
  <c r="AA67" i="5"/>
  <c r="L68" i="5"/>
  <c r="X68" i="5"/>
  <c r="G66" i="5"/>
  <c r="S66" i="5"/>
  <c r="AE66" i="5"/>
  <c r="D67" i="5"/>
  <c r="P67" i="5"/>
  <c r="AB67" i="5"/>
  <c r="M68" i="5"/>
  <c r="Y68" i="5"/>
  <c r="E67" i="5"/>
  <c r="Q67" i="5"/>
  <c r="AC67" i="5"/>
  <c r="N68" i="5"/>
  <c r="Z68" i="5"/>
  <c r="I66" i="5"/>
  <c r="U66" i="5"/>
  <c r="AG66" i="5"/>
  <c r="F67" i="5"/>
  <c r="R67" i="5"/>
  <c r="AD67" i="5"/>
  <c r="C68" i="5"/>
  <c r="O68" i="5"/>
  <c r="AA68" i="5"/>
  <c r="H66" i="5"/>
  <c r="J66" i="5"/>
  <c r="V66" i="5"/>
  <c r="AH66" i="5"/>
  <c r="G67" i="5"/>
  <c r="S67" i="5"/>
  <c r="AE67" i="5"/>
  <c r="D68" i="5"/>
  <c r="P68" i="5"/>
  <c r="AB68" i="5"/>
  <c r="AF66" i="5"/>
  <c r="K66" i="5"/>
  <c r="W66" i="5"/>
  <c r="H67" i="5"/>
  <c r="T67" i="5"/>
  <c r="AF67" i="5"/>
  <c r="E68" i="5"/>
  <c r="Q68" i="5"/>
  <c r="AC68" i="5"/>
  <c r="T66" i="5"/>
  <c r="L66" i="5"/>
  <c r="X66" i="5"/>
  <c r="I67" i="5"/>
  <c r="U67" i="5"/>
  <c r="AG67" i="5"/>
  <c r="F68" i="5"/>
  <c r="R68" i="5"/>
  <c r="AD68" i="5"/>
  <c r="M66" i="5"/>
  <c r="Y66" i="5"/>
  <c r="J67" i="5"/>
  <c r="V67" i="5"/>
  <c r="AH67" i="5"/>
  <c r="G68" i="5"/>
  <c r="S68" i="5"/>
  <c r="AE68" i="5"/>
  <c r="N66" i="5"/>
  <c r="Z66" i="5"/>
  <c r="K67" i="5"/>
  <c r="W67" i="5"/>
  <c r="H68" i="5"/>
  <c r="T68" i="5"/>
  <c r="AF68" i="5"/>
  <c r="C66" i="5"/>
  <c r="O66" i="5"/>
  <c r="AA66" i="5"/>
  <c r="L67" i="5"/>
  <c r="X67" i="5"/>
  <c r="I68" i="5"/>
  <c r="U68" i="5"/>
  <c r="AG68" i="5"/>
  <c r="L47" i="7" l="1"/>
  <c r="L33" i="7"/>
  <c r="AE47" i="7"/>
  <c r="AE33" i="7"/>
  <c r="U47" i="7"/>
  <c r="U33" i="7"/>
  <c r="P47" i="7"/>
  <c r="P33" i="7"/>
  <c r="N47" i="7"/>
  <c r="N33" i="7"/>
  <c r="W47" i="7"/>
  <c r="W33" i="7"/>
  <c r="S47" i="7"/>
  <c r="S33" i="7"/>
  <c r="I47" i="7"/>
  <c r="I33" i="7"/>
  <c r="D47" i="7"/>
  <c r="D33" i="7"/>
  <c r="AG47" i="7"/>
  <c r="AG33" i="7"/>
  <c r="K47" i="7"/>
  <c r="K33" i="7"/>
  <c r="AB47" i="7"/>
  <c r="AB33" i="7"/>
  <c r="G47" i="7"/>
  <c r="G33" i="7"/>
  <c r="AC47" i="7"/>
  <c r="AC33" i="7"/>
  <c r="AA47" i="7"/>
  <c r="AA33" i="7"/>
  <c r="Y47" i="7"/>
  <c r="Y33" i="7"/>
  <c r="AH47" i="7"/>
  <c r="AH33" i="7"/>
  <c r="F47" i="7"/>
  <c r="F33" i="7"/>
  <c r="AF47" i="7"/>
  <c r="AF33" i="7"/>
  <c r="AD47" i="7"/>
  <c r="AD33" i="7"/>
  <c r="Q47" i="7"/>
  <c r="Q33" i="7"/>
  <c r="O47" i="7"/>
  <c r="O33" i="7"/>
  <c r="M47" i="7"/>
  <c r="M33" i="7"/>
  <c r="V47" i="7"/>
  <c r="V33" i="7"/>
  <c r="H47" i="7"/>
  <c r="H33" i="7"/>
  <c r="AJ48" i="7"/>
  <c r="Z47" i="7"/>
  <c r="Z33" i="7"/>
  <c r="T47" i="7"/>
  <c r="T33" i="7"/>
  <c r="R47" i="7"/>
  <c r="R33" i="7"/>
  <c r="E47" i="7"/>
  <c r="E33" i="7"/>
  <c r="C47" i="7"/>
  <c r="C33" i="7"/>
  <c r="X47" i="7"/>
  <c r="X33" i="7"/>
  <c r="J47" i="7"/>
  <c r="J33" i="7"/>
  <c r="AD65" i="5"/>
  <c r="AD34" i="5"/>
  <c r="AD64" i="5" s="1"/>
  <c r="E65" i="5"/>
  <c r="E34" i="5"/>
  <c r="E64" i="5" s="1"/>
  <c r="AG34" i="5"/>
  <c r="AG64" i="5" s="1"/>
  <c r="AG65" i="5"/>
  <c r="H65" i="5"/>
  <c r="H34" i="5"/>
  <c r="H64" i="5" s="1"/>
  <c r="K77" i="5"/>
  <c r="W77" i="5"/>
  <c r="J77" i="5"/>
  <c r="R65" i="5"/>
  <c r="R34" i="5"/>
  <c r="R64" i="5" s="1"/>
  <c r="AJ68" i="5"/>
  <c r="AH34" i="5"/>
  <c r="AH64" i="5" s="1"/>
  <c r="AH65" i="5"/>
  <c r="U65" i="5"/>
  <c r="U34" i="5"/>
  <c r="U64" i="5" s="1"/>
  <c r="L77" i="5"/>
  <c r="X77" i="5"/>
  <c r="M77" i="5"/>
  <c r="Y77" i="5"/>
  <c r="F65" i="5"/>
  <c r="F34" i="5"/>
  <c r="F64" i="5" s="1"/>
  <c r="AA65" i="5"/>
  <c r="AA34" i="5"/>
  <c r="AA64" i="5" s="1"/>
  <c r="Z65" i="5"/>
  <c r="Z34" i="5"/>
  <c r="Z64" i="5" s="1"/>
  <c r="Y65" i="5"/>
  <c r="Y34" i="5"/>
  <c r="Y64" i="5" s="1"/>
  <c r="X34" i="5"/>
  <c r="X64" i="5" s="1"/>
  <c r="X65" i="5"/>
  <c r="V65" i="5"/>
  <c r="V34" i="5"/>
  <c r="V64" i="5" s="1"/>
  <c r="AJ67" i="5"/>
  <c r="I65" i="5"/>
  <c r="I34" i="5"/>
  <c r="I64" i="5" s="1"/>
  <c r="N77" i="5"/>
  <c r="Z77" i="5"/>
  <c r="AH77" i="5"/>
  <c r="C77" i="5"/>
  <c r="AA77" i="5"/>
  <c r="D77" i="5"/>
  <c r="AB77" i="5"/>
  <c r="AC65" i="5"/>
  <c r="AC34" i="5"/>
  <c r="AC64" i="5" s="1"/>
  <c r="AB65" i="5"/>
  <c r="AB34" i="5"/>
  <c r="AB64" i="5" s="1"/>
  <c r="O65" i="5"/>
  <c r="O34" i="5"/>
  <c r="O64" i="5" s="1"/>
  <c r="N65" i="5"/>
  <c r="N34" i="5"/>
  <c r="N64" i="5" s="1"/>
  <c r="M34" i="5"/>
  <c r="M64" i="5" s="1"/>
  <c r="M65" i="5"/>
  <c r="L65" i="5"/>
  <c r="L34" i="5"/>
  <c r="L64" i="5" s="1"/>
  <c r="W65" i="5"/>
  <c r="W34" i="5"/>
  <c r="W64" i="5" s="1"/>
  <c r="J65" i="5"/>
  <c r="J34" i="5"/>
  <c r="J64" i="5" s="1"/>
  <c r="AE65" i="5"/>
  <c r="AE34" i="5"/>
  <c r="AE64" i="5" s="1"/>
  <c r="O77" i="5"/>
  <c r="P77" i="5"/>
  <c r="E77" i="5"/>
  <c r="Q77" i="5"/>
  <c r="AC77" i="5"/>
  <c r="AD77" i="5"/>
  <c r="P65" i="5"/>
  <c r="P34" i="5"/>
  <c r="P64" i="5" s="1"/>
  <c r="C65" i="5"/>
  <c r="C34" i="5"/>
  <c r="C64" i="5" s="1"/>
  <c r="K65" i="5"/>
  <c r="K34" i="5"/>
  <c r="K64" i="5" s="1"/>
  <c r="AF34" i="5"/>
  <c r="AF64" i="5" s="1"/>
  <c r="AF65" i="5"/>
  <c r="S65" i="5"/>
  <c r="S34" i="5"/>
  <c r="S64" i="5" s="1"/>
  <c r="G77" i="5"/>
  <c r="S77" i="5"/>
  <c r="AE77" i="5"/>
  <c r="V77" i="5"/>
  <c r="F77" i="5"/>
  <c r="H77" i="5"/>
  <c r="T77" i="5"/>
  <c r="AF77" i="5"/>
  <c r="AJ66" i="5"/>
  <c r="Q65" i="5"/>
  <c r="Q34" i="5"/>
  <c r="Q64" i="5" s="1"/>
  <c r="D65" i="5"/>
  <c r="D34" i="5"/>
  <c r="D64" i="5" s="1"/>
  <c r="T34" i="5"/>
  <c r="T64" i="5" s="1"/>
  <c r="T65" i="5"/>
  <c r="G34" i="5"/>
  <c r="G64" i="5" s="1"/>
  <c r="G65" i="5"/>
  <c r="R77" i="5"/>
  <c r="I77" i="5"/>
  <c r="U77" i="5"/>
  <c r="AG77" i="5"/>
  <c r="AJ47" i="7" l="1"/>
  <c r="V53" i="7"/>
  <c r="V50" i="7"/>
  <c r="F53" i="7"/>
  <c r="F50" i="7"/>
  <c r="AB50" i="7"/>
  <c r="AB53" i="7"/>
  <c r="W50" i="7"/>
  <c r="W53" i="7"/>
  <c r="M50" i="7"/>
  <c r="M53" i="7"/>
  <c r="AH50" i="7"/>
  <c r="AH53" i="7"/>
  <c r="K50" i="7"/>
  <c r="K53" i="7"/>
  <c r="N53" i="7"/>
  <c r="N50" i="7"/>
  <c r="R53" i="7"/>
  <c r="R50" i="7"/>
  <c r="E53" i="7"/>
  <c r="E50" i="7"/>
  <c r="O53" i="7"/>
  <c r="O50" i="7"/>
  <c r="Y50" i="7"/>
  <c r="Y53" i="7"/>
  <c r="AG53" i="7"/>
  <c r="AG50" i="7"/>
  <c r="P53" i="7"/>
  <c r="P50" i="7"/>
  <c r="T53" i="7"/>
  <c r="T50" i="7"/>
  <c r="Q50" i="7"/>
  <c r="Q53" i="7"/>
  <c r="AA50" i="7"/>
  <c r="AA53" i="7"/>
  <c r="D50" i="7"/>
  <c r="D53" i="7"/>
  <c r="U50" i="7"/>
  <c r="U53" i="7"/>
  <c r="J50" i="7"/>
  <c r="J53" i="7"/>
  <c r="Z53" i="7"/>
  <c r="Z50" i="7"/>
  <c r="AD53" i="7"/>
  <c r="AD50" i="7"/>
  <c r="AC53" i="7"/>
  <c r="AC50" i="7"/>
  <c r="I50" i="7"/>
  <c r="I53" i="7"/>
  <c r="AE53" i="7"/>
  <c r="AE50" i="7"/>
  <c r="X50" i="7"/>
  <c r="X53" i="7"/>
  <c r="H50" i="7"/>
  <c r="H53" i="7"/>
  <c r="AF50" i="7"/>
  <c r="AF53" i="7"/>
  <c r="G50" i="7"/>
  <c r="G53" i="7"/>
  <c r="S53" i="7"/>
  <c r="S50" i="7"/>
  <c r="L50" i="7"/>
  <c r="L53" i="7"/>
  <c r="C53" i="7"/>
  <c r="C50" i="7"/>
  <c r="AJ64" i="5"/>
  <c r="AJ65" i="5"/>
  <c r="AJ77" i="5"/>
  <c r="AJ50" i="7" l="1"/>
  <c r="AJ53" i="7"/>
  <c r="AG78" i="5" l="1"/>
  <c r="AG75" i="5" l="1"/>
  <c r="AH75" i="5"/>
  <c r="AH74" i="5"/>
  <c r="AG74" i="5"/>
  <c r="AH34" i="6"/>
  <c r="AH33" i="6"/>
  <c r="AG34" i="6" l="1"/>
  <c r="AG33" i="6"/>
  <c r="D74" i="5" l="1"/>
  <c r="E74" i="5"/>
  <c r="AF78" i="5"/>
  <c r="C74" i="5"/>
  <c r="AF75" i="5"/>
  <c r="AE78" i="5"/>
  <c r="AF33" i="6"/>
  <c r="AF74" i="5" l="1"/>
  <c r="AF34" i="6"/>
  <c r="AE75" i="5" l="1"/>
  <c r="AE74" i="5" l="1"/>
  <c r="AE34" i="6" l="1"/>
  <c r="AE33" i="6"/>
  <c r="N74" i="5" l="1"/>
  <c r="Q78" i="5"/>
  <c r="AC78" i="5"/>
  <c r="R74" i="5"/>
  <c r="R78" i="5"/>
  <c r="AD78" i="5"/>
  <c r="V74" i="5"/>
  <c r="S78" i="5"/>
  <c r="AC74" i="5"/>
  <c r="T74" i="5"/>
  <c r="F74" i="5"/>
  <c r="T78" i="5"/>
  <c r="I75" i="5"/>
  <c r="U78" i="5"/>
  <c r="U75" i="5"/>
  <c r="V78" i="5"/>
  <c r="Q74" i="5"/>
  <c r="W78" i="5"/>
  <c r="O75" i="5"/>
  <c r="AD74" i="5"/>
  <c r="C78" i="5"/>
  <c r="X78" i="5"/>
  <c r="AB75" i="5"/>
  <c r="J74" i="5"/>
  <c r="D78" i="5"/>
  <c r="Y78" i="5"/>
  <c r="W75" i="5"/>
  <c r="K74" i="5"/>
  <c r="E78" i="5"/>
  <c r="Z78" i="5"/>
  <c r="D75" i="5"/>
  <c r="F78" i="5"/>
  <c r="AA78" i="5"/>
  <c r="H74" i="5"/>
  <c r="G74" i="5"/>
  <c r="G78" i="5"/>
  <c r="AB78" i="5"/>
  <c r="P34" i="6"/>
  <c r="R34" i="6"/>
  <c r="J33" i="6"/>
  <c r="M34" i="6"/>
  <c r="H34" i="6"/>
  <c r="T34" i="6"/>
  <c r="X34" i="6"/>
  <c r="V33" i="6"/>
  <c r="AC34" i="6"/>
  <c r="V34" i="6"/>
  <c r="D33" i="6"/>
  <c r="I33" i="6"/>
  <c r="N33" i="6"/>
  <c r="Z34" i="6"/>
  <c r="S34" i="6"/>
  <c r="N34" i="6"/>
  <c r="L33" i="6"/>
  <c r="F34" i="6"/>
  <c r="L34" i="6"/>
  <c r="Q34" i="6"/>
  <c r="W33" i="6"/>
  <c r="AB34" i="6"/>
  <c r="Z33" i="6"/>
  <c r="E34" i="6"/>
  <c r="D34" i="6"/>
  <c r="F33" i="6"/>
  <c r="I34" i="6"/>
  <c r="P33" i="6"/>
  <c r="U34" i="6" l="1"/>
  <c r="E33" i="6"/>
  <c r="AD34" i="6"/>
  <c r="AB33" i="6"/>
  <c r="M33" i="6"/>
  <c r="AA34" i="6"/>
  <c r="J34" i="6"/>
  <c r="AD33" i="6"/>
  <c r="X33" i="6"/>
  <c r="H33" i="6"/>
  <c r="T33" i="6"/>
  <c r="Y34" i="6"/>
  <c r="R33" i="6"/>
  <c r="Q33" i="6"/>
  <c r="S33" i="6"/>
  <c r="N75" i="5"/>
  <c r="Y75" i="5"/>
  <c r="H75" i="5"/>
  <c r="P75" i="5"/>
  <c r="M75" i="5"/>
  <c r="F75" i="5"/>
  <c r="AB74" i="5"/>
  <c r="AA74" i="5"/>
  <c r="C75" i="5"/>
  <c r="L74" i="5"/>
  <c r="Y74" i="5"/>
  <c r="M74" i="5"/>
  <c r="AC75" i="5"/>
  <c r="X75" i="5"/>
  <c r="O74" i="5"/>
  <c r="V75" i="5"/>
  <c r="S75" i="5"/>
  <c r="S74" i="5"/>
  <c r="X74" i="5"/>
  <c r="AA75" i="5"/>
  <c r="L75" i="5"/>
  <c r="W74" i="5"/>
  <c r="Z74" i="5"/>
  <c r="K75" i="5"/>
  <c r="U74" i="5"/>
  <c r="R75" i="5"/>
  <c r="I74" i="5"/>
  <c r="E75" i="5"/>
  <c r="AD75" i="5"/>
  <c r="T75" i="5"/>
  <c r="Q75" i="5"/>
  <c r="P74" i="5"/>
  <c r="G75" i="5"/>
  <c r="Z75" i="5"/>
  <c r="J75" i="5"/>
  <c r="Y33" i="6"/>
  <c r="K34" i="6"/>
  <c r="G33" i="6"/>
  <c r="O34" i="6"/>
  <c r="K33" i="6"/>
  <c r="W34" i="6"/>
  <c r="G34" i="6"/>
  <c r="O33" i="6"/>
  <c r="C34" i="6"/>
  <c r="AJ34" i="6" l="1"/>
  <c r="AC33" i="6"/>
  <c r="U33" i="6"/>
  <c r="AA33" i="6"/>
  <c r="C33" i="6"/>
  <c r="AJ74" i="5"/>
  <c r="AJ75" i="5"/>
  <c r="AJ33" i="6" l="1"/>
  <c r="I78" i="5" l="1"/>
  <c r="L78" i="5"/>
  <c r="J78" i="5"/>
  <c r="K78" i="5"/>
  <c r="H78" i="5"/>
  <c r="M78" i="5" l="1"/>
  <c r="O78" i="5"/>
  <c r="P78" i="5"/>
  <c r="N78" i="5"/>
  <c r="AH78" i="5" l="1"/>
  <c r="AJ78" i="5" s="1"/>
  <c r="Q76" i="5" l="1"/>
  <c r="Q43" i="5"/>
  <c r="Q73" i="5" l="1"/>
  <c r="Y43" i="5" l="1"/>
  <c r="T43" i="5"/>
  <c r="Z43" i="5"/>
  <c r="AA76" i="5"/>
  <c r="W43" i="5"/>
  <c r="U43" i="5"/>
  <c r="U76" i="5"/>
  <c r="Y76" i="5" l="1"/>
  <c r="AA43" i="5"/>
  <c r="W76" i="5"/>
  <c r="T76" i="5"/>
  <c r="X76" i="5"/>
  <c r="Z76" i="5"/>
  <c r="V43" i="5"/>
  <c r="S43" i="5"/>
  <c r="U73" i="5"/>
  <c r="Z73" i="5"/>
  <c r="Y73" i="5"/>
  <c r="AA73" i="5"/>
  <c r="T73" i="5"/>
  <c r="W73" i="5"/>
  <c r="S76" i="5" l="1"/>
  <c r="V76" i="5"/>
  <c r="X43" i="5"/>
  <c r="X73" i="5"/>
  <c r="S73" i="5"/>
  <c r="V73" i="5"/>
  <c r="P76" i="5" l="1"/>
  <c r="P43" i="5"/>
  <c r="O76" i="5" l="1"/>
  <c r="P73" i="5"/>
  <c r="O43" i="5" l="1"/>
  <c r="O73" i="5" s="1"/>
  <c r="N76" i="5"/>
  <c r="N43" i="5" l="1"/>
  <c r="N73" i="5" s="1"/>
  <c r="M43" i="5"/>
  <c r="M76" i="5" l="1"/>
  <c r="M73" i="5"/>
  <c r="AG76" i="5" l="1"/>
  <c r="AG43" i="5" l="1"/>
  <c r="AG73" i="5"/>
  <c r="AF76" i="5" l="1"/>
  <c r="AF43" i="5" l="1"/>
  <c r="AF73" i="5"/>
  <c r="AE76" i="5" l="1"/>
  <c r="AE43" i="5"/>
  <c r="AH76" i="5" l="1"/>
  <c r="AD43" i="5"/>
  <c r="AD76" i="5"/>
  <c r="AE73" i="5"/>
  <c r="AH43" i="5" l="1"/>
  <c r="AD73" i="5"/>
  <c r="AH73" i="5" l="1"/>
  <c r="AC76" i="5" l="1"/>
  <c r="AC43" i="5"/>
  <c r="AC73" i="5" l="1"/>
  <c r="AB76" i="5" l="1"/>
  <c r="AB43" i="5"/>
  <c r="AB73" i="5" l="1"/>
  <c r="R76" i="5" l="1"/>
  <c r="R43" i="5" l="1"/>
  <c r="R73" i="5" s="1"/>
  <c r="L76" i="5" l="1"/>
  <c r="L43" i="5" l="1"/>
  <c r="L73" i="5"/>
  <c r="K43" i="5" l="1"/>
  <c r="K76" i="5" l="1"/>
  <c r="K73" i="5"/>
  <c r="J76" i="5" l="1"/>
  <c r="I76" i="5"/>
  <c r="I43" i="5" l="1"/>
  <c r="J43" i="5"/>
  <c r="G76" i="5"/>
  <c r="J73" i="5"/>
  <c r="I73" i="5"/>
  <c r="G43" i="5" l="1"/>
  <c r="H76" i="5"/>
  <c r="G73" i="5"/>
  <c r="H43" i="5" l="1"/>
  <c r="H73" i="5" s="1"/>
  <c r="E43" i="5" l="1"/>
  <c r="F43" i="5"/>
  <c r="F76" i="5" l="1"/>
  <c r="E76" i="5"/>
  <c r="D43" i="5"/>
  <c r="D76" i="5"/>
  <c r="E73" i="5"/>
  <c r="E59" i="5"/>
  <c r="F73" i="5"/>
  <c r="E92" i="5" l="1"/>
  <c r="E89" i="5"/>
  <c r="C43" i="5"/>
  <c r="C76" i="5"/>
  <c r="AJ76" i="5" s="1"/>
  <c r="D59" i="5"/>
  <c r="D73" i="5"/>
  <c r="D92" i="5" l="1"/>
  <c r="D89" i="5"/>
  <c r="C73" i="5"/>
  <c r="AJ73" i="5" s="1"/>
  <c r="C59" i="5"/>
  <c r="C92" i="5" s="1"/>
  <c r="C89" i="5" l="1"/>
  <c r="AG28" i="6" l="1"/>
  <c r="AF28" i="6" l="1"/>
  <c r="AD28" i="6" l="1"/>
  <c r="AE28" i="6"/>
  <c r="AC28" i="6" l="1"/>
  <c r="AB28" i="6" l="1"/>
  <c r="AA28" i="6" l="1"/>
  <c r="Z28" i="6" l="1"/>
  <c r="Y28" i="6" l="1"/>
  <c r="X28" i="6" l="1"/>
  <c r="W28" i="6" l="1"/>
  <c r="V28" i="6" l="1"/>
  <c r="U28" i="6" l="1"/>
  <c r="T28" i="6" l="1"/>
  <c r="S28" i="6" l="1"/>
  <c r="R28" i="6" l="1"/>
  <c r="Q28" i="6" l="1"/>
  <c r="P28" i="6" l="1"/>
  <c r="C28" i="6" l="1"/>
  <c r="D28" i="6" l="1"/>
  <c r="E28" i="6" l="1"/>
  <c r="F28" i="6" l="1"/>
  <c r="G28" i="6" l="1"/>
  <c r="H28" i="6" l="1"/>
  <c r="I28" i="6" l="1"/>
  <c r="J28" i="6" l="1"/>
  <c r="K28" i="6" l="1"/>
  <c r="L28" i="6" l="1"/>
  <c r="M28" i="6" l="1"/>
  <c r="N28" i="6" l="1"/>
  <c r="O28" i="6" l="1"/>
  <c r="AH28" i="6" l="1"/>
  <c r="AJ28" i="6" s="1"/>
  <c r="C29" i="6" l="1"/>
  <c r="E29" i="6" l="1"/>
  <c r="D29" i="6" l="1"/>
  <c r="F29" i="6"/>
  <c r="H29" i="6" l="1"/>
  <c r="G29" i="6" l="1"/>
  <c r="I29" i="6"/>
  <c r="J29" i="6" l="1"/>
  <c r="K29" i="6" l="1"/>
  <c r="N29" i="6" l="1"/>
  <c r="L29" i="6"/>
  <c r="O29" i="6" l="1"/>
  <c r="M29" i="6"/>
  <c r="P29" i="6" l="1"/>
  <c r="Q29" i="6" l="1"/>
  <c r="R29" i="6" l="1"/>
  <c r="T29" i="6" l="1"/>
  <c r="S29" i="6" l="1"/>
  <c r="U29" i="6" l="1"/>
  <c r="V29" i="6" l="1"/>
  <c r="W29" i="6" l="1"/>
  <c r="Y29" i="6"/>
  <c r="Z29" i="6" l="1"/>
  <c r="X29" i="6"/>
  <c r="AA29" i="6" l="1"/>
  <c r="AC29" i="6"/>
  <c r="AB29" i="6" l="1"/>
  <c r="AD29" i="6" l="1"/>
  <c r="AE29" i="6"/>
  <c r="AF29" i="6" l="1"/>
  <c r="AG29" i="6" l="1"/>
  <c r="AH29" i="6" l="1"/>
  <c r="AJ29" i="6" s="1"/>
  <c r="C32" i="6" l="1"/>
  <c r="C31" i="6" l="1"/>
  <c r="C18" i="6"/>
  <c r="C30" i="6" l="1"/>
  <c r="C23" i="6"/>
  <c r="C35" i="6" l="1"/>
  <c r="C38" i="6"/>
  <c r="E32" i="6" l="1"/>
  <c r="E18" i="6" l="1"/>
  <c r="E31" i="6"/>
  <c r="D32" i="6"/>
  <c r="D18" i="6" l="1"/>
  <c r="D31" i="6"/>
  <c r="E30" i="6"/>
  <c r="E23" i="6"/>
  <c r="G32" i="6"/>
  <c r="F32" i="6"/>
  <c r="G18" i="6" l="1"/>
  <c r="G31" i="6"/>
  <c r="E38" i="6"/>
  <c r="E35" i="6"/>
  <c r="D30" i="6"/>
  <c r="D23" i="6"/>
  <c r="D35" i="6" l="1"/>
  <c r="D38" i="6"/>
  <c r="G30" i="6"/>
  <c r="G23" i="6"/>
  <c r="I32" i="6"/>
  <c r="G38" i="6" l="1"/>
  <c r="G35" i="6"/>
  <c r="F18" i="6"/>
  <c r="F31" i="6"/>
  <c r="I18" i="6"/>
  <c r="I31" i="6"/>
  <c r="J32" i="6"/>
  <c r="H32" i="6"/>
  <c r="J18" i="6" l="1"/>
  <c r="J31" i="6"/>
  <c r="I30" i="6"/>
  <c r="I23" i="6"/>
  <c r="F30" i="6"/>
  <c r="F23" i="6"/>
  <c r="H18" i="6"/>
  <c r="H31" i="6"/>
  <c r="K32" i="6"/>
  <c r="K18" i="6" l="1"/>
  <c r="K31" i="6"/>
  <c r="H30" i="6"/>
  <c r="H23" i="6"/>
  <c r="F35" i="6"/>
  <c r="F38" i="6"/>
  <c r="I38" i="6"/>
  <c r="I35" i="6"/>
  <c r="J30" i="6"/>
  <c r="J23" i="6"/>
  <c r="L32" i="6"/>
  <c r="H35" i="6" l="1"/>
  <c r="H38" i="6"/>
  <c r="J35" i="6"/>
  <c r="J38" i="6"/>
  <c r="L18" i="6"/>
  <c r="L31" i="6"/>
  <c r="K30" i="6"/>
  <c r="K23" i="6"/>
  <c r="L30" i="6" l="1"/>
  <c r="L23" i="6"/>
  <c r="K35" i="6"/>
  <c r="K38" i="6"/>
  <c r="N32" i="6"/>
  <c r="N18" i="6" l="1"/>
  <c r="N31" i="6"/>
  <c r="L35" i="6"/>
  <c r="L38" i="6"/>
  <c r="M32" i="6"/>
  <c r="M18" i="6" l="1"/>
  <c r="M31" i="6"/>
  <c r="N30" i="6"/>
  <c r="N23" i="6"/>
  <c r="P32" i="6"/>
  <c r="P18" i="6" l="1"/>
  <c r="P31" i="6"/>
  <c r="N35" i="6"/>
  <c r="N38" i="6"/>
  <c r="M30" i="6"/>
  <c r="M23" i="6"/>
  <c r="Q32" i="6"/>
  <c r="O32" i="6"/>
  <c r="M38" i="6" l="1"/>
  <c r="M35" i="6"/>
  <c r="Q18" i="6"/>
  <c r="Q31" i="6"/>
  <c r="O18" i="6"/>
  <c r="O31" i="6"/>
  <c r="P30" i="6"/>
  <c r="P23" i="6"/>
  <c r="R32" i="6"/>
  <c r="P38" i="6" l="1"/>
  <c r="P35" i="6"/>
  <c r="R18" i="6"/>
  <c r="R31" i="6"/>
  <c r="O30" i="6"/>
  <c r="O23" i="6"/>
  <c r="Q30" i="6"/>
  <c r="Q23" i="6"/>
  <c r="Q38" i="6" l="1"/>
  <c r="Q35" i="6"/>
  <c r="O35" i="6"/>
  <c r="O38" i="6"/>
  <c r="S31" i="6"/>
  <c r="R30" i="6"/>
  <c r="R23" i="6"/>
  <c r="T32" i="6"/>
  <c r="R38" i="6" l="1"/>
  <c r="R35" i="6"/>
  <c r="T18" i="6"/>
  <c r="T31" i="6"/>
  <c r="S32" i="6" l="1"/>
  <c r="S18" i="6"/>
  <c r="T30" i="6"/>
  <c r="T23" i="6"/>
  <c r="T38" i="6" l="1"/>
  <c r="T35" i="6"/>
  <c r="S30" i="6"/>
  <c r="S23" i="6"/>
  <c r="W32" i="6"/>
  <c r="U32" i="6"/>
  <c r="U18" i="6" l="1"/>
  <c r="U31" i="6"/>
  <c r="W18" i="6"/>
  <c r="W31" i="6"/>
  <c r="S38" i="6"/>
  <c r="S35" i="6"/>
  <c r="X32" i="6"/>
  <c r="V32" i="6"/>
  <c r="X18" i="6" l="1"/>
  <c r="X31" i="6"/>
  <c r="V18" i="6"/>
  <c r="V31" i="6"/>
  <c r="W30" i="6"/>
  <c r="W23" i="6"/>
  <c r="U30" i="6"/>
  <c r="U23" i="6"/>
  <c r="Y32" i="6"/>
  <c r="Y18" i="6" l="1"/>
  <c r="Y31" i="6"/>
  <c r="W38" i="6"/>
  <c r="W35" i="6"/>
  <c r="V30" i="6"/>
  <c r="V23" i="6"/>
  <c r="U38" i="6"/>
  <c r="U35" i="6"/>
  <c r="X30" i="6"/>
  <c r="X23" i="6"/>
  <c r="Z32" i="6"/>
  <c r="V35" i="6" l="1"/>
  <c r="V38" i="6"/>
  <c r="Z18" i="6"/>
  <c r="Z31" i="6"/>
  <c r="X35" i="6"/>
  <c r="X38" i="6"/>
  <c r="Y30" i="6"/>
  <c r="Y23" i="6"/>
  <c r="AA32" i="6"/>
  <c r="AA18" i="6" l="1"/>
  <c r="AA31" i="6"/>
  <c r="Z30" i="6"/>
  <c r="Z23" i="6"/>
  <c r="Y35" i="6"/>
  <c r="Y38" i="6"/>
  <c r="Z38" i="6" l="1"/>
  <c r="Z35" i="6"/>
  <c r="AA30" i="6"/>
  <c r="AA23" i="6"/>
  <c r="AB32" i="6"/>
  <c r="AC32" i="6"/>
  <c r="AA38" i="6" l="1"/>
  <c r="AA35" i="6"/>
  <c r="AC18" i="6"/>
  <c r="AC31" i="6"/>
  <c r="AD32" i="6"/>
  <c r="AC30" i="6" l="1"/>
  <c r="AC23" i="6"/>
  <c r="AD18" i="6"/>
  <c r="AD31" i="6"/>
  <c r="AB18" i="6" l="1"/>
  <c r="AB31" i="6"/>
  <c r="AD30" i="6"/>
  <c r="AD23" i="6"/>
  <c r="AC35" i="6"/>
  <c r="AC38" i="6"/>
  <c r="AD35" i="6" l="1"/>
  <c r="AD38" i="6"/>
  <c r="AF31" i="6"/>
  <c r="AF32" i="6"/>
  <c r="AB30" i="6"/>
  <c r="AB23" i="6"/>
  <c r="AE32" i="6"/>
  <c r="AB35" i="6" l="1"/>
  <c r="AB38" i="6"/>
  <c r="AF18" i="6"/>
  <c r="AE18" i="6"/>
  <c r="AE31" i="6"/>
  <c r="AE30" i="6" l="1"/>
  <c r="AE23" i="6"/>
  <c r="AF30" i="6"/>
  <c r="AF23" i="6"/>
  <c r="AH31" i="6"/>
  <c r="AG32" i="6"/>
  <c r="AF38" i="6" l="1"/>
  <c r="AF35" i="6"/>
  <c r="AE35" i="6"/>
  <c r="AE38" i="6"/>
  <c r="AH32" i="6" l="1"/>
  <c r="AJ32" i="6" s="1"/>
  <c r="AH18" i="6"/>
  <c r="AH30" i="6" l="1"/>
  <c r="AH23" i="6"/>
  <c r="AG18" i="6"/>
  <c r="AG31" i="6"/>
  <c r="AJ31" i="6" s="1"/>
  <c r="AG30" i="6" l="1"/>
  <c r="AJ30" i="6" s="1"/>
  <c r="AG23" i="6"/>
  <c r="AH35" i="6"/>
  <c r="AH38" i="6"/>
  <c r="AG35" i="6" l="1"/>
  <c r="AJ35" i="6" s="1"/>
  <c r="AG38" i="6"/>
  <c r="AJ38" i="6" s="1"/>
  <c r="F31" i="3" l="1"/>
  <c r="E31" i="3"/>
  <c r="C31" i="3"/>
  <c r="D31" i="3"/>
  <c r="G31" i="3" l="1"/>
  <c r="H31" i="3" l="1"/>
  <c r="I31" i="3" l="1"/>
  <c r="J31" i="3" l="1"/>
  <c r="K31" i="3" l="1"/>
  <c r="L31" i="3" l="1"/>
  <c r="M31" i="3" l="1"/>
  <c r="N31" i="3" l="1"/>
  <c r="O31" i="3" l="1"/>
  <c r="P31" i="3" l="1"/>
  <c r="Q31" i="3" l="1"/>
  <c r="R31" i="3" l="1"/>
  <c r="S31" i="3" l="1"/>
  <c r="T31" i="3" l="1"/>
  <c r="U31" i="3" l="1"/>
  <c r="V31" i="3" l="1"/>
  <c r="W31" i="3" l="1"/>
  <c r="AD31" i="3" l="1"/>
  <c r="AE31" i="3" l="1"/>
  <c r="AC31" i="3" l="1"/>
  <c r="Y31" i="3" l="1"/>
  <c r="AB31" i="3"/>
  <c r="AA31" i="3"/>
  <c r="Z31" i="3" l="1"/>
  <c r="AF31" i="3" l="1"/>
  <c r="AG31" i="3" l="1"/>
  <c r="X31" i="3" l="1"/>
  <c r="AH31" i="3" l="1"/>
  <c r="AJ31" i="3" s="1"/>
  <c r="R33" i="3" l="1"/>
  <c r="Y33" i="3"/>
  <c r="T33" i="3" l="1"/>
  <c r="Z33" i="3"/>
  <c r="V33" i="3"/>
  <c r="X33" i="3"/>
  <c r="S33" i="3"/>
  <c r="W33" i="3"/>
  <c r="U33" i="3"/>
  <c r="Q33" i="3" l="1"/>
  <c r="D33" i="3" l="1"/>
  <c r="H33" i="3"/>
  <c r="N33" i="3"/>
  <c r="F33" i="3"/>
  <c r="M33" i="3"/>
  <c r="G33" i="3"/>
  <c r="I33" i="3"/>
  <c r="C33" i="3"/>
  <c r="J33" i="3" l="1"/>
  <c r="L33" i="3"/>
  <c r="E33" i="3"/>
  <c r="O33" i="3"/>
  <c r="P33" i="3"/>
  <c r="K33" i="3"/>
  <c r="AH34" i="3" l="1"/>
  <c r="AG34" i="3"/>
  <c r="AG32" i="3" l="1"/>
  <c r="AH32" i="3"/>
  <c r="AF34" i="3" l="1"/>
  <c r="AF32" i="3" l="1"/>
  <c r="AE34" i="3" l="1"/>
  <c r="AE32" i="3" l="1"/>
  <c r="AD34" i="3" l="1"/>
  <c r="AD32" i="3" l="1"/>
  <c r="AC34" i="3" l="1"/>
  <c r="AC32" i="3" l="1"/>
  <c r="V34" i="3" l="1"/>
  <c r="S34" i="3"/>
  <c r="Q34" i="3"/>
  <c r="X34" i="3"/>
  <c r="AB34" i="3"/>
  <c r="Y34" i="3"/>
  <c r="W34" i="3"/>
  <c r="N34" i="3"/>
  <c r="T34" i="3"/>
  <c r="Z34" i="3"/>
  <c r="O34" i="3"/>
  <c r="P34" i="3"/>
  <c r="R34" i="3"/>
  <c r="U34" i="3"/>
  <c r="N32" i="3" l="1"/>
  <c r="Y32" i="3"/>
  <c r="M34" i="3"/>
  <c r="AA34" i="3"/>
  <c r="T32" i="3" l="1"/>
  <c r="X32" i="3"/>
  <c r="P32" i="3"/>
  <c r="S32" i="3"/>
  <c r="J34" i="3"/>
  <c r="G34" i="3"/>
  <c r="E34" i="3"/>
  <c r="L34" i="3"/>
  <c r="I34" i="3"/>
  <c r="F34" i="3"/>
  <c r="D34" i="3"/>
  <c r="K34" i="3"/>
  <c r="H34" i="3"/>
  <c r="W32" i="3" l="1"/>
  <c r="R32" i="3"/>
  <c r="C32" i="3"/>
  <c r="V32" i="3"/>
  <c r="N25" i="3"/>
  <c r="N30" i="3"/>
  <c r="Z32" i="3"/>
  <c r="S25" i="3"/>
  <c r="S30" i="3"/>
  <c r="C34" i="3"/>
  <c r="AJ34" i="3" s="1"/>
  <c r="Q32" i="3"/>
  <c r="U32" i="3"/>
  <c r="AB32" i="3"/>
  <c r="O32" i="3"/>
  <c r="Y25" i="3"/>
  <c r="Y30" i="3"/>
  <c r="M32" i="3"/>
  <c r="E32" i="3" l="1"/>
  <c r="AA32" i="3"/>
  <c r="D32" i="3"/>
  <c r="N38" i="3"/>
  <c r="N41" i="3"/>
  <c r="N42" i="3" s="1"/>
  <c r="F32" i="3"/>
  <c r="X25" i="3"/>
  <c r="X30" i="3"/>
  <c r="P25" i="3"/>
  <c r="P30" i="3"/>
  <c r="J32" i="3"/>
  <c r="T25" i="3"/>
  <c r="T30" i="3"/>
  <c r="Y41" i="3"/>
  <c r="Y42" i="3" s="1"/>
  <c r="Y38" i="3"/>
  <c r="S38" i="3"/>
  <c r="S41" i="3"/>
  <c r="S42" i="3" s="1"/>
  <c r="W25" i="3"/>
  <c r="W30" i="3"/>
  <c r="Q25" i="3" l="1"/>
  <c r="Q30" i="3"/>
  <c r="Z25" i="3"/>
  <c r="Z30" i="3"/>
  <c r="U25" i="3"/>
  <c r="U30" i="3"/>
  <c r="K32" i="3"/>
  <c r="W41" i="3"/>
  <c r="W42" i="3" s="1"/>
  <c r="W38" i="3"/>
  <c r="V25" i="3"/>
  <c r="V30" i="3"/>
  <c r="I32" i="3"/>
  <c r="L32" i="3"/>
  <c r="P38" i="3"/>
  <c r="P41" i="3"/>
  <c r="P42" i="3" s="1"/>
  <c r="G32" i="3"/>
  <c r="R25" i="3"/>
  <c r="R30" i="3"/>
  <c r="O25" i="3"/>
  <c r="O30" i="3"/>
  <c r="H32" i="3"/>
  <c r="T38" i="3"/>
  <c r="T41" i="3"/>
  <c r="T42" i="3" s="1"/>
  <c r="M25" i="3"/>
  <c r="M30" i="3"/>
  <c r="X41" i="3"/>
  <c r="X42" i="3" s="1"/>
  <c r="X38" i="3"/>
  <c r="C30" i="3"/>
  <c r="C25" i="3"/>
  <c r="AJ32" i="3" l="1"/>
  <c r="J25" i="3"/>
  <c r="J30" i="3"/>
  <c r="U38" i="3"/>
  <c r="U41" i="3"/>
  <c r="U42" i="3" s="1"/>
  <c r="R38" i="3"/>
  <c r="R41" i="3"/>
  <c r="R42" i="3" s="1"/>
  <c r="D25" i="3"/>
  <c r="D30" i="3"/>
  <c r="V38" i="3"/>
  <c r="V41" i="3"/>
  <c r="V42" i="3" s="1"/>
  <c r="Z41" i="3"/>
  <c r="Z42" i="3" s="1"/>
  <c r="Z38" i="3"/>
  <c r="F25" i="3"/>
  <c r="F30" i="3"/>
  <c r="C41" i="3"/>
  <c r="C38" i="3"/>
  <c r="L25" i="3"/>
  <c r="L30" i="3"/>
  <c r="Q38" i="3"/>
  <c r="Q41" i="3"/>
  <c r="Q42" i="3" s="1"/>
  <c r="M38" i="3"/>
  <c r="M41" i="3"/>
  <c r="M42" i="3" s="1"/>
  <c r="E25" i="3"/>
  <c r="E41" i="3" s="1"/>
  <c r="E30" i="3"/>
  <c r="O41" i="3"/>
  <c r="O42" i="3" s="1"/>
  <c r="O38" i="3"/>
  <c r="G25" i="3" l="1"/>
  <c r="G30" i="3"/>
  <c r="H25" i="3"/>
  <c r="H30" i="3"/>
  <c r="D38" i="3"/>
  <c r="D41" i="3"/>
  <c r="D42" i="3" s="1"/>
  <c r="K25" i="3"/>
  <c r="K30" i="3"/>
  <c r="I25" i="3"/>
  <c r="I30" i="3"/>
  <c r="C42" i="3"/>
  <c r="L38" i="3"/>
  <c r="L41" i="3"/>
  <c r="L42" i="3" s="1"/>
  <c r="F41" i="3"/>
  <c r="F42" i="3" s="1"/>
  <c r="F38" i="3"/>
  <c r="E38" i="3"/>
  <c r="E42" i="3"/>
  <c r="J38" i="3"/>
  <c r="J41" i="3"/>
  <c r="J42" i="3" s="1"/>
  <c r="I41" i="3" l="1"/>
  <c r="I42" i="3" s="1"/>
  <c r="I38" i="3"/>
  <c r="K38" i="3"/>
  <c r="K41" i="3"/>
  <c r="K42" i="3" s="1"/>
  <c r="H41" i="3"/>
  <c r="H42" i="3" s="1"/>
  <c r="H38" i="3"/>
  <c r="G38" i="3"/>
  <c r="G41" i="3"/>
  <c r="G42" i="3" s="1"/>
  <c r="AF33" i="3" l="1"/>
  <c r="AB33" i="3"/>
  <c r="AA33" i="3"/>
  <c r="AD33" i="3"/>
  <c r="AC33" i="3"/>
  <c r="AH33" i="3" l="1"/>
  <c r="AE33" i="3"/>
  <c r="AG33" i="3"/>
  <c r="AE30" i="3" l="1"/>
  <c r="AJ33" i="3"/>
  <c r="AD25" i="3"/>
  <c r="AD30" i="3"/>
  <c r="AH30" i="3"/>
  <c r="AH25" i="3"/>
  <c r="AA25" i="3"/>
  <c r="AA30" i="3"/>
  <c r="AC25" i="3"/>
  <c r="AC30" i="3"/>
  <c r="AB25" i="3"/>
  <c r="AB30" i="3"/>
  <c r="AF25" i="3"/>
  <c r="AF30" i="3"/>
  <c r="AE25" i="3" l="1"/>
  <c r="AE38" i="3"/>
  <c r="AE41" i="3"/>
  <c r="AE42" i="3" s="1"/>
  <c r="AF38" i="3"/>
  <c r="AF41" i="3"/>
  <c r="AF42" i="3" s="1"/>
  <c r="AA41" i="3"/>
  <c r="AA38" i="3"/>
  <c r="AG25" i="3"/>
  <c r="AG30" i="3"/>
  <c r="AJ30" i="3" s="1"/>
  <c r="AB38" i="3"/>
  <c r="AB41" i="3"/>
  <c r="AB42" i="3" s="1"/>
  <c r="AH41" i="3"/>
  <c r="AH42" i="3" s="1"/>
  <c r="AH38" i="3"/>
  <c r="AD41" i="3"/>
  <c r="AD42" i="3" s="1"/>
  <c r="AD38" i="3"/>
  <c r="AC41" i="3"/>
  <c r="AC42" i="3" s="1"/>
  <c r="AC38" i="3"/>
  <c r="AG38" i="3" l="1"/>
  <c r="AJ38" i="3" s="1"/>
  <c r="AG41" i="3"/>
  <c r="AG42" i="3" s="1"/>
  <c r="AA42" i="3"/>
  <c r="AJ41" i="3"/>
  <c r="AJ42" i="3" l="1"/>
  <c r="G82" i="5" l="1"/>
  <c r="G49" i="5"/>
  <c r="F82" i="5"/>
  <c r="F49" i="5"/>
  <c r="F79" i="5" l="1"/>
  <c r="F59" i="5"/>
  <c r="H82" i="5"/>
  <c r="H49" i="5"/>
  <c r="W82" i="5"/>
  <c r="W49" i="5"/>
  <c r="Q82" i="5"/>
  <c r="Q49" i="5"/>
  <c r="Z82" i="5"/>
  <c r="Z49" i="5"/>
  <c r="V82" i="5"/>
  <c r="V49" i="5"/>
  <c r="G79" i="5"/>
  <c r="G59" i="5"/>
  <c r="U82" i="5" l="1"/>
  <c r="U49" i="5"/>
  <c r="T82" i="5"/>
  <c r="T49" i="5"/>
  <c r="Y82" i="5"/>
  <c r="Y49" i="5"/>
  <c r="O82" i="5"/>
  <c r="O49" i="5"/>
  <c r="L82" i="5"/>
  <c r="L49" i="5"/>
  <c r="K82" i="5"/>
  <c r="K49" i="5"/>
  <c r="S82" i="5"/>
  <c r="S49" i="5"/>
  <c r="Z79" i="5"/>
  <c r="Z59" i="5"/>
  <c r="I82" i="5"/>
  <c r="I49" i="5"/>
  <c r="AA82" i="5"/>
  <c r="AA49" i="5"/>
  <c r="W79" i="5"/>
  <c r="G89" i="5"/>
  <c r="G92" i="5"/>
  <c r="J82" i="5"/>
  <c r="J49" i="5"/>
  <c r="X82" i="5"/>
  <c r="X49" i="5"/>
  <c r="V79" i="5"/>
  <c r="H79" i="5"/>
  <c r="H59" i="5"/>
  <c r="P82" i="5"/>
  <c r="P49" i="5"/>
  <c r="R82" i="5"/>
  <c r="R49" i="5"/>
  <c r="Q79" i="5"/>
  <c r="N82" i="5"/>
  <c r="N49" i="5"/>
  <c r="F89" i="5"/>
  <c r="F92" i="5"/>
  <c r="M82" i="5"/>
  <c r="M49" i="5"/>
  <c r="J79" i="5" l="1"/>
  <c r="J59" i="5"/>
  <c r="Z92" i="5"/>
  <c r="Z89" i="5"/>
  <c r="Y79" i="5"/>
  <c r="Y59" i="5"/>
  <c r="L79" i="5"/>
  <c r="AB82" i="5"/>
  <c r="AB49" i="5"/>
  <c r="S79" i="5"/>
  <c r="T79" i="5"/>
  <c r="O79" i="5"/>
  <c r="N79" i="5"/>
  <c r="M79" i="5"/>
  <c r="R79" i="5"/>
  <c r="H92" i="5"/>
  <c r="H89" i="5"/>
  <c r="AA79" i="5"/>
  <c r="AA59" i="5"/>
  <c r="K79" i="5"/>
  <c r="U79" i="5"/>
  <c r="P79" i="5"/>
  <c r="I79" i="5"/>
  <c r="I59" i="5"/>
  <c r="X79" i="5"/>
  <c r="I92" i="5" l="1"/>
  <c r="I89" i="5"/>
  <c r="AB79" i="5"/>
  <c r="AB59" i="5"/>
  <c r="AC82" i="5"/>
  <c r="AC49" i="5"/>
  <c r="AA89" i="5"/>
  <c r="AA92" i="5"/>
  <c r="Y89" i="5"/>
  <c r="Y92" i="5"/>
  <c r="J89" i="5"/>
  <c r="J92" i="5"/>
  <c r="AG82" i="5" l="1"/>
  <c r="AG49" i="5"/>
  <c r="AE82" i="5"/>
  <c r="AE49" i="5"/>
  <c r="AF82" i="5"/>
  <c r="AF49" i="5"/>
  <c r="AB92" i="5"/>
  <c r="AB89" i="5"/>
  <c r="AD82" i="5"/>
  <c r="AD49" i="5"/>
  <c r="AC79" i="5"/>
  <c r="AC59" i="5"/>
  <c r="AD79" i="5" l="1"/>
  <c r="AD59" i="5"/>
  <c r="K53" i="5"/>
  <c r="K85" i="5"/>
  <c r="L53" i="5"/>
  <c r="L85" i="5"/>
  <c r="AF79" i="5"/>
  <c r="AF59" i="5"/>
  <c r="AE79" i="5"/>
  <c r="AE59" i="5"/>
  <c r="AC92" i="5"/>
  <c r="AC89" i="5"/>
  <c r="AG79" i="5"/>
  <c r="AG59" i="5"/>
  <c r="AG92" i="5" l="1"/>
  <c r="AG89" i="5"/>
  <c r="AH82" i="5"/>
  <c r="AJ82" i="5" s="1"/>
  <c r="AH49" i="5"/>
  <c r="AE89" i="5"/>
  <c r="AE92" i="5"/>
  <c r="L83" i="5"/>
  <c r="L59" i="5"/>
  <c r="K83" i="5"/>
  <c r="K59" i="5"/>
  <c r="AF92" i="5"/>
  <c r="AF89" i="5"/>
  <c r="AD89" i="5"/>
  <c r="AD92" i="5"/>
  <c r="AH79" i="5" l="1"/>
  <c r="AJ79" i="5" s="1"/>
  <c r="AH59" i="5"/>
  <c r="K92" i="5"/>
  <c r="K89" i="5"/>
  <c r="M53" i="5"/>
  <c r="M85" i="5"/>
  <c r="L89" i="5"/>
  <c r="L92" i="5"/>
  <c r="AH89" i="5" l="1"/>
  <c r="AH92" i="5"/>
  <c r="N53" i="5"/>
  <c r="N85" i="5"/>
  <c r="M83" i="5"/>
  <c r="M59" i="5"/>
  <c r="N83" i="5" l="1"/>
  <c r="N59" i="5"/>
  <c r="M89" i="5"/>
  <c r="M92" i="5"/>
  <c r="O53" i="5"/>
  <c r="O85" i="5"/>
  <c r="P53" i="5" l="1"/>
  <c r="P85" i="5"/>
  <c r="O83" i="5"/>
  <c r="O59" i="5"/>
  <c r="N89" i="5"/>
  <c r="N92" i="5"/>
  <c r="P83" i="5" l="1"/>
  <c r="P59" i="5"/>
  <c r="Q53" i="5"/>
  <c r="Q85" i="5"/>
  <c r="O89" i="5"/>
  <c r="O92" i="5"/>
  <c r="Q83" i="5" l="1"/>
  <c r="Q59" i="5"/>
  <c r="P89" i="5"/>
  <c r="P92" i="5"/>
  <c r="R53" i="5"/>
  <c r="R85" i="5"/>
  <c r="Q89" i="5" l="1"/>
  <c r="Q92" i="5"/>
  <c r="R83" i="5"/>
  <c r="R59" i="5"/>
  <c r="S53" i="5"/>
  <c r="S85" i="5"/>
  <c r="T53" i="5" l="1"/>
  <c r="T85" i="5"/>
  <c r="S83" i="5"/>
  <c r="S59" i="5"/>
  <c r="R92" i="5"/>
  <c r="R89" i="5"/>
  <c r="S89" i="5" l="1"/>
  <c r="S92" i="5"/>
  <c r="T83" i="5"/>
  <c r="T59" i="5"/>
  <c r="U53" i="5"/>
  <c r="U85" i="5"/>
  <c r="V53" i="5" l="1"/>
  <c r="V85" i="5"/>
  <c r="U83" i="5"/>
  <c r="U59" i="5"/>
  <c r="T92" i="5"/>
  <c r="T89" i="5"/>
  <c r="W53" i="5" l="1"/>
  <c r="W85" i="5"/>
  <c r="U92" i="5"/>
  <c r="U89" i="5"/>
  <c r="V83" i="5"/>
  <c r="V59" i="5"/>
  <c r="X53" i="5" l="1"/>
  <c r="X85" i="5"/>
  <c r="AJ85" i="5" s="1"/>
  <c r="W83" i="5"/>
  <c r="W59" i="5"/>
  <c r="V92" i="5"/>
  <c r="V89" i="5"/>
  <c r="W92" i="5" l="1"/>
  <c r="W89" i="5"/>
  <c r="X83" i="5"/>
  <c r="AJ83" i="5" s="1"/>
  <c r="X59" i="5"/>
  <c r="X89" i="5" l="1"/>
  <c r="AJ89" i="5" s="1"/>
  <c r="X92" i="5"/>
  <c r="AJ92" i="5" l="1"/>
  <c r="AI94" i="5"/>
  <c r="AI95" i="5"/>
</calcChain>
</file>

<file path=xl/sharedStrings.xml><?xml version="1.0" encoding="utf-8"?>
<sst xmlns="http://schemas.openxmlformats.org/spreadsheetml/2006/main" count="1235" uniqueCount="149">
  <si>
    <t>GAS</t>
  </si>
  <si>
    <t>HFCs</t>
  </si>
  <si>
    <t>PFCs</t>
  </si>
  <si>
    <t>% change in emissions by gas</t>
  </si>
  <si>
    <t>SOURCE AND SINK CATEGORIES</t>
  </si>
  <si>
    <t xml:space="preserve">1.  Energy </t>
  </si>
  <si>
    <t>5.  LULUCF</t>
  </si>
  <si>
    <t>% change</t>
  </si>
  <si>
    <t xml:space="preserve">3.  Agriculture </t>
  </si>
  <si>
    <t xml:space="preserve">5.  Waste </t>
  </si>
  <si>
    <t>6.  Other</t>
  </si>
  <si>
    <t>Total (without LULUCF, with indirect)</t>
  </si>
  <si>
    <t>2.  Industrial Processes and Product Use</t>
  </si>
  <si>
    <t>Total (with LULUCF, with indirect)</t>
  </si>
  <si>
    <t>1.A.1 Energy Industries</t>
  </si>
  <si>
    <t>1.A.2 Manufacturing Industries and Construction</t>
  </si>
  <si>
    <t>1.A.3 Transport</t>
  </si>
  <si>
    <t>1.A.4 Other Sectors</t>
  </si>
  <si>
    <t>1.B.1 Coal mining and handling</t>
  </si>
  <si>
    <t>1.B.2 Oil and Natural Gas</t>
  </si>
  <si>
    <t>1.A  Fuel combustion:</t>
  </si>
  <si>
    <t>1.B Fugitive from fuels:</t>
  </si>
  <si>
    <t>IPCC 1 ENERGY</t>
  </si>
  <si>
    <t>2.A Mineral Industry:</t>
  </si>
  <si>
    <t>2.A.1 Cement Production</t>
  </si>
  <si>
    <t>2.A.2 Lime Production</t>
  </si>
  <si>
    <t>2.A.3 Glass Production</t>
  </si>
  <si>
    <t>2.A.4 Other Process Uses of Carbonates</t>
  </si>
  <si>
    <t>2.B Chemical Industry</t>
  </si>
  <si>
    <t>2.B.1 Ammonia Production</t>
  </si>
  <si>
    <t>2.B.2 Nitric Acid Production</t>
  </si>
  <si>
    <t>2.E Electronics Industry - Integrated Circuit or Semiconductor</t>
  </si>
  <si>
    <t>2.D Non-Energy Products from Fuels and Solvent Use</t>
  </si>
  <si>
    <t>2.D.1 Lubricant Use</t>
  </si>
  <si>
    <t>2.D.2 Paraffin Wax Use</t>
  </si>
  <si>
    <t>2.D.3 Solvent Use</t>
  </si>
  <si>
    <t>2.F Product Uses as Substitutes for Ozone Depleting Substances</t>
  </si>
  <si>
    <t>2.F.1 Refrigeration and Air Conditioning</t>
  </si>
  <si>
    <t>2.F.3 Fire Protection</t>
  </si>
  <si>
    <t>2.F.4 Aerosols</t>
  </si>
  <si>
    <t>2.B Chemical Industry:</t>
  </si>
  <si>
    <t>2.F Product Uses as Substitutes for Ozone Depleting Substances:</t>
  </si>
  <si>
    <t>average</t>
  </si>
  <si>
    <t>kt CO2eq in the trend</t>
  </si>
  <si>
    <t>IPCC 2 IPPU</t>
  </si>
  <si>
    <t>IPCC 3 AGRICULTURE</t>
  </si>
  <si>
    <t>IPCC 5 WASTE</t>
  </si>
  <si>
    <t>Total (excl. LULUCF, with indirect)</t>
  </si>
  <si>
    <t>4.  LULUCF</t>
  </si>
  <si>
    <t>LULUCF</t>
  </si>
  <si>
    <t>4A Forestland</t>
  </si>
  <si>
    <t>A. Forest Land CO2</t>
  </si>
  <si>
    <t>A. Forest Land CH4</t>
  </si>
  <si>
    <t>A. Forest Land N2O</t>
  </si>
  <si>
    <t>4B Cropland</t>
  </si>
  <si>
    <t>B. Cropland CO2</t>
  </si>
  <si>
    <t>B. Cropland CH4</t>
  </si>
  <si>
    <t>C. Grassland CO2</t>
  </si>
  <si>
    <t>C. Grassland CH4</t>
  </si>
  <si>
    <t>C. Grassland N2O</t>
  </si>
  <si>
    <t>4D Wetlands</t>
  </si>
  <si>
    <t>D. Wetlands CO2</t>
  </si>
  <si>
    <t>D. Wetlands CH4</t>
  </si>
  <si>
    <t>D. Wetlands N2O</t>
  </si>
  <si>
    <t>4E Settlements</t>
  </si>
  <si>
    <t>E. Settlements CO2</t>
  </si>
  <si>
    <t>E. Settlements CH4</t>
  </si>
  <si>
    <t>E. Settlements N2O</t>
  </si>
  <si>
    <t>4F Other Land</t>
  </si>
  <si>
    <t>F. Other Land CO2</t>
  </si>
  <si>
    <t>F. Other Land CH4</t>
  </si>
  <si>
    <t>F. Other Land N2O</t>
  </si>
  <si>
    <t>4G Harvested Wood Products</t>
  </si>
  <si>
    <t>4H Other</t>
  </si>
  <si>
    <t>4G Harvested Wood Prodcuts</t>
  </si>
  <si>
    <t>NO</t>
  </si>
  <si>
    <t>2C Metal Industry</t>
  </si>
  <si>
    <t>4C Grassland</t>
  </si>
  <si>
    <t>2.D.3 Urea Used as a Catalyst</t>
  </si>
  <si>
    <t>2.C Metal Industry</t>
  </si>
  <si>
    <t>2.G.1 Electrical Equipment</t>
  </si>
  <si>
    <t>2.G Other Product Manufacture and Use</t>
  </si>
  <si>
    <t>3.A Enteric Fermentation</t>
  </si>
  <si>
    <t xml:space="preserve">3.B Manure Management </t>
  </si>
  <si>
    <t>3.D Agricultural Soils</t>
  </si>
  <si>
    <t>3.G Liming</t>
  </si>
  <si>
    <t>3.H Urea Application</t>
  </si>
  <si>
    <t>5.A Solid Waste Disposal</t>
  </si>
  <si>
    <t>5.A.1  Managed waste disposal sites</t>
  </si>
  <si>
    <t>5.A.2 Unmanaged waste disposal sites</t>
  </si>
  <si>
    <t>5.B Biological Treatment of Solid Waste - Composting</t>
  </si>
  <si>
    <t>5.C Incineration and Open Burning of Waste</t>
  </si>
  <si>
    <t>5.C.1 Waste incineration</t>
  </si>
  <si>
    <t>5.C.2 Open burning of waste</t>
  </si>
  <si>
    <t>5.D Wastewater Treatment and Discharge</t>
  </si>
  <si>
    <t>5.D.1 Domestic wastewater</t>
  </si>
  <si>
    <t>5.D.2 Industrial wastewater</t>
  </si>
  <si>
    <t>Actual change in emissions by gas</t>
  </si>
  <si>
    <t>Actual change in emissions by sector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</si>
  <si>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without net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LULUCF</t>
    </r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</si>
  <si>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with net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LULUCF</t>
    </r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</si>
  <si>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emissions without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from LULUCF</t>
    </r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</si>
  <si>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emissions with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from LULUCF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</si>
  <si>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without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LULUCF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</si>
  <si>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with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LULUCF</t>
    </r>
  </si>
  <si>
    <r>
      <t>SF</t>
    </r>
    <r>
      <rPr>
        <vertAlign val="subscript"/>
        <sz val="11"/>
        <rFont val="Calibri"/>
        <family val="2"/>
        <scheme val="minor"/>
      </rPr>
      <t>6</t>
    </r>
  </si>
  <si>
    <r>
      <t>NF</t>
    </r>
    <r>
      <rPr>
        <vertAlign val="subscript"/>
        <sz val="11"/>
        <rFont val="Calibri"/>
        <family val="2"/>
        <scheme val="minor"/>
      </rPr>
      <t>3</t>
    </r>
  </si>
  <si>
    <r>
      <t xml:space="preserve">  3.D.1 Direct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From Managed Soils</t>
    </r>
  </si>
  <si>
    <r>
      <t xml:space="preserve">  3.D.2 Indirect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Emissions from Managed Soils</t>
    </r>
  </si>
  <si>
    <r>
      <t>2.G.2 SF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and PFCs from Other Product Uses</t>
    </r>
  </si>
  <si>
    <r>
      <t>2.G.3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from Product Uses - Anaesthesia</t>
    </r>
  </si>
  <si>
    <t>4.  Land use, land-use change and forestry</t>
  </si>
  <si>
    <r>
      <t>Total IPPU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</si>
  <si>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LULUCF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</si>
  <si>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Agriculture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</si>
  <si>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r>
      <t>Total Energy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</si>
  <si>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B. Cropland N2O</t>
  </si>
  <si>
    <r>
      <t>Total Waste 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</si>
  <si>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2.G.4 Other Solvent and product use</t>
  </si>
  <si>
    <t>2.H.2 Food and Beverages industry</t>
  </si>
  <si>
    <t xml:space="preserve">5B2 Anaerobic digestion at biogas facilities </t>
  </si>
  <si>
    <t>5B1 Composting</t>
  </si>
  <si>
    <t>2.D.3 Urea used as a Catalyst</t>
  </si>
  <si>
    <t>2023 submission</t>
  </si>
  <si>
    <t>IPCC 1 ENERGY (AR5)</t>
  </si>
  <si>
    <r>
      <t>(a) Emissions in Energy 1990 –2021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</si>
  <si>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t>2024 submission</t>
  </si>
  <si>
    <r>
      <t>(b) Recalculated Emissions in Energy 1990 –2021 reported in 2024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</si>
  <si>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10.1 Impact of Recalculations in Energy between annual Submissions 1990-2021</t>
  </si>
  <si>
    <r>
      <t>(a) Emissions by sector 1990 –2021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</si>
  <si>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by sector 1990 –2021 reported in 2024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</si>
  <si>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(c) Percentage Change in Emissions by Sector 1990-2021</t>
  </si>
  <si>
    <t>Figure 10.6 Total  Impact of Recalculations between annual Submissions 1990-2021</t>
  </si>
  <si>
    <r>
      <t>(a) Emissions in IPPU 1990 –2021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</si>
  <si>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IPPU Gas 1990 –2021 reported in 2024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</si>
  <si>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 xml:space="preserve">(a) Emissions by Gas 1990 –2021 reported in 2023 Submission (kt CO2eq) </t>
  </si>
  <si>
    <t>(b) Recalculated Emissions by Gas 1990 –2021 reported in 2024 Submission (kt CO2eq)</t>
  </si>
  <si>
    <r>
      <t>(a) Emissions in Agriculture 1990 –2021 reported in 2023 Submission (kt CO</t>
    </r>
    <r>
      <rPr>
        <b/>
        <i/>
        <vertAlign val="subscript"/>
        <sz val="11"/>
        <rFont val="Calibri"/>
        <family val="2"/>
        <scheme val="minor"/>
      </rPr>
      <t xml:space="preserve">2 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</si>
  <si>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Agriculture 1990 –2021 reported in 2024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</si>
  <si>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r>
      <t>(a) Emissions in Waste 1990 –2021 reported in 2023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eq) </t>
    </r>
  </si>
  <si>
    <r>
      <t>(b) Recalculated Emissions in Waste 1990 –2021 reported in 2024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</si>
  <si>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10.4 Impact of Recalculations in LULUCF between annual Submissions 1990-2021</t>
  </si>
  <si>
    <t xml:space="preserve">(a) Emissions in LULUCF 1990 –2021 reported in 2023 Submission (kt CO2 eq) </t>
  </si>
  <si>
    <r>
      <t>(b) Recalculated Emissions in LULUCF 1990 –2021 reported in 2024 Submission (kt 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>eq)</t>
    </r>
  </si>
  <si>
    <t>Figure 10.5 Impact of Recalculations in Waste between annual Submissions 1990-2021</t>
  </si>
  <si>
    <t>Figure 10.3 Impact of Recalculations in Agriculture between annual Submissions 1990-2021</t>
  </si>
  <si>
    <t>Figure 10.2 Impact of Recalculations in IPPU between annual Submissions 1990-2021</t>
  </si>
  <si>
    <t>IE</t>
  </si>
  <si>
    <t>NO,IE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</si>
</sst>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,##0.0000"/>
    <numFmt numFmtId="165" formatCode="0.0%"/>
    <numFmt numFmtId="166" formatCode="#,##0.0"/>
    <numFmt numFmtId="167" formatCode="_-* #,##0.000_-;\-* #,##0.000_-;_-* &quot;-&quot;??_-;_-@_-"/>
    <numFmt numFmtId="168" formatCode="0.0"/>
    <numFmt numFmtId="169" formatCode="_-* #,##0.000_-;\-* #,##0.000_-;_-* &quot;-&quot;??????_-;_-@_-"/>
    <numFmt numFmtId="170" formatCode="_-* #,##0.0_-;\-* #,##0.0_-;_-* &quot;-&quot;?_-;_-@_-"/>
    <numFmt numFmtId="171" formatCode="_-* #,##0.000_-;\-* #,##0.000_-;_-* &quot;-&quot;???_-;_-@_-"/>
    <numFmt numFmtId="172" formatCode="#,##0.000"/>
    <numFmt numFmtId="173" formatCode="0.000%"/>
    <numFmt numFmtId="174" formatCode="0.0000%"/>
    <numFmt numFmtId="175" formatCode="_-* #,##0.000_-;\-* #,##0.000_-;_-* &quot;-&quot;?_-;_-@_-"/>
    <numFmt numFmtId="176" formatCode="_-* #,##0.00_-;\-* #,##0.00_-;_-* &quot;-&quot;???_-;_-@_-"/>
  </numFmts>
  <fonts count="16" x14ac:knownFonts="1">
    <font>
      <sz val="10"/>
      <name val="Arial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9" fontId="1" fillId="0" borderId="2" applyNumberFormat="0" applyFont="0" applyFill="0" applyBorder="0" applyProtection="0">
      <alignment horizontal="left" vertical="center" indent="2"/>
    </xf>
    <xf numFmtId="4" fontId="4" fillId="0" borderId="1" applyFill="0" applyBorder="0" applyProtection="0">
      <alignment horizontal="right" vertical="center"/>
    </xf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/>
    <xf numFmtId="43" fontId="6" fillId="0" borderId="0" xfId="7" applyFont="1" applyFill="1" applyBorder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0" fontId="8" fillId="0" borderId="0" xfId="2" applyNumberFormat="1" applyFont="1" applyFill="1" applyBorder="1" applyAlignment="1">
      <alignment horizontal="right" vertical="center"/>
    </xf>
    <xf numFmtId="10" fontId="7" fillId="0" borderId="0" xfId="0" applyNumberFormat="1" applyFont="1" applyFill="1" applyBorder="1" applyAlignment="1">
      <alignment vertical="center"/>
    </xf>
    <xf numFmtId="2" fontId="7" fillId="0" borderId="0" xfId="3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10" fontId="7" fillId="0" borderId="0" xfId="2" applyNumberFormat="1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0" fontId="8" fillId="0" borderId="0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 indent="1"/>
    </xf>
    <xf numFmtId="170" fontId="6" fillId="0" borderId="0" xfId="3" applyNumberFormat="1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167" fontId="6" fillId="0" borderId="0" xfId="3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68" fontId="7" fillId="0" borderId="0" xfId="2" applyNumberFormat="1" applyFont="1" applyFill="1" applyBorder="1" applyAlignment="1">
      <alignment horizontal="right" vertical="center" wrapText="1"/>
    </xf>
    <xf numFmtId="2" fontId="8" fillId="0" borderId="0" xfId="2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left" indent="1"/>
    </xf>
    <xf numFmtId="43" fontId="6" fillId="0" borderId="0" xfId="3" applyFont="1" applyFill="1" applyBorder="1" applyAlignment="1">
      <alignment horizontal="right" vertical="center"/>
    </xf>
    <xf numFmtId="172" fontId="7" fillId="0" borderId="0" xfId="0" applyNumberFormat="1" applyFont="1" applyFill="1" applyBorder="1" applyAlignment="1">
      <alignment vertical="center"/>
    </xf>
    <xf numFmtId="173" fontId="7" fillId="0" borderId="0" xfId="0" applyNumberFormat="1" applyFont="1" applyFill="1" applyBorder="1" applyAlignment="1">
      <alignment vertical="center"/>
    </xf>
    <xf numFmtId="9" fontId="7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/>
    </xf>
    <xf numFmtId="165" fontId="10" fillId="0" borderId="0" xfId="2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vertical="center"/>
    </xf>
    <xf numFmtId="175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/>
    <xf numFmtId="166" fontId="8" fillId="0" borderId="0" xfId="2" applyNumberFormat="1" applyFont="1" applyFill="1" applyBorder="1"/>
    <xf numFmtId="165" fontId="7" fillId="0" borderId="0" xfId="2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/>
    <xf numFmtId="168" fontId="8" fillId="0" borderId="0" xfId="2" applyNumberFormat="1" applyFont="1" applyFill="1" applyBorder="1" applyAlignment="1">
      <alignment horizontal="right" vertical="center" wrapText="1"/>
    </xf>
  </cellXfs>
  <cellStyles count="9">
    <cellStyle name="2x indented GHG Textfiels" xfId="5" xr:uid="{00000000-0005-0000-0000-000000000000}"/>
    <cellStyle name="Bold GHG Numbers (0.00)" xfId="6" xr:uid="{00000000-0005-0000-0000-000001000000}"/>
    <cellStyle name="Comma" xfId="3" builtinId="3"/>
    <cellStyle name="Comma 2" xfId="7" xr:uid="{00000000-0005-0000-0000-000003000000}"/>
    <cellStyle name="Headline" xfId="8" xr:uid="{00000000-0005-0000-0000-000004000000}"/>
    <cellStyle name="Normal" xfId="0" builtinId="0"/>
    <cellStyle name="Normal 2" xfId="4" xr:uid="{00000000-0005-0000-0000-000006000000}"/>
    <cellStyle name="Percent" xfId="2" builtinId="5"/>
    <cellStyle name="Обычный_CRF2002 (1)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29982210187782E-2"/>
          <c:y val="8.1963223301355151E-2"/>
          <c:w val="0.92369703232243994"/>
          <c:h val="0.79536174252352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10.1 Energy'!$B$1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61CCC3AE-BE0B-4B62-B907-9099EBD2A2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6A5-4D69-A984-9F15CB246A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D356AC-7408-4375-AF2B-0FA69F404F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6A5-4D69-A984-9F15CB246A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1D2F01-5CD1-4516-A28A-EF10DC73DC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6A5-4D69-A984-9F15CB246A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E181E2-E739-4F82-B533-05F1C9D111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6A5-4D69-A984-9F15CB246A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D6518BB-E0BA-446F-B236-F9DA8C9D960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6A5-4D69-A984-9F15CB246A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756881-286C-4846-B1BD-5D474ADB4A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6A5-4D69-A984-9F15CB246A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4CD3013-ECA8-4571-95B5-C7F2F4B54C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A5-4D69-A984-9F15CB246A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2E577FB-F673-4BB4-BB4D-6EF65DFC0D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A5-4D69-A984-9F15CB246A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AEB1B10-C168-4F39-A5FA-2D31F4C4FE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A5-4D69-A984-9F15CB246A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051A38-91B5-4C8C-A573-170AF991AF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A5-4D69-A984-9F15CB246A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9AC30F0-99D4-4C31-BCAD-7DC88D686B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6A5-4D69-A984-9F15CB246A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9520BA7-2E54-44AD-BA9A-97975F172A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6A5-4D69-A984-9F15CB246A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4DFC6ED-DB39-481B-B0FE-AA83FC079C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6A5-4D69-A984-9F15CB246A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02B5C0A-F7FC-44BF-9505-348F5EB2BE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6A5-4D69-A984-9F15CB246A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35A00B2-AFF8-4E68-B994-1FA205921B3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6A5-4D69-A984-9F15CB246A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CAB0AD9-DE14-49C8-87FD-FC3A820518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6A5-4D69-A984-9F15CB246A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83A7715-E1C1-4632-922B-A80FB5A385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6A5-4D69-A984-9F15CB246A6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5E7DF3F-A554-4C36-8D96-357F064CE1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6A5-4D69-A984-9F15CB246A6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AD7BBEE-FA01-45CE-96F8-1ADB586D32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6A5-4D69-A984-9F15CB246A6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FA7967F-EBA2-492B-B846-57755C0A1F5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6A5-4D69-A984-9F15CB246A6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49C2C65-E3F3-441D-A13C-565BB68C50A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6A5-4D69-A984-9F15CB246A6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1568BDC-9C35-4BEF-8DFE-B9BCEA9E18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6A5-4D69-A984-9F15CB246A6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D08BC2F-82FA-454D-A6DA-C66AA6B9B9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6A5-4D69-A984-9F15CB246A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490A49B-A49F-47C1-86D8-7D578900C5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6A5-4D69-A984-9F15CB246A6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16FBFC9-3DB5-4AA6-AA5F-08DA20557F6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6A5-4D69-A984-9F15CB246A6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D5365E4-EAEA-4932-B0EB-44792132A8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6A5-4D69-A984-9F15CB246A6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362DB40-7A76-496C-A98B-0B1F7D65718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6A5-4D69-A984-9F15CB246A6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FA476726-A356-4B33-B045-8A19893894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6A5-4D69-A984-9F15CB246A6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07B0F59-BFD5-4651-82D8-869D0F200F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4FF-4AEE-84EA-37977D36831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E78BABB-E082-4606-AC5E-E990001CFD4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96F-4BFD-9B56-414CE6F305B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FED6F6F2-F525-40A5-92D2-A55D4DAC540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C6F-4FA5-8771-11DCD1B9F52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4A917A5-F263-47FE-A05F-7A7D7A9F07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0C5-4A67-B9C0-F57200F1636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10.1 Energy'!$C$29:$AH$29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10.1 Energy'!$C$12:$AH$12</c:f>
              <c:numCache>
                <c:formatCode>#,##0.0</c:formatCode>
                <c:ptCount val="32"/>
                <c:pt idx="0">
                  <c:v>31067.589363632258</c:v>
                </c:pt>
                <c:pt idx="1">
                  <c:v>31916.608316654056</c:v>
                </c:pt>
                <c:pt idx="2">
                  <c:v>31797.670767279782</c:v>
                </c:pt>
                <c:pt idx="3">
                  <c:v>31974.257505828107</c:v>
                </c:pt>
                <c:pt idx="4">
                  <c:v>32934.917720367521</c:v>
                </c:pt>
                <c:pt idx="5">
                  <c:v>33840.383718720761</c:v>
                </c:pt>
                <c:pt idx="6">
                  <c:v>35450.810560039972</c:v>
                </c:pt>
                <c:pt idx="7">
                  <c:v>36552.750044949862</c:v>
                </c:pt>
                <c:pt idx="8">
                  <c:v>38759.969851456335</c:v>
                </c:pt>
                <c:pt idx="9">
                  <c:v>40174.804097595435</c:v>
                </c:pt>
                <c:pt idx="10">
                  <c:v>42479.428694071277</c:v>
                </c:pt>
                <c:pt idx="11">
                  <c:v>44585.366378285129</c:v>
                </c:pt>
                <c:pt idx="12">
                  <c:v>43360.543099901406</c:v>
                </c:pt>
                <c:pt idx="13">
                  <c:v>44073.366829072897</c:v>
                </c:pt>
                <c:pt idx="14">
                  <c:v>43793.635710762988</c:v>
                </c:pt>
                <c:pt idx="15">
                  <c:v>45695.880657287496</c:v>
                </c:pt>
                <c:pt idx="16">
                  <c:v>45211.318034664015</c:v>
                </c:pt>
                <c:pt idx="17">
                  <c:v>45145.141141781016</c:v>
                </c:pt>
                <c:pt idx="18">
                  <c:v>45252.193705212114</c:v>
                </c:pt>
                <c:pt idx="19">
                  <c:v>40784.938364375368</c:v>
                </c:pt>
                <c:pt idx="20">
                  <c:v>40455.361611096458</c:v>
                </c:pt>
                <c:pt idx="21">
                  <c:v>36909.395169974698</c:v>
                </c:pt>
                <c:pt idx="22">
                  <c:v>36998.035300761745</c:v>
                </c:pt>
                <c:pt idx="23">
                  <c:v>35849.873650554568</c:v>
                </c:pt>
                <c:pt idx="24">
                  <c:v>35189.699145587758</c:v>
                </c:pt>
                <c:pt idx="25">
                  <c:v>36855.979699215255</c:v>
                </c:pt>
                <c:pt idx="26">
                  <c:v>38366.918580232916</c:v>
                </c:pt>
                <c:pt idx="27">
                  <c:v>37057.27518543748</c:v>
                </c:pt>
                <c:pt idx="28">
                  <c:v>36834.881101871346</c:v>
                </c:pt>
                <c:pt idx="29">
                  <c:v>35257.933069856321</c:v>
                </c:pt>
                <c:pt idx="30">
                  <c:v>33122.210802011534</c:v>
                </c:pt>
                <c:pt idx="31">
                  <c:v>34970.153187677774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10.1 Energy'!$C$38:$AH$38</c15:f>
                <c15:dlblRangeCache>
                  <c:ptCount val="32"/>
                  <c:pt idx="0">
                    <c:v>0.0%</c:v>
                  </c:pt>
                  <c:pt idx="1">
                    <c:v>0.0%</c:v>
                  </c:pt>
                  <c:pt idx="2">
                    <c:v>0.0%</c:v>
                  </c:pt>
                  <c:pt idx="3">
                    <c:v>0.0%</c:v>
                  </c:pt>
                  <c:pt idx="4">
                    <c:v>0.0%</c:v>
                  </c:pt>
                  <c:pt idx="5">
                    <c:v>0.0%</c:v>
                  </c:pt>
                  <c:pt idx="6">
                    <c:v>0.0%</c:v>
                  </c:pt>
                  <c:pt idx="7">
                    <c:v>0.0%</c:v>
                  </c:pt>
                  <c:pt idx="8">
                    <c:v>0.0%</c:v>
                  </c:pt>
                  <c:pt idx="9">
                    <c:v>0.0%</c:v>
                  </c:pt>
                  <c:pt idx="10">
                    <c:v>0.0%</c:v>
                  </c:pt>
                  <c:pt idx="11">
                    <c:v>0.0%</c:v>
                  </c:pt>
                  <c:pt idx="12">
                    <c:v>0.0%</c:v>
                  </c:pt>
                  <c:pt idx="13">
                    <c:v>0.0%</c:v>
                  </c:pt>
                  <c:pt idx="14">
                    <c:v>0.0%</c:v>
                  </c:pt>
                  <c:pt idx="15">
                    <c:v>0.0%</c:v>
                  </c:pt>
                  <c:pt idx="16">
                    <c:v>0.0%</c:v>
                  </c:pt>
                  <c:pt idx="17">
                    <c:v>0.0%</c:v>
                  </c:pt>
                  <c:pt idx="18">
                    <c:v>0.0%</c:v>
                  </c:pt>
                  <c:pt idx="19">
                    <c:v>0.0%</c:v>
                  </c:pt>
                  <c:pt idx="20">
                    <c:v>0.0%</c:v>
                  </c:pt>
                  <c:pt idx="21">
                    <c:v>0.0%</c:v>
                  </c:pt>
                  <c:pt idx="22">
                    <c:v>0.0%</c:v>
                  </c:pt>
                  <c:pt idx="23">
                    <c:v>0.0%</c:v>
                  </c:pt>
                  <c:pt idx="24">
                    <c:v>0.0%</c:v>
                  </c:pt>
                  <c:pt idx="25">
                    <c:v>0.0%</c:v>
                  </c:pt>
                  <c:pt idx="26">
                    <c:v>0.0%</c:v>
                  </c:pt>
                  <c:pt idx="27">
                    <c:v>0.0%</c:v>
                  </c:pt>
                  <c:pt idx="28">
                    <c:v>0.0%</c:v>
                  </c:pt>
                  <c:pt idx="29">
                    <c:v>0.0%</c:v>
                  </c:pt>
                  <c:pt idx="30">
                    <c:v>0.0%</c:v>
                  </c:pt>
                  <c:pt idx="31">
                    <c:v>0.0%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086-44F2-B6FB-28B5C8BDAB12}"/>
            </c:ext>
          </c:extLst>
        </c:ser>
        <c:ser>
          <c:idx val="1"/>
          <c:order val="1"/>
          <c:tx>
            <c:strRef>
              <c:f>'Figure 10.1 Energy'!$B$14</c:f>
              <c:strCache>
                <c:ptCount val="1"/>
                <c:pt idx="0">
                  <c:v>2024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10.1 Energy'!$C$29:$AH$29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10.1 Energy'!$C$25:$AH$25</c:f>
              <c:numCache>
                <c:formatCode>#,##0.0</c:formatCode>
                <c:ptCount val="32"/>
                <c:pt idx="0">
                  <c:v>31067.508147008699</c:v>
                </c:pt>
                <c:pt idx="1">
                  <c:v>31916.510378243023</c:v>
                </c:pt>
                <c:pt idx="2">
                  <c:v>31797.57116567386</c:v>
                </c:pt>
                <c:pt idx="3">
                  <c:v>31973.424067984073</c:v>
                </c:pt>
                <c:pt idx="4">
                  <c:v>32932.479407757237</c:v>
                </c:pt>
                <c:pt idx="5">
                  <c:v>33835.44464866865</c:v>
                </c:pt>
                <c:pt idx="6">
                  <c:v>35441.312112484753</c:v>
                </c:pt>
                <c:pt idx="7">
                  <c:v>36540.24123820947</c:v>
                </c:pt>
                <c:pt idx="8">
                  <c:v>38744.439711906445</c:v>
                </c:pt>
                <c:pt idx="9">
                  <c:v>40177.973247375208</c:v>
                </c:pt>
                <c:pt idx="10">
                  <c:v>42483.569915270651</c:v>
                </c:pt>
                <c:pt idx="11">
                  <c:v>44590.290088830545</c:v>
                </c:pt>
                <c:pt idx="12">
                  <c:v>43365.918971379935</c:v>
                </c:pt>
                <c:pt idx="13">
                  <c:v>44079.186386526519</c:v>
                </c:pt>
                <c:pt idx="14">
                  <c:v>43799.727079105898</c:v>
                </c:pt>
                <c:pt idx="15">
                  <c:v>45702.345640186417</c:v>
                </c:pt>
                <c:pt idx="16">
                  <c:v>45217.897066351987</c:v>
                </c:pt>
                <c:pt idx="17">
                  <c:v>45151.901322509257</c:v>
                </c:pt>
                <c:pt idx="18">
                  <c:v>45256.33779475031</c:v>
                </c:pt>
                <c:pt idx="19">
                  <c:v>40789.180744479803</c:v>
                </c:pt>
                <c:pt idx="20">
                  <c:v>40460.277545759025</c:v>
                </c:pt>
                <c:pt idx="21">
                  <c:v>36914.364861340968</c:v>
                </c:pt>
                <c:pt idx="22">
                  <c:v>37002.221227166061</c:v>
                </c:pt>
                <c:pt idx="23">
                  <c:v>35853.867152274943</c:v>
                </c:pt>
                <c:pt idx="24">
                  <c:v>35193.675077842665</c:v>
                </c:pt>
                <c:pt idx="25">
                  <c:v>36859.487986943881</c:v>
                </c:pt>
                <c:pt idx="26">
                  <c:v>38369.923165723856</c:v>
                </c:pt>
                <c:pt idx="27">
                  <c:v>37060.036697318654</c:v>
                </c:pt>
                <c:pt idx="28">
                  <c:v>36837.16436735219</c:v>
                </c:pt>
                <c:pt idx="29">
                  <c:v>35260.050842108925</c:v>
                </c:pt>
                <c:pt idx="30">
                  <c:v>33125.636789842167</c:v>
                </c:pt>
                <c:pt idx="31">
                  <c:v>34961.051554082092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6-44F2-B6FB-28B5C8BDA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8481920"/>
        <c:axId val="298491904"/>
      </c:barChart>
      <c:catAx>
        <c:axId val="2984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8491904"/>
        <c:crosses val="autoZero"/>
        <c:auto val="1"/>
        <c:lblAlgn val="ctr"/>
        <c:lblOffset val="100"/>
        <c:noMultiLvlLbl val="0"/>
      </c:catAx>
      <c:valAx>
        <c:axId val="2984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84819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176085094504383"/>
          <c:y val="0.93550383733678855"/>
          <c:w val="0.56897710517400168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20004323476951E-2"/>
          <c:y val="8.7310815758386506E-2"/>
          <c:w val="0.92950692145113289"/>
          <c:h val="0.7644428538619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10.2 IPPU'!$B$1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E4E1FA03-36DD-4DC6-BF8A-C84F9129C14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DD7-4FD9-9DB2-A6415EA63B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D47903-5F06-443C-B12D-EE0A83FA71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DD7-4FD9-9DB2-A6415EA63B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F9D0C3-0C73-411A-813E-BE0EB362734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DD7-4FD9-9DB2-A6415EA63B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19EFAB-0B2A-445E-8DDC-642E738556E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DD7-4FD9-9DB2-A6415EA63B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948400-1E10-448C-9860-55B5DE6295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DD7-4FD9-9DB2-A6415EA63B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F337D70-924D-4E89-9368-23DDE76568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DD7-4FD9-9DB2-A6415EA63B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813BF78-32BA-4172-90A7-112BD16FDB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DD7-4FD9-9DB2-A6415EA63B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5A02373-F226-42D8-909E-4282A05D556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DD7-4FD9-9DB2-A6415EA63B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E42EC87-15D9-422C-8A2B-8837631523E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DD7-4FD9-9DB2-A6415EA63B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F610B05-D427-4544-83AD-4BCCC97A5B4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DD7-4FD9-9DB2-A6415EA63B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30BE682-D553-4131-8124-50F0D7378D3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DD7-4FD9-9DB2-A6415EA63B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5D86484-81DF-48F1-A30E-C606A5CE8F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DD7-4FD9-9DB2-A6415EA63B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CAE924-62CB-4BEF-A84D-5698E9A371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DD7-4FD9-9DB2-A6415EA63B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E67CAF0-AAE7-4175-AE53-F690B025137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DD7-4FD9-9DB2-A6415EA63B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4F2FB0B-15E0-44EC-812D-9655DDD2EC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DD7-4FD9-9DB2-A6415EA63B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843AC36-2055-45AB-80C0-3146F79836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DD7-4FD9-9DB2-A6415EA63B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984E37C-CA69-4A88-8871-98BE4969F5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DD7-4FD9-9DB2-A6415EA63B6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9FE88C4-0F14-4706-B4C5-06D2680843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DD7-4FD9-9DB2-A6415EA63B6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7510588-B7B7-4082-B3E8-60A3EA8067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DD7-4FD9-9DB2-A6415EA63B6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1252E9C-DAD2-478F-A143-329E7CB9E6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DD7-4FD9-9DB2-A6415EA63B6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F302235-B4DF-42C3-A7D1-930768162AE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DD7-4FD9-9DB2-A6415EA63B6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571E221-1C4C-4BCD-B18F-D56DFAD525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DD7-4FD9-9DB2-A6415EA63B6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EB50CE7-8FAC-42EB-A9F2-0B82F2C4163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DD7-4FD9-9DB2-A6415EA63B6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0DA6DDC-DFDD-4BA7-B00D-C66427FBD6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DD7-4FD9-9DB2-A6415EA63B6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257189A-871B-4C89-89D1-1761446A451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DD7-4FD9-9DB2-A6415EA63B6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18D75DB-41ED-48F5-88C3-768AE9405E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DD7-4FD9-9DB2-A6415EA63B6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9288AEC-19DD-4AC4-B7F4-593F3AE04FF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DD7-4FD9-9DB2-A6415EA63B6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FF4047F5-BB9C-4FC6-96AB-F823FA24D7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DD7-4FD9-9DB2-A6415EA63B6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3BC4FDE-A342-4E12-8B6E-154709B5D9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43F-46A9-99E8-06460C1637D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8499A50-143A-491F-933F-49B8AB5F0E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69C-44A2-B907-9491D52550A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7850BC20-A2C7-4C6F-AA9C-D3D4E25139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459-45A5-A601-661BF22FA02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16C9B84-01A7-4661-9008-7756B0A6E2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AE9-4C39-A17C-B4CB9CE80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10.2 IPPU'!$C$63:$AH$63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10.2 IPPU'!$C$29:$AH$29</c:f>
              <c:numCache>
                <c:formatCode>#,##0.0</c:formatCode>
                <c:ptCount val="32"/>
                <c:pt idx="0">
                  <c:v>3197.4023231175602</c:v>
                </c:pt>
                <c:pt idx="1">
                  <c:v>2922.5984618209513</c:v>
                </c:pt>
                <c:pt idx="2">
                  <c:v>2848.3296549092111</c:v>
                </c:pt>
                <c:pt idx="3">
                  <c:v>2846.3949822971622</c:v>
                </c:pt>
                <c:pt idx="4">
                  <c:v>3123.5884972622775</c:v>
                </c:pt>
                <c:pt idx="5">
                  <c:v>3107.7443372410494</c:v>
                </c:pt>
                <c:pt idx="6">
                  <c:v>3282.9141693739102</c:v>
                </c:pt>
                <c:pt idx="7">
                  <c:v>3717.6140964259357</c:v>
                </c:pt>
                <c:pt idx="8">
                  <c:v>3512.1791745476567</c:v>
                </c:pt>
                <c:pt idx="9">
                  <c:v>3639.3331078381743</c:v>
                </c:pt>
                <c:pt idx="10">
                  <c:v>4406.8183061602986</c:v>
                </c:pt>
                <c:pt idx="11">
                  <c:v>4485.0581605347779</c:v>
                </c:pt>
                <c:pt idx="12">
                  <c:v>4002.2894585650956</c:v>
                </c:pt>
                <c:pt idx="13">
                  <c:v>3427.0929353954789</c:v>
                </c:pt>
                <c:pt idx="14">
                  <c:v>3623.7861963077353</c:v>
                </c:pt>
                <c:pt idx="15">
                  <c:v>3905.7525867852323</c:v>
                </c:pt>
                <c:pt idx="16">
                  <c:v>3840.2732309384996</c:v>
                </c:pt>
                <c:pt idx="17">
                  <c:v>3900.6218064513546</c:v>
                </c:pt>
                <c:pt idx="18">
                  <c:v>3645.6828856412526</c:v>
                </c:pt>
                <c:pt idx="19">
                  <c:v>2803.898817265138</c:v>
                </c:pt>
                <c:pt idx="20">
                  <c:v>2584.6110256353936</c:v>
                </c:pt>
                <c:pt idx="21">
                  <c:v>2461.2017531702354</c:v>
                </c:pt>
                <c:pt idx="22">
                  <c:v>2663.0222925355383</c:v>
                </c:pt>
                <c:pt idx="23">
                  <c:v>2611.7194675378196</c:v>
                </c:pt>
                <c:pt idx="24">
                  <c:v>3021.4028287746478</c:v>
                </c:pt>
                <c:pt idx="25">
                  <c:v>3205.6524217674246</c:v>
                </c:pt>
                <c:pt idx="26">
                  <c:v>3424.7388116256529</c:v>
                </c:pt>
                <c:pt idx="27">
                  <c:v>3442.5870691657669</c:v>
                </c:pt>
                <c:pt idx="28">
                  <c:v>3184.878087156269</c:v>
                </c:pt>
                <c:pt idx="29">
                  <c:v>3141.6561875542416</c:v>
                </c:pt>
                <c:pt idx="30">
                  <c:v>2828.0150169804983</c:v>
                </c:pt>
                <c:pt idx="31">
                  <c:v>3242.8271927080546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10.2 IPPU'!$C$89:$AH$89</c15:f>
                <c15:dlblRangeCache>
                  <c:ptCount val="32"/>
                  <c:pt idx="0">
                    <c:v>0.0%</c:v>
                  </c:pt>
                  <c:pt idx="1">
                    <c:v>0.0%</c:v>
                  </c:pt>
                  <c:pt idx="2">
                    <c:v>0.0%</c:v>
                  </c:pt>
                  <c:pt idx="3">
                    <c:v>0.0%</c:v>
                  </c:pt>
                  <c:pt idx="4">
                    <c:v>0.0%</c:v>
                  </c:pt>
                  <c:pt idx="5">
                    <c:v>0.0%</c:v>
                  </c:pt>
                  <c:pt idx="6">
                    <c:v>0.0%</c:v>
                  </c:pt>
                  <c:pt idx="7">
                    <c:v>0.0%</c:v>
                  </c:pt>
                  <c:pt idx="8">
                    <c:v>0.0%</c:v>
                  </c:pt>
                  <c:pt idx="9">
                    <c:v>0.0%</c:v>
                  </c:pt>
                  <c:pt idx="10">
                    <c:v>0.0%</c:v>
                  </c:pt>
                  <c:pt idx="11">
                    <c:v>0.0%</c:v>
                  </c:pt>
                  <c:pt idx="12">
                    <c:v>0.0%</c:v>
                  </c:pt>
                  <c:pt idx="13">
                    <c:v>0.0%</c:v>
                  </c:pt>
                  <c:pt idx="14">
                    <c:v>0.0%</c:v>
                  </c:pt>
                  <c:pt idx="15">
                    <c:v>-0.1%</c:v>
                  </c:pt>
                  <c:pt idx="16">
                    <c:v>-0.2%</c:v>
                  </c:pt>
                  <c:pt idx="17">
                    <c:v>-0.2%</c:v>
                  </c:pt>
                  <c:pt idx="18">
                    <c:v>-0.1%</c:v>
                  </c:pt>
                  <c:pt idx="19">
                    <c:v>0.4%</c:v>
                  </c:pt>
                  <c:pt idx="20">
                    <c:v>-0.1%</c:v>
                  </c:pt>
                  <c:pt idx="21">
                    <c:v>-0.1%</c:v>
                  </c:pt>
                  <c:pt idx="22">
                    <c:v>-0.1%</c:v>
                  </c:pt>
                  <c:pt idx="23">
                    <c:v>-0.1%</c:v>
                  </c:pt>
                  <c:pt idx="24">
                    <c:v>-0.1%</c:v>
                  </c:pt>
                  <c:pt idx="25">
                    <c:v>-0.1%</c:v>
                  </c:pt>
                  <c:pt idx="26">
                    <c:v>-0.1%</c:v>
                  </c:pt>
                  <c:pt idx="27">
                    <c:v>-0.1%</c:v>
                  </c:pt>
                  <c:pt idx="28">
                    <c:v>-0.2%</c:v>
                  </c:pt>
                  <c:pt idx="29">
                    <c:v>-0.2%</c:v>
                  </c:pt>
                  <c:pt idx="30">
                    <c:v>-0.5%</c:v>
                  </c:pt>
                  <c:pt idx="31">
                    <c:v>-0.8%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9B2-4927-B885-711E54CEB8BD}"/>
            </c:ext>
          </c:extLst>
        </c:ser>
        <c:ser>
          <c:idx val="1"/>
          <c:order val="1"/>
          <c:tx>
            <c:strRef>
              <c:f>'Figure 10.2 IPPU'!$B$31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10.2 IPPU'!$C$63:$AH$63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10.2 IPPU'!$C$59:$AH$59</c:f>
              <c:numCache>
                <c:formatCode>#,##0.0</c:formatCode>
                <c:ptCount val="32"/>
                <c:pt idx="0">
                  <c:v>3198.2821845786652</c:v>
                </c:pt>
                <c:pt idx="1">
                  <c:v>2923.4558328750195</c:v>
                </c:pt>
                <c:pt idx="2">
                  <c:v>2849.1472705651131</c:v>
                </c:pt>
                <c:pt idx="3">
                  <c:v>2847.1793930888161</c:v>
                </c:pt>
                <c:pt idx="4">
                  <c:v>3124.1356369613814</c:v>
                </c:pt>
                <c:pt idx="5">
                  <c:v>3108.1173651539079</c:v>
                </c:pt>
                <c:pt idx="6">
                  <c:v>3283.1078283175261</c:v>
                </c:pt>
                <c:pt idx="7">
                  <c:v>3717.5628809430759</c:v>
                </c:pt>
                <c:pt idx="8">
                  <c:v>3511.645711869789</c:v>
                </c:pt>
                <c:pt idx="9">
                  <c:v>3639.4607436292645</c:v>
                </c:pt>
                <c:pt idx="10">
                  <c:v>4407.2200001433994</c:v>
                </c:pt>
                <c:pt idx="11">
                  <c:v>4484.5894264589006</c:v>
                </c:pt>
                <c:pt idx="12">
                  <c:v>4001.2001793568538</c:v>
                </c:pt>
                <c:pt idx="13">
                  <c:v>3425.6847494453814</c:v>
                </c:pt>
                <c:pt idx="14">
                  <c:v>3622.0573541866256</c:v>
                </c:pt>
                <c:pt idx="15">
                  <c:v>3900.1064003217625</c:v>
                </c:pt>
                <c:pt idx="16">
                  <c:v>3831.5697351881818</c:v>
                </c:pt>
                <c:pt idx="17">
                  <c:v>3892.1784882118441</c:v>
                </c:pt>
                <c:pt idx="18">
                  <c:v>3641.3731127190299</c:v>
                </c:pt>
                <c:pt idx="19">
                  <c:v>2815.9084055847775</c:v>
                </c:pt>
                <c:pt idx="20">
                  <c:v>2582.7602978246182</c:v>
                </c:pt>
                <c:pt idx="21">
                  <c:v>2458.7412136491071</c:v>
                </c:pt>
                <c:pt idx="22">
                  <c:v>2659.4530083841187</c:v>
                </c:pt>
                <c:pt idx="23">
                  <c:v>2608.1494448202425</c:v>
                </c:pt>
                <c:pt idx="24">
                  <c:v>3017.5448788259218</c:v>
                </c:pt>
                <c:pt idx="25">
                  <c:v>3201.9961346658379</c:v>
                </c:pt>
                <c:pt idx="26">
                  <c:v>3420.7279022814837</c:v>
                </c:pt>
                <c:pt idx="27">
                  <c:v>3438.5126768318073</c:v>
                </c:pt>
                <c:pt idx="28">
                  <c:v>3180.0383821473442</c:v>
                </c:pt>
                <c:pt idx="29">
                  <c:v>3136.4382048995894</c:v>
                </c:pt>
                <c:pt idx="30">
                  <c:v>2812.4815575240596</c:v>
                </c:pt>
                <c:pt idx="31">
                  <c:v>3216.3026316272494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2-4927-B885-711E54CEB8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3256320"/>
        <c:axId val="303257856"/>
      </c:barChart>
      <c:catAx>
        <c:axId val="3032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03257856"/>
        <c:crosses val="autoZero"/>
        <c:auto val="1"/>
        <c:lblAlgn val="ctr"/>
        <c:lblOffset val="100"/>
        <c:noMultiLvlLbl val="0"/>
      </c:catAx>
      <c:valAx>
        <c:axId val="30325785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032563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3778954567298808"/>
          <c:y val="0.93076502958402219"/>
          <c:w val="0.3893068648109127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7792514572028E-2"/>
          <c:y val="6.1431711898956791E-2"/>
          <c:w val="0.93761917234423287"/>
          <c:h val="0.7884745878846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10.3 Agriculture'!$B$1</c:f>
              <c:strCache>
                <c:ptCount val="1"/>
                <c:pt idx="0">
                  <c:v>2023 submission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6BEC986-A3CE-496C-AE34-90C8C5E2386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EF-46FC-AA55-83D5AD2B11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0527A4-E237-4C91-8A76-9E098252FE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EF-46FC-AA55-83D5AD2B11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F82C2F-6838-4DDE-AE74-EF55E9BE5A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2EF-46FC-AA55-83D5AD2B11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12859F0-4988-4730-8A8C-57FAED66C1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2EF-46FC-AA55-83D5AD2B11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B319C8-2D4C-41FB-8F67-83E009F3931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2EF-46FC-AA55-83D5AD2B11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85ABAC-AEA6-4A4B-B61D-5D42FEB64E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2EF-46FC-AA55-83D5AD2B11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55DB0F-B752-4AB2-85A6-48426079AA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2EF-46FC-AA55-83D5AD2B11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BCFC04-79D2-4CA0-9297-CE1954F923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2EF-46FC-AA55-83D5AD2B11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12A0339-6094-40A2-BB67-C66B95D939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2EF-46FC-AA55-83D5AD2B111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B1124E-43F7-4DCC-B869-CF373735833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2EF-46FC-AA55-83D5AD2B111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656D964-F893-49FD-ACC7-DDC810602A4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2EF-46FC-AA55-83D5AD2B111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0450121-8C5E-46FB-95BF-18E02ACA9E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2EF-46FC-AA55-83D5AD2B111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D3DC71B-DF89-49B2-AF25-7753910B40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2EF-46FC-AA55-83D5AD2B111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B72EEDB-14EE-44E1-A8C3-098FAB7C659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2EF-46FC-AA55-83D5AD2B111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6A4B2E6-63DA-4A9C-8656-93DDBD68EB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7DB-4A3E-B9BF-58237E0B279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0D7ABF1-CAE4-4734-88A5-21023FA33D2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2EF-46FC-AA55-83D5AD2B111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3141594-C166-4FB2-A343-A6E721C44E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2EF-46FC-AA55-83D5AD2B111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8CB4BB6-9D58-4120-AEDE-35241E8855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2EF-46FC-AA55-83D5AD2B111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ED5EF44-0CB2-425E-8881-B1E00714C7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2EF-46FC-AA55-83D5AD2B111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E485221-5FE3-47C3-BB42-39FF45556A0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2EF-46FC-AA55-83D5AD2B111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67E3B19-1E51-4367-8144-9EAB8BEB69C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2EF-46FC-AA55-83D5AD2B111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DC27CCF-4DA9-4EA2-B267-1B17AEC4282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2EF-46FC-AA55-83D5AD2B111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59588C1-F184-4FA4-8400-9550F99552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2EF-46FC-AA55-83D5AD2B111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44C5217-2CD2-4A52-B36F-24895543FE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2EF-46FC-AA55-83D5AD2B111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7DB055A-02E6-4487-BB4A-44A5A8A745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2EF-46FC-AA55-83D5AD2B111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7A61A6C-60BC-4D9B-8B34-FFD13319631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2EF-46FC-AA55-83D5AD2B111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AF432DF-65D6-458A-B4CD-5A57EB854C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2EF-46FC-AA55-83D5AD2B111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6F7F08F-C40D-4901-BC8F-A361E121DD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2EF-46FC-AA55-83D5AD2B111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B32990E-4B29-46A4-B391-9D02D64033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19C-4B5D-8C50-DA15530BA5F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017A681-88A4-4D20-9219-2D4C3EA3BC8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66B-4E82-8D07-E549998F48B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1B9FA72-1DE3-4745-B1D4-AA9E09D54E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3A4-4BD1-BD04-93AF9547266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BCE30F7-C077-4B95-B968-4DB55C8AA7F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CA5-42F9-835B-72D72C558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10.3 Agriculture'!$C$27:$AH$27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10.3 Agriculture'!$C$11:$AH$11</c:f>
              <c:numCache>
                <c:formatCode>#,##0.0</c:formatCode>
                <c:ptCount val="32"/>
                <c:pt idx="0">
                  <c:v>19668.606347909565</c:v>
                </c:pt>
                <c:pt idx="1">
                  <c:v>19914.530053658927</c:v>
                </c:pt>
                <c:pt idx="2">
                  <c:v>20070.946108177151</c:v>
                </c:pt>
                <c:pt idx="3">
                  <c:v>20437.53803590528</c:v>
                </c:pt>
                <c:pt idx="4">
                  <c:v>20556.232325577384</c:v>
                </c:pt>
                <c:pt idx="5">
                  <c:v>21112.769111202189</c:v>
                </c:pt>
                <c:pt idx="6">
                  <c:v>21626.980245971816</c:v>
                </c:pt>
                <c:pt idx="7">
                  <c:v>21836.170605936641</c:v>
                </c:pt>
                <c:pt idx="8">
                  <c:v>22393.611413779421</c:v>
                </c:pt>
                <c:pt idx="9">
                  <c:v>22078.409497642038</c:v>
                </c:pt>
                <c:pt idx="10">
                  <c:v>21182.750820346406</c:v>
                </c:pt>
                <c:pt idx="11">
                  <c:v>20977.061385273424</c:v>
                </c:pt>
                <c:pt idx="12">
                  <c:v>20731.388171983308</c:v>
                </c:pt>
                <c:pt idx="13">
                  <c:v>21032.152144071795</c:v>
                </c:pt>
                <c:pt idx="14">
                  <c:v>20655.584811324796</c:v>
                </c:pt>
                <c:pt idx="15">
                  <c:v>20487.522144994866</c:v>
                </c:pt>
                <c:pt idx="16">
                  <c:v>20494.82814796704</c:v>
                </c:pt>
                <c:pt idx="17">
                  <c:v>19885.847394464705</c:v>
                </c:pt>
                <c:pt idx="18">
                  <c:v>19653.809793538094</c:v>
                </c:pt>
                <c:pt idx="19">
                  <c:v>19358.808421837486</c:v>
                </c:pt>
                <c:pt idx="20">
                  <c:v>19427.950931649837</c:v>
                </c:pt>
                <c:pt idx="21">
                  <c:v>18821.033674281978</c:v>
                </c:pt>
                <c:pt idx="22">
                  <c:v>19706.416769587759</c:v>
                </c:pt>
                <c:pt idx="23">
                  <c:v>20504.138754736538</c:v>
                </c:pt>
                <c:pt idx="24">
                  <c:v>20056.241500333777</c:v>
                </c:pt>
                <c:pt idx="25">
                  <c:v>20620.342816533506</c:v>
                </c:pt>
                <c:pt idx="26">
                  <c:v>21161.487875248273</c:v>
                </c:pt>
                <c:pt idx="27">
                  <c:v>21897.67203945429</c:v>
                </c:pt>
                <c:pt idx="28">
                  <c:v>22719.205917840129</c:v>
                </c:pt>
                <c:pt idx="29">
                  <c:v>21789.780503166527</c:v>
                </c:pt>
                <c:pt idx="30">
                  <c:v>22133.28233826856</c:v>
                </c:pt>
                <c:pt idx="31">
                  <c:v>22953.527307646706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10.3 Agriculture'!$C$35:$AH$35</c15:f>
                <c15:dlblRangeCache>
                  <c:ptCount val="32"/>
                  <c:pt idx="0">
                    <c:v>-2.1%</c:v>
                  </c:pt>
                  <c:pt idx="1">
                    <c:v>-2.0%</c:v>
                  </c:pt>
                  <c:pt idx="2">
                    <c:v>-1.9%</c:v>
                  </c:pt>
                  <c:pt idx="3">
                    <c:v>-1.9%</c:v>
                  </c:pt>
                  <c:pt idx="4">
                    <c:v>-1.8%</c:v>
                  </c:pt>
                  <c:pt idx="5">
                    <c:v>-1.8%</c:v>
                  </c:pt>
                  <c:pt idx="6">
                    <c:v>-1.7%</c:v>
                  </c:pt>
                  <c:pt idx="7">
                    <c:v>-1.7%</c:v>
                  </c:pt>
                  <c:pt idx="8">
                    <c:v>-1.6%</c:v>
                  </c:pt>
                  <c:pt idx="9">
                    <c:v>-1.6%</c:v>
                  </c:pt>
                  <c:pt idx="10">
                    <c:v>-1.6%</c:v>
                  </c:pt>
                  <c:pt idx="11">
                    <c:v>-1.6%</c:v>
                  </c:pt>
                  <c:pt idx="12">
                    <c:v>-1.6%</c:v>
                  </c:pt>
                  <c:pt idx="13">
                    <c:v>-1.6%</c:v>
                  </c:pt>
                  <c:pt idx="14">
                    <c:v>-1.6%</c:v>
                  </c:pt>
                  <c:pt idx="15">
                    <c:v>-1.6%</c:v>
                  </c:pt>
                  <c:pt idx="16">
                    <c:v>-1.6%</c:v>
                  </c:pt>
                  <c:pt idx="17">
                    <c:v>-1.6%</c:v>
                  </c:pt>
                  <c:pt idx="18">
                    <c:v>-1.6%</c:v>
                  </c:pt>
                  <c:pt idx="19">
                    <c:v>-1.6%</c:v>
                  </c:pt>
                  <c:pt idx="20">
                    <c:v>-1.5%</c:v>
                  </c:pt>
                  <c:pt idx="21">
                    <c:v>-1.6%</c:v>
                  </c:pt>
                  <c:pt idx="22">
                    <c:v>-1.5%</c:v>
                  </c:pt>
                  <c:pt idx="23">
                    <c:v>-1.3%</c:v>
                  </c:pt>
                  <c:pt idx="24">
                    <c:v>-1.3%</c:v>
                  </c:pt>
                  <c:pt idx="25">
                    <c:v>-1.2%</c:v>
                  </c:pt>
                  <c:pt idx="26">
                    <c:v>-1.1%</c:v>
                  </c:pt>
                  <c:pt idx="27">
                    <c:v>-1.0%</c:v>
                  </c:pt>
                  <c:pt idx="28">
                    <c:v>-1.0%</c:v>
                  </c:pt>
                  <c:pt idx="29">
                    <c:v>-1.0%</c:v>
                  </c:pt>
                  <c:pt idx="30">
                    <c:v>-0.9%</c:v>
                  </c:pt>
                  <c:pt idx="31">
                    <c:v>-0.9%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8B6-4C95-8DED-2A67BE1CCEEE}"/>
            </c:ext>
          </c:extLst>
        </c:ser>
        <c:ser>
          <c:idx val="1"/>
          <c:order val="1"/>
          <c:tx>
            <c:strRef>
              <c:f>'Figure 10.3 Agriculture'!$B$13</c:f>
              <c:strCache>
                <c:ptCount val="1"/>
                <c:pt idx="0">
                  <c:v>2024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10.3 Agriculture'!$C$27:$AH$27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10.3 Agriculture'!$C$23:$AH$23</c:f>
              <c:numCache>
                <c:formatCode>#,##0.0</c:formatCode>
                <c:ptCount val="32"/>
                <c:pt idx="0">
                  <c:v>19256.451684898522</c:v>
                </c:pt>
                <c:pt idx="1">
                  <c:v>19514.502315008212</c:v>
                </c:pt>
                <c:pt idx="2">
                  <c:v>19680.078247411424</c:v>
                </c:pt>
                <c:pt idx="3">
                  <c:v>20058.260248599709</c:v>
                </c:pt>
                <c:pt idx="4">
                  <c:v>20181.326320820102</c:v>
                </c:pt>
                <c:pt idx="5">
                  <c:v>20742.654530784563</c:v>
                </c:pt>
                <c:pt idx="6">
                  <c:v>21260.870599774262</c:v>
                </c:pt>
                <c:pt idx="7">
                  <c:v>21471.377866195973</c:v>
                </c:pt>
                <c:pt idx="8">
                  <c:v>22040.782564432295</c:v>
                </c:pt>
                <c:pt idx="9">
                  <c:v>21733.855320469196</c:v>
                </c:pt>
                <c:pt idx="10">
                  <c:v>20840.978616035423</c:v>
                </c:pt>
                <c:pt idx="11">
                  <c:v>20635.040525601951</c:v>
                </c:pt>
                <c:pt idx="12">
                  <c:v>20390.13362461478</c:v>
                </c:pt>
                <c:pt idx="13">
                  <c:v>20695.873014054541</c:v>
                </c:pt>
                <c:pt idx="14">
                  <c:v>20322.15629964869</c:v>
                </c:pt>
                <c:pt idx="15">
                  <c:v>20156.952042415218</c:v>
                </c:pt>
                <c:pt idx="16">
                  <c:v>20165.178717638246</c:v>
                </c:pt>
                <c:pt idx="17">
                  <c:v>19559.524431666334</c:v>
                </c:pt>
                <c:pt idx="18">
                  <c:v>19334.471700395894</c:v>
                </c:pt>
                <c:pt idx="19">
                  <c:v>19047.097463513051</c:v>
                </c:pt>
                <c:pt idx="20">
                  <c:v>19127.767223342409</c:v>
                </c:pt>
                <c:pt idx="21">
                  <c:v>18525.592828552166</c:v>
                </c:pt>
                <c:pt idx="22">
                  <c:v>19417.229472677293</c:v>
                </c:pt>
                <c:pt idx="23">
                  <c:v>20229.079046507904</c:v>
                </c:pt>
                <c:pt idx="24">
                  <c:v>19791.895285811537</c:v>
                </c:pt>
                <c:pt idx="25">
                  <c:v>20365.733043239899</c:v>
                </c:pt>
                <c:pt idx="26">
                  <c:v>20918.552741391446</c:v>
                </c:pt>
                <c:pt idx="27">
                  <c:v>21670.520527341247</c:v>
                </c:pt>
                <c:pt idx="28">
                  <c:v>22501.729782701736</c:v>
                </c:pt>
                <c:pt idx="29">
                  <c:v>21576.371832531797</c:v>
                </c:pt>
                <c:pt idx="30">
                  <c:v>21929.833524112408</c:v>
                </c:pt>
                <c:pt idx="31">
                  <c:v>22754.045494247395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6-4C95-8DED-2A67BE1CCE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033536"/>
        <c:axId val="322035072"/>
      </c:barChart>
      <c:catAx>
        <c:axId val="322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5072"/>
        <c:crosses val="autoZero"/>
        <c:auto val="1"/>
        <c:lblAlgn val="ctr"/>
        <c:lblOffset val="100"/>
        <c:noMultiLvlLbl val="0"/>
      </c:catAx>
      <c:valAx>
        <c:axId val="3220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015028438983817"/>
          <c:y val="0.93066364745096475"/>
          <c:w val="0.64507130726306261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7792514572028E-2"/>
          <c:y val="6.1431711898956791E-2"/>
          <c:w val="0.93761917234423287"/>
          <c:h val="0.7884745878846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10.4 LULUCF'!$B$1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E13AD886-6FA0-4DE2-9939-C9B9A3A2E3CB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436-4BD9-A148-46A51AD389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66BBAC-E287-4F16-8463-64225793CE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436-4BD9-A148-46A51AD389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911542-4B6E-44B1-84D1-1C793F1256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436-4BD9-A148-46A51AD389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2D41F66-61A2-4C6B-B496-02528D1C3E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436-4BD9-A148-46A51AD389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EA78DE-4C77-470A-B0BF-24D02652C8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436-4BD9-A148-46A51AD389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A9EAE4-B823-451D-B11A-791F4396A33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436-4BD9-A148-46A51AD389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1399ADF-344A-4711-B4AA-CC726C944D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436-4BD9-A148-46A51AD3898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5FFA0B1-0266-4992-A89E-7F1EF062F5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436-4BD9-A148-46A51AD3898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58245CF-008B-425E-9136-FA840BECB1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436-4BD9-A148-46A51AD389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12BF927-ECB6-40FF-A2C4-05F595AF01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436-4BD9-A148-46A51AD389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2E8F6C8-6A14-4099-B596-3B9C94E2F0E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436-4BD9-A148-46A51AD389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6810F21-71EF-469A-A90F-967A6AC4E1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436-4BD9-A148-46A51AD389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00AD3DB-9C77-41C0-9CC0-53BB900BDFC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436-4BD9-A148-46A51AD3898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612EB20-F6FF-4FE2-96E9-4189FB37D6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436-4BD9-A148-46A51AD3898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E3F20D1-2D74-435D-87F7-CCFA4C3E35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D33-424F-81A3-12C5125EE17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FAB929A-F8D8-4C3B-8A5E-55EE8AC2EE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436-4BD9-A148-46A51AD3898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8B9996A-0638-4B10-9CA3-2ACA9518106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436-4BD9-A148-46A51AD389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348F6C3-1BF1-4D49-8020-2C5D264F31C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436-4BD9-A148-46A51AD3898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36437E0-1C09-47F4-A953-B3032F43AFC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436-4BD9-A148-46A51AD3898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F39B67A-C198-4CCE-B404-3C25450D464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436-4BD9-A148-46A51AD3898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03DC6EA-ED7C-4FF9-8175-64A8613E38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436-4BD9-A148-46A51AD389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4FE35DE-0357-48FC-95EC-72461ACE41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436-4BD9-A148-46A51AD3898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2DF1599-0B1E-4E28-9B1B-DC7ACC666D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436-4BD9-A148-46A51AD3898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CBF74F8-988B-42B9-81D4-DED03CD21F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436-4BD9-A148-46A51AD3898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560B863-B94B-4EEB-86EF-2D517F56E9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436-4BD9-A148-46A51AD3898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39A8BE4-3ED1-44B9-86AE-CED9E4FC91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436-4BD9-A148-46A51AD3898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682A8A6-2EE3-4A74-BA64-2C7B913704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436-4BD9-A148-46A51AD3898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EE997CE-4F30-4CEF-8588-9CBBCFF943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436-4BD9-A148-46A51AD3898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645BC2E-FE05-47E6-B592-1404C429E9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63A-4F4D-8B68-392B1451D522}"/>
                </c:ext>
              </c:extLst>
            </c:dLbl>
            <c:dLbl>
              <c:idx val="29"/>
              <c:layout>
                <c:manualLayout>
                  <c:x val="-3.1887755102040817E-3"/>
                  <c:y val="-2.900652646845540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fld id="{D9D46E58-0AB4-451E-A6AC-B3BCB7B37B85}" type="CELLRANGE">
                      <a:rPr lang="en-US"/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993009802346134E-2"/>
                      <c:h val="5.50690046992856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E32-4CDB-A620-B38965D6FAB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0DF2E3A-6D58-4B7A-98DF-58DD424C96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012-48EE-B3DD-1B080D0AEAA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8639B3A-DFF4-44B5-B301-0D724416D6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971-4641-9E02-587BC1FF2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10.4 LULUCF'!$C$35:$AH$35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10.4 LULUCF'!$C$30:$AH$30</c:f>
              <c:numCache>
                <c:formatCode>#,##0.00</c:formatCode>
                <c:ptCount val="32"/>
                <c:pt idx="0">
                  <c:v>6009.4426479479498</c:v>
                </c:pt>
                <c:pt idx="1">
                  <c:v>5813.8890871974854</c:v>
                </c:pt>
                <c:pt idx="2">
                  <c:v>5568.4712640716161</c:v>
                </c:pt>
                <c:pt idx="3">
                  <c:v>5671.8752659448892</c:v>
                </c:pt>
                <c:pt idx="4">
                  <c:v>5738.7488783594717</c:v>
                </c:pt>
                <c:pt idx="5">
                  <c:v>6702.1736928703649</c:v>
                </c:pt>
                <c:pt idx="6">
                  <c:v>6355.7765234996068</c:v>
                </c:pt>
                <c:pt idx="7">
                  <c:v>5821.9247695671747</c:v>
                </c:pt>
                <c:pt idx="8">
                  <c:v>5632.4738458364664</c:v>
                </c:pt>
                <c:pt idx="9">
                  <c:v>5724.0266040133647</c:v>
                </c:pt>
                <c:pt idx="10">
                  <c:v>7325.6392800768708</c:v>
                </c:pt>
                <c:pt idx="11">
                  <c:v>8417.8434186271897</c:v>
                </c:pt>
                <c:pt idx="12">
                  <c:v>8300.0852417469014</c:v>
                </c:pt>
                <c:pt idx="13">
                  <c:v>8773.8565239499967</c:v>
                </c:pt>
                <c:pt idx="14">
                  <c:v>7238.4029595180973</c:v>
                </c:pt>
                <c:pt idx="15">
                  <c:v>7691.0130672327587</c:v>
                </c:pt>
                <c:pt idx="16">
                  <c:v>7614.8771907754544</c:v>
                </c:pt>
                <c:pt idx="17">
                  <c:v>6559.4256667599739</c:v>
                </c:pt>
                <c:pt idx="18">
                  <c:v>6111.1132905463455</c:v>
                </c:pt>
                <c:pt idx="19">
                  <c:v>5556.7573032075416</c:v>
                </c:pt>
                <c:pt idx="20">
                  <c:v>7055.7907577496162</c:v>
                </c:pt>
                <c:pt idx="21">
                  <c:v>6176.5200449922604</c:v>
                </c:pt>
                <c:pt idx="22">
                  <c:v>5486.6285703916838</c:v>
                </c:pt>
                <c:pt idx="23">
                  <c:v>6289.6658349611353</c:v>
                </c:pt>
                <c:pt idx="24">
                  <c:v>5826.9422770836518</c:v>
                </c:pt>
                <c:pt idx="25">
                  <c:v>6259.408780661257</c:v>
                </c:pt>
                <c:pt idx="26">
                  <c:v>5036.4653877591782</c:v>
                </c:pt>
                <c:pt idx="27">
                  <c:v>7438.8596610158083</c:v>
                </c:pt>
                <c:pt idx="28">
                  <c:v>6263.9843155676681</c:v>
                </c:pt>
                <c:pt idx="29">
                  <c:v>6657.0676999370407</c:v>
                </c:pt>
                <c:pt idx="30">
                  <c:v>7042.4500858212168</c:v>
                </c:pt>
                <c:pt idx="31">
                  <c:v>7338.2512672665189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10.4 LULUCF'!$C$93:$AH$93</c15:f>
                <c15:dlblRangeCache>
                  <c:ptCount val="32"/>
                  <c:pt idx="0">
                    <c:v>-16.6%</c:v>
                  </c:pt>
                  <c:pt idx="1">
                    <c:v>-15.2%</c:v>
                  </c:pt>
                  <c:pt idx="2">
                    <c:v>-15.1%</c:v>
                  </c:pt>
                  <c:pt idx="3">
                    <c:v>-11.8%</c:v>
                  </c:pt>
                  <c:pt idx="4">
                    <c:v>-10.3%</c:v>
                  </c:pt>
                  <c:pt idx="5">
                    <c:v>-8.2%</c:v>
                  </c:pt>
                  <c:pt idx="6">
                    <c:v>-7.2%</c:v>
                  </c:pt>
                  <c:pt idx="7">
                    <c:v>-11.0%</c:v>
                  </c:pt>
                  <c:pt idx="8">
                    <c:v>-8.2%</c:v>
                  </c:pt>
                  <c:pt idx="9">
                    <c:v>-8.9%</c:v>
                  </c:pt>
                  <c:pt idx="10">
                    <c:v>-19.9%</c:v>
                  </c:pt>
                  <c:pt idx="11">
                    <c:v>-14.6%</c:v>
                  </c:pt>
                  <c:pt idx="12">
                    <c:v>-18.4%</c:v>
                  </c:pt>
                  <c:pt idx="13">
                    <c:v>-16.0%</c:v>
                  </c:pt>
                  <c:pt idx="14">
                    <c:v>-16.3%</c:v>
                  </c:pt>
                  <c:pt idx="15">
                    <c:v>-19.2%</c:v>
                  </c:pt>
                  <c:pt idx="16">
                    <c:v>-19.1%</c:v>
                  </c:pt>
                  <c:pt idx="17">
                    <c:v>-21.0%</c:v>
                  </c:pt>
                  <c:pt idx="18">
                    <c:v>-26.5%</c:v>
                  </c:pt>
                  <c:pt idx="19">
                    <c:v>-26.0%</c:v>
                  </c:pt>
                  <c:pt idx="20">
                    <c:v>-25.6%</c:v>
                  </c:pt>
                  <c:pt idx="21">
                    <c:v>-29.9%</c:v>
                  </c:pt>
                  <c:pt idx="22">
                    <c:v>-38.3%</c:v>
                  </c:pt>
                  <c:pt idx="23">
                    <c:v>-33.8%</c:v>
                  </c:pt>
                  <c:pt idx="24">
                    <c:v>-35.9%</c:v>
                  </c:pt>
                  <c:pt idx="25">
                    <c:v>-34.8%</c:v>
                  </c:pt>
                  <c:pt idx="26">
                    <c:v>-36.5%</c:v>
                  </c:pt>
                  <c:pt idx="27">
                    <c:v>-30.6%</c:v>
                  </c:pt>
                  <c:pt idx="28">
                    <c:v>-33.2%</c:v>
                  </c:pt>
                  <c:pt idx="29">
                    <c:v>-35.7%</c:v>
                  </c:pt>
                  <c:pt idx="30">
                    <c:v>-26.8%</c:v>
                  </c:pt>
                  <c:pt idx="31">
                    <c:v>-36.9%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4436-4BD9-A148-46A51AD3898C}"/>
            </c:ext>
          </c:extLst>
        </c:ser>
        <c:ser>
          <c:idx val="1"/>
          <c:order val="1"/>
          <c:tx>
            <c:strRef>
              <c:f>'Figure 10.3 Agriculture'!$B$13</c:f>
              <c:strCache>
                <c:ptCount val="1"/>
                <c:pt idx="0">
                  <c:v>2024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10.4 LULUCF'!$C$35:$AH$35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10.4 LULUCF'!$C$62:$AH$62</c:f>
              <c:numCache>
                <c:formatCode>0.00</c:formatCode>
                <c:ptCount val="32"/>
                <c:pt idx="0">
                  <c:v>5010.8239496388387</c:v>
                </c:pt>
                <c:pt idx="1">
                  <c:v>4930.5168647231803</c:v>
                </c:pt>
                <c:pt idx="2">
                  <c:v>4727.6425109168704</c:v>
                </c:pt>
                <c:pt idx="3">
                  <c:v>5001.8183316420318</c:v>
                </c:pt>
                <c:pt idx="4">
                  <c:v>5145.87961371033</c:v>
                </c:pt>
                <c:pt idx="5">
                  <c:v>6151.4385197006841</c:v>
                </c:pt>
                <c:pt idx="6">
                  <c:v>5897.980117412656</c:v>
                </c:pt>
                <c:pt idx="7">
                  <c:v>5181.0363851435523</c:v>
                </c:pt>
                <c:pt idx="8">
                  <c:v>5170.162005080625</c:v>
                </c:pt>
                <c:pt idx="9">
                  <c:v>5216.4114470190398</c:v>
                </c:pt>
                <c:pt idx="10">
                  <c:v>5868.1034999320691</c:v>
                </c:pt>
                <c:pt idx="11">
                  <c:v>7187.8900478238056</c:v>
                </c:pt>
                <c:pt idx="12">
                  <c:v>6772.6858533781569</c:v>
                </c:pt>
                <c:pt idx="13">
                  <c:v>7369.2667647714688</c:v>
                </c:pt>
                <c:pt idx="14">
                  <c:v>6057.6957749861904</c:v>
                </c:pt>
                <c:pt idx="15">
                  <c:v>6212.0457965182959</c:v>
                </c:pt>
                <c:pt idx="16">
                  <c:v>6162.7397208848142</c:v>
                </c:pt>
                <c:pt idx="17">
                  <c:v>5180.2780139433289</c:v>
                </c:pt>
                <c:pt idx="18">
                  <c:v>4489.8280173124995</c:v>
                </c:pt>
                <c:pt idx="19">
                  <c:v>4114.0993072065376</c:v>
                </c:pt>
                <c:pt idx="20">
                  <c:v>5248.2114633619076</c:v>
                </c:pt>
                <c:pt idx="21">
                  <c:v>4327.6585629765259</c:v>
                </c:pt>
                <c:pt idx="22">
                  <c:v>3385.4936561567974</c:v>
                </c:pt>
                <c:pt idx="23">
                  <c:v>4162.0696875246385</c:v>
                </c:pt>
                <c:pt idx="24">
                  <c:v>3737.8927890460491</c:v>
                </c:pt>
                <c:pt idx="25">
                  <c:v>4082.4400231468189</c:v>
                </c:pt>
                <c:pt idx="26">
                  <c:v>3198.3149038812589</c:v>
                </c:pt>
                <c:pt idx="27">
                  <c:v>5165.3963729233319</c:v>
                </c:pt>
                <c:pt idx="28">
                  <c:v>4186.4899562888186</c:v>
                </c:pt>
                <c:pt idx="29">
                  <c:v>4281.9830864719706</c:v>
                </c:pt>
                <c:pt idx="30">
                  <c:v>5152.4472345281847</c:v>
                </c:pt>
                <c:pt idx="31">
                  <c:v>4627.7867950851605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436-4BD9-A148-46A51AD389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033536"/>
        <c:axId val="322035072"/>
      </c:barChart>
      <c:catAx>
        <c:axId val="322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5072"/>
        <c:crosses val="autoZero"/>
        <c:auto val="1"/>
        <c:lblAlgn val="ctr"/>
        <c:lblOffset val="100"/>
        <c:noMultiLvlLbl val="0"/>
      </c:catAx>
      <c:valAx>
        <c:axId val="3220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20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015028438983817"/>
          <c:y val="0.93066364745096475"/>
          <c:w val="0.64507130726306261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35416228252605E-2"/>
          <c:y val="3.9464734725715961E-2"/>
          <c:w val="0.92379159713945591"/>
          <c:h val="0.82469797802995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10.5 Waste'!$B$1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A4CC91ED-D1FA-491C-9B3E-A4DF2FEDA23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9CC-47E7-8277-46230DBC1B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65F21B-6582-4118-9B9D-0D73B5DEC0C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9CC-47E7-8277-46230DBC1B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C6A491-D484-4F84-87BC-E70420CF7D1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9CC-47E7-8277-46230DBC1B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02E3EB-C707-48D2-B8E5-67124C4C7E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9CC-47E7-8277-46230DBC1B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84EB2F-F1ED-4F8F-A505-07A277B147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CC-47E7-8277-46230DBC1B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CAEF36C-86FD-4159-BCCB-6F7A8894C0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CC-47E7-8277-46230DBC1B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7AE217-A1D9-4253-B677-C2339DE66C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CC-47E7-8277-46230DBC1B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90F8B7F-8C88-4D10-B294-E72BE55CE6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CC-47E7-8277-46230DBC1B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FFCFF8B-578A-46B1-9DF0-CF7524758B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CC-47E7-8277-46230DBC1B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4ED6E7F-5E14-4553-8436-3837CFFD87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CC-47E7-8277-46230DBC1B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3DC0856-EDEF-41CF-AD3D-0FBA9F92D4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CC-47E7-8277-46230DBC1B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D5831F9-95A2-4E05-8116-3C98864557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9CC-47E7-8277-46230DBC1B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E411656-73B5-4AFE-BFDA-9AC487541A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9CC-47E7-8277-46230DBC1B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B654742-81FA-424D-82B2-5A9AB92052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CC-47E7-8277-46230DBC1B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E7BE0EC-C67B-4636-8BA5-D5D2F9961F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9CC-47E7-8277-46230DBC1B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B5D8E42-F481-46E9-AFBE-41C26C5FFE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9CC-47E7-8277-46230DBC1B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EF2CCEB-70CB-4721-BFA3-B24D9D524B5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9CC-47E7-8277-46230DBC1B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F61EFA0-BF70-4CF9-836B-220C0E1483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9CC-47E7-8277-46230DBC1B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A06A6A1-54BF-4DEC-9BB0-CA938DA194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9CC-47E7-8277-46230DBC1B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0CAC838-6680-464C-B756-3CB30CF2A8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9CC-47E7-8277-46230DBC1B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211C581-9257-4016-BB3E-1B5EE16386B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9CC-47E7-8277-46230DBC1B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42629CA-A5BE-43EB-9B24-3EC3C224F9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9CC-47E7-8277-46230DBC1B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1A68ECD-6116-414C-AF27-A138731476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9CC-47E7-8277-46230DBC1B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634DCC2-54D7-430E-B971-EFEA1ABBCA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9CC-47E7-8277-46230DBC1B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FBB7713-BA59-44B6-880D-00EC115363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9CC-47E7-8277-46230DBC1BF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2CF0084-A401-4F9E-B992-81EB20AFF2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9CC-47E7-8277-46230DBC1BF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710A0C6-B746-4D8A-9CEF-1F968F10B1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9CC-47E7-8277-46230DBC1BF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36B136E-01BE-4C46-8E3A-A3958ADCD43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9CC-47E7-8277-46230DBC1BF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751F606-37DD-4C34-B058-D70A8F5DEB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F5C-48D3-97E7-3DC2976E5E0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0AF6B14-0FA5-4AFC-902B-1C616335E6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D6B-4946-9191-5A1F5398DC5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A2A13F7-6044-4254-AD28-E0D293A9EF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5C5-4BF4-A1A6-F1C7008F56E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778D1CA-C4C7-4290-8DA3-9B081CABC8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0A1-4A4A-A115-8AFE733B24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10.5 Waste'!$C$37:$AH$37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10.5 Waste'!$C$16:$AH$16</c:f>
              <c:numCache>
                <c:formatCode>#,##0.0</c:formatCode>
                <c:ptCount val="32"/>
                <c:pt idx="0">
                  <c:v>1709.237965488064</c:v>
                </c:pt>
                <c:pt idx="1">
                  <c:v>1799.7259717319209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1577.0810241243626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1643.3846087690044</c:v>
                </c:pt>
                <c:pt idx="11">
                  <c:v>1766.9683856870142</c:v>
                </c:pt>
                <c:pt idx="12">
                  <c:v>1880.9796934493602</c:v>
                </c:pt>
                <c:pt idx="13">
                  <c:v>1935.8855277009457</c:v>
                </c:pt>
                <c:pt idx="14">
                  <c:v>1650.0167494387833</c:v>
                </c:pt>
                <c:pt idx="15">
                  <c:v>1442.3235218972052</c:v>
                </c:pt>
                <c:pt idx="16">
                  <c:v>1473.0439871390172</c:v>
                </c:pt>
                <c:pt idx="17">
                  <c:v>943.25664813417359</c:v>
                </c:pt>
                <c:pt idx="18">
                  <c:v>778.74906536313517</c:v>
                </c:pt>
                <c:pt idx="19">
                  <c:v>580.61296980542534</c:v>
                </c:pt>
                <c:pt idx="20">
                  <c:v>564.23841869714249</c:v>
                </c:pt>
                <c:pt idx="21">
                  <c:v>660.89511165463728</c:v>
                </c:pt>
                <c:pt idx="22">
                  <c:v>572.03286961895139</c:v>
                </c:pt>
                <c:pt idx="23">
                  <c:v>745.87470708754108</c:v>
                </c:pt>
                <c:pt idx="24">
                  <c:v>953.39860654318522</c:v>
                </c:pt>
                <c:pt idx="25">
                  <c:v>1042.0533745945788</c:v>
                </c:pt>
                <c:pt idx="26">
                  <c:v>1052.2119030036179</c:v>
                </c:pt>
                <c:pt idx="27">
                  <c:v>1027.0004506462533</c:v>
                </c:pt>
                <c:pt idx="28">
                  <c:v>995.14320142822157</c:v>
                </c:pt>
                <c:pt idx="29">
                  <c:v>975.66886101645161</c:v>
                </c:pt>
                <c:pt idx="30">
                  <c:v>972.79243708733668</c:v>
                </c:pt>
                <c:pt idx="31">
                  <c:v>943.36155003271938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10.5 Waste'!$C$50:$AH$50</c15:f>
                <c15:dlblRangeCache>
                  <c:ptCount val="32"/>
                  <c:pt idx="0">
                    <c:v>0.0%</c:v>
                  </c:pt>
                  <c:pt idx="1">
                    <c:v>0.0%</c:v>
                  </c:pt>
                  <c:pt idx="2">
                    <c:v>0.0%</c:v>
                  </c:pt>
                  <c:pt idx="3">
                    <c:v>0.0%</c:v>
                  </c:pt>
                  <c:pt idx="4">
                    <c:v>0.0%</c:v>
                  </c:pt>
                  <c:pt idx="5">
                    <c:v>0.0%</c:v>
                  </c:pt>
                  <c:pt idx="6">
                    <c:v>0.0%</c:v>
                  </c:pt>
                  <c:pt idx="7">
                    <c:v>0.0%</c:v>
                  </c:pt>
                  <c:pt idx="8">
                    <c:v>0.0%</c:v>
                  </c:pt>
                  <c:pt idx="9">
                    <c:v>0.0%</c:v>
                  </c:pt>
                  <c:pt idx="10">
                    <c:v>0.0%</c:v>
                  </c:pt>
                  <c:pt idx="11">
                    <c:v>0.0%</c:v>
                  </c:pt>
                  <c:pt idx="12">
                    <c:v>0.0%</c:v>
                  </c:pt>
                  <c:pt idx="13">
                    <c:v>0.0%</c:v>
                  </c:pt>
                  <c:pt idx="14">
                    <c:v>0.4%</c:v>
                  </c:pt>
                  <c:pt idx="15">
                    <c:v>0.8%</c:v>
                  </c:pt>
                  <c:pt idx="16">
                    <c:v>1.1%</c:v>
                  </c:pt>
                  <c:pt idx="17">
                    <c:v>2.0%</c:v>
                  </c:pt>
                  <c:pt idx="18">
                    <c:v>2.8%</c:v>
                  </c:pt>
                  <c:pt idx="19">
                    <c:v>4.0%</c:v>
                  </c:pt>
                  <c:pt idx="20">
                    <c:v>4.4%</c:v>
                  </c:pt>
                  <c:pt idx="21">
                    <c:v>3.5%</c:v>
                  </c:pt>
                  <c:pt idx="22">
                    <c:v>3.1%</c:v>
                  </c:pt>
                  <c:pt idx="23">
                    <c:v>1.2%</c:v>
                  </c:pt>
                  <c:pt idx="24">
                    <c:v>-0.4%</c:v>
                  </c:pt>
                  <c:pt idx="25">
                    <c:v>-2.1%</c:v>
                  </c:pt>
                  <c:pt idx="26">
                    <c:v>-3.5%</c:v>
                  </c:pt>
                  <c:pt idx="27">
                    <c:v>-4.7%</c:v>
                  </c:pt>
                  <c:pt idx="28">
                    <c:v>-6.2%</c:v>
                  </c:pt>
                  <c:pt idx="29">
                    <c:v>-8.0%</c:v>
                  </c:pt>
                  <c:pt idx="30">
                    <c:v>-9.8%</c:v>
                  </c:pt>
                  <c:pt idx="31">
                    <c:v>-12.7%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F11-4523-9010-F8C9D435F2E2}"/>
            </c:ext>
          </c:extLst>
        </c:ser>
        <c:ser>
          <c:idx val="1"/>
          <c:order val="1"/>
          <c:tx>
            <c:strRef>
              <c:f>'Figure 10.5 Waste'!$B$18</c:f>
              <c:strCache>
                <c:ptCount val="1"/>
                <c:pt idx="0">
                  <c:v>2024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'Figure 10.5 Waste'!$C$37:$AH$37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10.5 Waste'!$C$33:$AH$33</c:f>
              <c:numCache>
                <c:formatCode>#,##0.0</c:formatCode>
                <c:ptCount val="32"/>
                <c:pt idx="0">
                  <c:v>1709.237965488064</c:v>
                </c:pt>
                <c:pt idx="1">
                  <c:v>1799.7259717319209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1577.0810241243626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1643.3846087690044</c:v>
                </c:pt>
                <c:pt idx="11">
                  <c:v>1766.9683856870142</c:v>
                </c:pt>
                <c:pt idx="12">
                  <c:v>1880.9796934493602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1454.3859555712827</c:v>
                </c:pt>
                <c:pt idx="16">
                  <c:v>1489.1756863909463</c:v>
                </c:pt>
                <c:pt idx="17">
                  <c:v>962.50444312206935</c:v>
                </c:pt>
                <c:pt idx="18">
                  <c:v>800.35568468212921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949.24604207902985</c:v>
                </c:pt>
                <c:pt idx="25">
                  <c:v>1020.4334171320367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933.27633836206337</c:v>
                </c:pt>
                <c:pt idx="29">
                  <c:v>897.94477080357126</c:v>
                </c:pt>
                <c:pt idx="30">
                  <c:v>877.82917271978442</c:v>
                </c:pt>
                <c:pt idx="31">
                  <c:v>823.42680564531747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1-4523-9010-F8C9D435F2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7897088"/>
        <c:axId val="327898624"/>
      </c:barChart>
      <c:catAx>
        <c:axId val="3278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7898624"/>
        <c:crosses val="autoZero"/>
        <c:auto val="1"/>
        <c:lblAlgn val="ctr"/>
        <c:lblOffset val="100"/>
        <c:noMultiLvlLbl val="0"/>
      </c:catAx>
      <c:valAx>
        <c:axId val="32789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789708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783658564418578"/>
          <c:y val="0.94183302449220951"/>
          <c:w val="0.48233354888609936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6393849520033E-2"/>
          <c:y val="6.8594333056610723E-2"/>
          <c:w val="0.912641335829107"/>
          <c:h val="0.7686238289511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'T.10.3 total by sector &amp; F.10.6'!$B$1</c:f>
              <c:strCache>
                <c:ptCount val="1"/>
                <c:pt idx="0">
                  <c:v>2023 submission</c:v>
                </c:pt>
              </c:strCache>
            </c:strRef>
          </c:tx>
          <c:invertIfNegative val="0"/>
          <c:dLbls>
            <c:delete val="1"/>
          </c:dLbls>
          <c:cat>
            <c:numRef>
              <c:f>'T.10.3 total by sector &amp; F.10.6'!$C$4:$AH$4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'T.10.3 total by sector &amp; F.10.6'!$C$11:$AH$11</c:f>
              <c:numCache>
                <c:formatCode>#,##0.0</c:formatCode>
                <c:ptCount val="32"/>
                <c:pt idx="0">
                  <c:v>55642.836000147501</c:v>
                </c:pt>
                <c:pt idx="1">
                  <c:v>56553.462803865856</c:v>
                </c:pt>
                <c:pt idx="2">
                  <c:v>56589.557547142074</c:v>
                </c:pt>
                <c:pt idx="3">
                  <c:v>57186.825920114381</c:v>
                </c:pt>
                <c:pt idx="4">
                  <c:v>58593.624122146299</c:v>
                </c:pt>
                <c:pt idx="5">
                  <c:v>60080.657710709886</c:v>
                </c:pt>
                <c:pt idx="6">
                  <c:v>62245.16813145973</c:v>
                </c:pt>
                <c:pt idx="7">
                  <c:v>63683.615771436882</c:v>
                </c:pt>
                <c:pt idx="8">
                  <c:v>66292.455992290939</c:v>
                </c:pt>
                <c:pt idx="9">
                  <c:v>67523.40874173565</c:v>
                </c:pt>
                <c:pt idx="10">
                  <c:v>69712.382429347927</c:v>
                </c:pt>
                <c:pt idx="11">
                  <c:v>71814.454309808905</c:v>
                </c:pt>
                <c:pt idx="12">
                  <c:v>69975.200423902832</c:v>
                </c:pt>
                <c:pt idx="13">
                  <c:v>70468.497436239646</c:v>
                </c:pt>
                <c:pt idx="14">
                  <c:v>69723.023467834195</c:v>
                </c:pt>
                <c:pt idx="15">
                  <c:v>71531.478910964783</c:v>
                </c:pt>
                <c:pt idx="16">
                  <c:v>71019.463400708555</c:v>
                </c:pt>
                <c:pt idx="17">
                  <c:v>69874.866990831259</c:v>
                </c:pt>
                <c:pt idx="18">
                  <c:v>69330.435449754645</c:v>
                </c:pt>
                <c:pt idx="19">
                  <c:v>63528.25857328334</c:v>
                </c:pt>
                <c:pt idx="20">
                  <c:v>63032.161987078965</c:v>
                </c:pt>
                <c:pt idx="21">
                  <c:v>58852.525709081507</c:v>
                </c:pt>
                <c:pt idx="22">
                  <c:v>59939.507232504038</c:v>
                </c:pt>
                <c:pt idx="23">
                  <c:v>59711.606579916494</c:v>
                </c:pt>
                <c:pt idx="24">
                  <c:v>59220.742081239528</c:v>
                </c:pt>
                <c:pt idx="25">
                  <c:v>61724.028312110895</c:v>
                </c:pt>
                <c:pt idx="26">
                  <c:v>64005.357170111281</c:v>
                </c:pt>
                <c:pt idx="27">
                  <c:v>63424.534744705998</c:v>
                </c:pt>
                <c:pt idx="28">
                  <c:v>63734.108308296003</c:v>
                </c:pt>
                <c:pt idx="29">
                  <c:v>61165.038621593907</c:v>
                </c:pt>
                <c:pt idx="30">
                  <c:v>59056.300594348199</c:v>
                </c:pt>
                <c:pt idx="31">
                  <c:v>62109.86923806549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B-4EAB-B001-594C65C3FC32}"/>
            </c:ext>
          </c:extLst>
        </c:ser>
        <c:ser>
          <c:idx val="1"/>
          <c:order val="1"/>
          <c:tx>
            <c:strRef>
              <c:f>'T.10.3 total by sector &amp; F.10.6'!$B$13</c:f>
              <c:strCache>
                <c:ptCount val="1"/>
                <c:pt idx="0">
                  <c:v>2024 submission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0E0CAE2D-348C-4D32-951E-A28EC832334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C7-4F34-AA99-00E3CC2CA1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64665-541B-4192-98E8-1D2F3F549C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C7-4F34-AA99-00E3CC2CA1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6CC561-362B-4109-9B22-F6B4EEAFCC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C7-4F34-AA99-00E3CC2CA1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6E4212-AB73-4609-9709-C4333C027E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C7-4F34-AA99-00E3CC2CA10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2C69BE-FCBF-44E0-B75A-876AB9D00B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C7-4F34-AA99-00E3CC2CA10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AB22AF-405D-4087-A4B4-3556CE18E9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C7-4F34-AA99-00E3CC2CA1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3B5AB8E-CB16-4914-B408-3E8D061DE8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C7-4F34-AA99-00E3CC2CA10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926D509-A3C5-4178-B53E-5FD297DB19C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C7-4F34-AA99-00E3CC2CA1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820CA55-C38A-4994-9778-12602CCC2A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BC7-4F34-AA99-00E3CC2CA10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94AB642-4DB6-44F7-B164-4F8162D6E7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BC7-4F34-AA99-00E3CC2CA10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8DE0A76-7848-466A-A113-632E257CAD1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BC7-4F34-AA99-00E3CC2CA1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A7064AF-740C-40B3-B203-F042C0FE24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BC7-4F34-AA99-00E3CC2CA1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73224B1-3EA7-446D-92EB-F4A434DD2E1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BC7-4F34-AA99-00E3CC2CA1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4B37171-6C02-46BC-A6C2-38C1CB3E293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BC7-4F34-AA99-00E3CC2CA10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20018CC-F38C-4420-A119-F43F4C6D17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3ED-437F-90DB-A98BEB7675C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F0969FC-1CBA-432F-8B30-3C1263EFEA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555-41C7-813D-84E7E98BDAD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195FB0D-5842-49A0-8E47-6CBEA30ABB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555-41C7-813D-84E7E98BDAD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7FF8E93-8EA3-4A00-957D-0CADA89CEC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555-41C7-813D-84E7E98BDAD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4CF8EF5-CA97-4B86-87F7-CB1F09367F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555-41C7-813D-84E7E98BDAD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E6D3975-B007-45D0-BAEA-26D1D6358B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555-41C7-813D-84E7E98BDAD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A1D1AD6-A8D2-4D3A-9A30-6A92B952DF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555-41C7-813D-84E7E98BDAD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A54DE74-E247-440C-85D0-09204BC865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555-41C7-813D-84E7E98BDAD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BB99CA3-CAD2-42E7-B9EF-EF8F224060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555-41C7-813D-84E7E98BDAD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B438292-6606-4FBD-A720-8C52B1C8E1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555-41C7-813D-84E7E98BDAD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838E126-846F-4432-BDC0-4AB3CA5709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555-41C7-813D-84E7E98BDAD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326AF75-7607-4597-90F8-2A469A1AA3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555-41C7-813D-84E7E98BDAD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FAF2AF7-6414-4DA0-84B2-56174B8FFBF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555-41C7-813D-84E7E98BDAD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DD7F98C-3BE4-499A-84DD-E3ABFA8F10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555-41C7-813D-84E7E98BDAD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136750DE-4B83-4A8D-BF0C-211B3B407F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555-41C7-813D-84E7E98BDAD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7EE1EE2-E701-4BDA-9EA9-58045B10B2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555-41C7-813D-84E7E98BDAD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C4EDCE6-FA05-4A98-B69C-E43EB975FB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694-4664-BAC1-8E6DC3AA722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F5FFC26-8A98-425D-B145-37AF668BAD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29B-4BCF-B68F-B6BA0F8C5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'T.10.3 total by sector &amp; F.10.6'!$C$4:$AH$4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'T.10.3 total by sector &amp; F.10.6'!$C$23:$AH$23</c:f>
              <c:numCache>
                <c:formatCode>#,##0.0</c:formatCode>
                <c:ptCount val="32"/>
                <c:pt idx="0">
                  <c:v>55231.479981974015</c:v>
                </c:pt>
                <c:pt idx="1">
                  <c:v>56154.194497858174</c:v>
                </c:pt>
                <c:pt idx="2">
                  <c:v>56199.407700426324</c:v>
                </c:pt>
                <c:pt idx="3">
                  <c:v>56807.499105756433</c:v>
                </c:pt>
                <c:pt idx="4">
                  <c:v>58216.826944477827</c:v>
                </c:pt>
                <c:pt idx="5">
                  <c:v>59705.977088153006</c:v>
                </c:pt>
                <c:pt idx="6">
                  <c:v>61869.75369665058</c:v>
                </c:pt>
                <c:pt idx="7">
                  <c:v>63306.263009472968</c:v>
                </c:pt>
                <c:pt idx="8">
                  <c:v>65923.563540716044</c:v>
                </c:pt>
                <c:pt idx="9">
                  <c:v>67182.151350114742</c:v>
                </c:pt>
                <c:pt idx="10">
                  <c:v>69375.153140218405</c:v>
                </c:pt>
                <c:pt idx="11">
                  <c:v>71476.888426578575</c:v>
                </c:pt>
                <c:pt idx="12">
                  <c:v>69638.232468800939</c:v>
                </c:pt>
                <c:pt idx="13">
                  <c:v>70136.629677727455</c:v>
                </c:pt>
                <c:pt idx="14">
                  <c:v>69400.748347078508</c:v>
                </c:pt>
                <c:pt idx="15">
                  <c:v>71213.79003849467</c:v>
                </c:pt>
                <c:pt idx="16">
                  <c:v>70703.821205569358</c:v>
                </c:pt>
                <c:pt idx="17">
                  <c:v>69566.108685509287</c:v>
                </c:pt>
                <c:pt idx="18">
                  <c:v>69032.538292547179</c:v>
                </c:pt>
                <c:pt idx="19">
                  <c:v>63256.161924107757</c:v>
                </c:pt>
                <c:pt idx="20">
                  <c:v>62759.679924429132</c:v>
                </c:pt>
                <c:pt idx="21">
                  <c:v>58582.42904582552</c:v>
                </c:pt>
                <c:pt idx="22">
                  <c:v>59668.46102042096</c:v>
                </c:pt>
                <c:pt idx="23">
                  <c:v>59446.154903609735</c:v>
                </c:pt>
                <c:pt idx="24">
                  <c:v>58952.361284559265</c:v>
                </c:pt>
                <c:pt idx="25">
                  <c:v>61447.650581981718</c:v>
                </c:pt>
                <c:pt idx="26">
                  <c:v>63725.094880629258</c:v>
                </c:pt>
                <c:pt idx="27">
                  <c:v>63148.042269788981</c:v>
                </c:pt>
                <c:pt idx="28">
                  <c:v>63452.208870563263</c:v>
                </c:pt>
                <c:pt idx="29">
                  <c:v>60870.805650343915</c:v>
                </c:pt>
                <c:pt idx="30">
                  <c:v>58745.781044198477</c:v>
                </c:pt>
                <c:pt idx="31">
                  <c:v>61754.826485602243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'T.10.3 total by sector &amp; F.10.6'!$C$35:$AH$35</c15:f>
                <c15:dlblRangeCache>
                  <c:ptCount val="32"/>
                  <c:pt idx="0">
                    <c:v>-0.74%</c:v>
                  </c:pt>
                  <c:pt idx="1">
                    <c:v>-0.71%</c:v>
                  </c:pt>
                  <c:pt idx="2">
                    <c:v>-0.69%</c:v>
                  </c:pt>
                  <c:pt idx="3">
                    <c:v>-0.66%</c:v>
                  </c:pt>
                  <c:pt idx="4">
                    <c:v>-0.64%</c:v>
                  </c:pt>
                  <c:pt idx="5">
                    <c:v>-0.62%</c:v>
                  </c:pt>
                  <c:pt idx="6">
                    <c:v>-0.60%</c:v>
                  </c:pt>
                  <c:pt idx="7">
                    <c:v>-0.59%</c:v>
                  </c:pt>
                  <c:pt idx="8">
                    <c:v>-0.56%</c:v>
                  </c:pt>
                  <c:pt idx="9">
                    <c:v>-0.51%</c:v>
                  </c:pt>
                  <c:pt idx="10">
                    <c:v>-0.48%</c:v>
                  </c:pt>
                  <c:pt idx="11">
                    <c:v>-0.47%</c:v>
                  </c:pt>
                  <c:pt idx="12">
                    <c:v>-0.48%</c:v>
                  </c:pt>
                  <c:pt idx="13">
                    <c:v>-0.47%</c:v>
                  </c:pt>
                  <c:pt idx="14">
                    <c:v>-0.46%</c:v>
                  </c:pt>
                  <c:pt idx="15">
                    <c:v>-0.44%</c:v>
                  </c:pt>
                  <c:pt idx="16">
                    <c:v>-0.44%</c:v>
                  </c:pt>
                  <c:pt idx="17">
                    <c:v>-0.44%</c:v>
                  </c:pt>
                  <c:pt idx="18">
                    <c:v>-0.43%</c:v>
                  </c:pt>
                  <c:pt idx="19">
                    <c:v>-0.43%</c:v>
                  </c:pt>
                  <c:pt idx="20">
                    <c:v>-0.43%</c:v>
                  </c:pt>
                  <c:pt idx="21">
                    <c:v>-0.46%</c:v>
                  </c:pt>
                  <c:pt idx="22">
                    <c:v>-0.45%</c:v>
                  </c:pt>
                  <c:pt idx="23">
                    <c:v>-0.44%</c:v>
                  </c:pt>
                  <c:pt idx="24">
                    <c:v>-0.45%</c:v>
                  </c:pt>
                  <c:pt idx="25">
                    <c:v>-0.45%</c:v>
                  </c:pt>
                  <c:pt idx="26">
                    <c:v>-0.44%</c:v>
                  </c:pt>
                  <c:pt idx="27">
                    <c:v>-0.44%</c:v>
                  </c:pt>
                  <c:pt idx="28">
                    <c:v>-0.44%</c:v>
                  </c:pt>
                  <c:pt idx="29">
                    <c:v>-0.48%</c:v>
                  </c:pt>
                  <c:pt idx="30">
                    <c:v>-0.53%</c:v>
                  </c:pt>
                  <c:pt idx="31">
                    <c:v>-0.57%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4EB-4EAB-B001-594C65C3F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7358464"/>
        <c:axId val="297360000"/>
      </c:barChart>
      <c:catAx>
        <c:axId val="29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7360000"/>
        <c:crosses val="autoZero"/>
        <c:auto val="1"/>
        <c:lblAlgn val="ctr"/>
        <c:lblOffset val="100"/>
        <c:noMultiLvlLbl val="0"/>
      </c:catAx>
      <c:valAx>
        <c:axId val="29736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IE" sz="1000"/>
                  <a:t>kt CO</a:t>
                </a:r>
                <a:r>
                  <a:rPr lang="en-IE" sz="1000" baseline="-25000"/>
                  <a:t>2</a:t>
                </a:r>
                <a:r>
                  <a:rPr lang="en-IE" sz="1000"/>
                  <a:t> equivalent</a:t>
                </a:r>
              </a:p>
            </c:rich>
          </c:tx>
          <c:layout>
            <c:manualLayout>
              <c:xMode val="edge"/>
              <c:yMode val="edge"/>
              <c:x val="2.6588315978733454E-3"/>
              <c:y val="0.30078374134519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9735846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1185813105674193"/>
          <c:y val="0.9311377611108842"/>
          <c:w val="0.42470214194129258"/>
          <c:h val="4.924986350041968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2921908</xdr:colOff>
      <xdr:row>42</xdr:row>
      <xdr:rowOff>152400</xdr:rowOff>
    </xdr:from>
    <xdr:to>
      <xdr:col>29</xdr:col>
      <xdr:colOff>431800</xdr:colOff>
      <xdr:row>65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2797174</xdr:colOff>
      <xdr:row>92</xdr:row>
      <xdr:rowOff>167216</xdr:rowOff>
    </xdr:from>
    <xdr:to>
      <xdr:col>31</xdr:col>
      <xdr:colOff>292100</xdr:colOff>
      <xdr:row>117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2781299</xdr:colOff>
      <xdr:row>40</xdr:row>
      <xdr:rowOff>88900</xdr:rowOff>
    </xdr:from>
    <xdr:to>
      <xdr:col>33</xdr:col>
      <xdr:colOff>12700</xdr:colOff>
      <xdr:row>63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95</xdr:row>
      <xdr:rowOff>152400</xdr:rowOff>
    </xdr:from>
    <xdr:to>
      <xdr:col>31</xdr:col>
      <xdr:colOff>228600</xdr:colOff>
      <xdr:row>118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F2494-63D4-4E85-9CBB-69785279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2680495</xdr:colOff>
      <xdr:row>54</xdr:row>
      <xdr:rowOff>17729</xdr:rowOff>
    </xdr:from>
    <xdr:to>
      <xdr:col>32</xdr:col>
      <xdr:colOff>0</xdr:colOff>
      <xdr:row>78</xdr:row>
      <xdr:rowOff>35721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1893625</xdr:colOff>
      <xdr:row>50</xdr:row>
      <xdr:rowOff>33865</xdr:rowOff>
    </xdr:from>
    <xdr:to>
      <xdr:col>34</xdr:col>
      <xdr:colOff>508001</xdr:colOff>
      <xdr:row>76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H67"/>
  <sheetViews>
    <sheetView zoomScale="75" zoomScaleNormal="75" workbookViewId="0">
      <pane ySplit="1" topLeftCell="A51" activePane="bottomLeft" state="frozen"/>
      <selection pane="bottomLeft" activeCell="E33" sqref="E33"/>
    </sheetView>
  </sheetViews>
  <sheetFormatPr defaultColWidth="9.140625" defaultRowHeight="15" x14ac:dyDescent="0.2"/>
  <cols>
    <col min="1" max="1" width="4.28515625" style="5" customWidth="1"/>
    <col min="2" max="2" width="40.85546875" style="5" customWidth="1"/>
    <col min="3" max="3" width="9.28515625" style="5" bestFit="1" customWidth="1"/>
    <col min="4" max="7" width="9.28515625" style="5" customWidth="1"/>
    <col min="8" max="8" width="9.28515625" style="5" bestFit="1" customWidth="1"/>
    <col min="9" max="12" width="9.28515625" style="5" customWidth="1"/>
    <col min="13" max="13" width="9.28515625" style="5" bestFit="1" customWidth="1"/>
    <col min="14" max="17" width="9.28515625" style="5" customWidth="1"/>
    <col min="18" max="18" width="9.28515625" style="5" bestFit="1" customWidth="1"/>
    <col min="19" max="22" width="9.28515625" style="5" customWidth="1"/>
    <col min="23" max="23" width="9.28515625" style="5" bestFit="1" customWidth="1"/>
    <col min="24" max="25" width="9.28515625" style="5" customWidth="1"/>
    <col min="26" max="34" width="9.28515625" style="5" bestFit="1" customWidth="1"/>
    <col min="35" max="16384" width="9.140625" style="5"/>
  </cols>
  <sheetData>
    <row r="1" spans="2:34" ht="15.75" customHeight="1" x14ac:dyDescent="0.2">
      <c r="B1" s="19" t="s">
        <v>123</v>
      </c>
    </row>
    <row r="2" spans="2:34" ht="15.75" customHeight="1" x14ac:dyDescent="0.2">
      <c r="B2" s="10" t="s">
        <v>135</v>
      </c>
      <c r="AF2" s="20"/>
      <c r="AG2" s="20"/>
    </row>
    <row r="4" spans="2:34" x14ac:dyDescent="0.2">
      <c r="B4" s="24" t="s">
        <v>0</v>
      </c>
      <c r="C4" s="24">
        <v>1990</v>
      </c>
      <c r="D4" s="24">
        <v>1991</v>
      </c>
      <c r="E4" s="24">
        <v>1992</v>
      </c>
      <c r="F4" s="24">
        <v>1993</v>
      </c>
      <c r="G4" s="24">
        <v>1994</v>
      </c>
      <c r="H4" s="24">
        <v>1995</v>
      </c>
      <c r="I4" s="24">
        <v>1996</v>
      </c>
      <c r="J4" s="24">
        <v>1997</v>
      </c>
      <c r="K4" s="24">
        <v>1998</v>
      </c>
      <c r="L4" s="24">
        <v>1999</v>
      </c>
      <c r="M4" s="24">
        <v>2000</v>
      </c>
      <c r="N4" s="24">
        <v>2001</v>
      </c>
      <c r="O4" s="24">
        <v>2002</v>
      </c>
      <c r="P4" s="24">
        <v>2003</v>
      </c>
      <c r="Q4" s="24">
        <v>2004</v>
      </c>
      <c r="R4" s="24">
        <v>2005</v>
      </c>
      <c r="S4" s="24">
        <v>2006</v>
      </c>
      <c r="T4" s="24">
        <v>2007</v>
      </c>
      <c r="U4" s="24">
        <v>2008</v>
      </c>
      <c r="V4" s="24">
        <v>2009</v>
      </c>
      <c r="W4" s="24">
        <v>2010</v>
      </c>
      <c r="X4" s="24">
        <v>2011</v>
      </c>
      <c r="Y4" s="24">
        <v>2012</v>
      </c>
      <c r="Z4" s="24">
        <v>2013</v>
      </c>
      <c r="AA4" s="24">
        <v>2014</v>
      </c>
      <c r="AB4" s="24">
        <v>2015</v>
      </c>
      <c r="AC4" s="24">
        <v>2016</v>
      </c>
      <c r="AD4" s="24">
        <v>2017</v>
      </c>
      <c r="AE4" s="24">
        <v>2018</v>
      </c>
      <c r="AF4" s="24">
        <v>2019</v>
      </c>
      <c r="AG4" s="24">
        <v>2020</v>
      </c>
      <c r="AH4" s="24">
        <v>2021</v>
      </c>
    </row>
    <row r="5" spans="2:34" ht="18" x14ac:dyDescent="0.2">
      <c r="B5" s="5" t="s">
        <v>99</v>
      </c>
      <c r="C5" s="25">
        <v>32944.420216477178</v>
      </c>
      <c r="D5" s="25">
        <v>33674.307400130027</v>
      </c>
      <c r="E5" s="25">
        <v>33495.315136672689</v>
      </c>
      <c r="F5" s="25">
        <v>33716.364497589399</v>
      </c>
      <c r="G5" s="25">
        <v>34838.446735631114</v>
      </c>
      <c r="H5" s="25">
        <v>35852.98671095186</v>
      </c>
      <c r="I5" s="25">
        <v>37469.270154016325</v>
      </c>
      <c r="J5" s="25">
        <v>38804.985267028045</v>
      </c>
      <c r="K5" s="25">
        <v>40708.971449999037</v>
      </c>
      <c r="L5" s="25">
        <v>42440.182850045399</v>
      </c>
      <c r="M5" s="25">
        <v>45249.11021908839</v>
      </c>
      <c r="N5" s="25">
        <v>47607.619851100586</v>
      </c>
      <c r="O5" s="25">
        <v>46081.585965865139</v>
      </c>
      <c r="P5" s="25">
        <v>45684.108656029253</v>
      </c>
      <c r="Q5" s="25">
        <v>46166.784567918214</v>
      </c>
      <c r="R5" s="25">
        <v>48156.201621631997</v>
      </c>
      <c r="S5" s="25">
        <v>47604.446139754829</v>
      </c>
      <c r="T5" s="25">
        <v>47664.088140776701</v>
      </c>
      <c r="U5" s="25">
        <v>47362.826031244746</v>
      </c>
      <c r="V5" s="25">
        <v>42179.093449722874</v>
      </c>
      <c r="W5" s="25">
        <v>41793.224295523803</v>
      </c>
      <c r="X5" s="25">
        <v>38056.36695057054</v>
      </c>
      <c r="Y5" s="25">
        <v>38227.201394276584</v>
      </c>
      <c r="Z5" s="25">
        <v>37281.867645100727</v>
      </c>
      <c r="AA5" s="25">
        <v>36853.21131359406</v>
      </c>
      <c r="AB5" s="25">
        <v>38718.546365825488</v>
      </c>
      <c r="AC5" s="25">
        <v>40369.677454059332</v>
      </c>
      <c r="AD5" s="25">
        <v>39078.276554118995</v>
      </c>
      <c r="AE5" s="25">
        <v>39012.557556333952</v>
      </c>
      <c r="AF5" s="25">
        <v>37325.75205740401</v>
      </c>
      <c r="AG5" s="25">
        <v>35123.775141518359</v>
      </c>
      <c r="AH5" s="25">
        <v>37547.284997033232</v>
      </c>
    </row>
    <row r="6" spans="2:34" ht="18" x14ac:dyDescent="0.2">
      <c r="B6" s="5" t="s">
        <v>100</v>
      </c>
      <c r="C6" s="25">
        <v>38255.584857336144</v>
      </c>
      <c r="D6" s="25">
        <v>38799.152921393405</v>
      </c>
      <c r="E6" s="25">
        <v>38438.180301175737</v>
      </c>
      <c r="F6" s="25">
        <v>38678.955327879667</v>
      </c>
      <c r="G6" s="25">
        <v>39882.812159969872</v>
      </c>
      <c r="H6" s="25">
        <v>41810.616918081025</v>
      </c>
      <c r="I6" s="25">
        <v>43042.195332142044</v>
      </c>
      <c r="J6" s="25">
        <v>43916.392891241718</v>
      </c>
      <c r="K6" s="25">
        <v>45663.60069061401</v>
      </c>
      <c r="L6" s="25">
        <v>47515.76682921363</v>
      </c>
      <c r="M6" s="25">
        <v>51833.583951870001</v>
      </c>
      <c r="N6" s="25">
        <v>54983.1608404457</v>
      </c>
      <c r="O6" s="25">
        <v>53643.115513555676</v>
      </c>
      <c r="P6" s="25">
        <v>53446.186738168224</v>
      </c>
      <c r="Q6" s="25">
        <v>52548.765983620877</v>
      </c>
      <c r="R6" s="25">
        <v>54981.121316513192</v>
      </c>
      <c r="S6" s="25">
        <v>54368.033899593756</v>
      </c>
      <c r="T6" s="25">
        <v>53391.937836798083</v>
      </c>
      <c r="U6" s="25">
        <v>52641.669502293327</v>
      </c>
      <c r="V6" s="25">
        <v>46871.251445423179</v>
      </c>
      <c r="W6" s="25">
        <v>47523.662607769569</v>
      </c>
      <c r="X6" s="25">
        <v>43169.25671559693</v>
      </c>
      <c r="Y6" s="25">
        <v>42790.336347610937</v>
      </c>
      <c r="Z6" s="25">
        <v>42523.151791201475</v>
      </c>
      <c r="AA6" s="25">
        <v>41606.933720723013</v>
      </c>
      <c r="AB6" s="25">
        <v>43976.537348327089</v>
      </c>
      <c r="AC6" s="25">
        <v>44445.882174056758</v>
      </c>
      <c r="AD6" s="25">
        <v>45215.73702207092</v>
      </c>
      <c r="AE6" s="25">
        <v>44237.327688061632</v>
      </c>
      <c r="AF6" s="25">
        <v>42964.63728951048</v>
      </c>
      <c r="AG6" s="25">
        <v>41129.884593818373</v>
      </c>
      <c r="AH6" s="25">
        <v>43826.26836134294</v>
      </c>
    </row>
    <row r="7" spans="2:34" ht="18" x14ac:dyDescent="0.2">
      <c r="B7" s="5" t="s">
        <v>101</v>
      </c>
      <c r="C7" s="25">
        <v>16138.038900064295</v>
      </c>
      <c r="D7" s="25">
        <v>16513.961762251143</v>
      </c>
      <c r="E7" s="25">
        <v>16777.878130699177</v>
      </c>
      <c r="F7" s="25">
        <v>16959.096949105711</v>
      </c>
      <c r="G7" s="25">
        <v>16973.742964239016</v>
      </c>
      <c r="H7" s="25">
        <v>17100.732644788899</v>
      </c>
      <c r="I7" s="25">
        <v>17458.121804029211</v>
      </c>
      <c r="J7" s="25">
        <v>17543.748454844863</v>
      </c>
      <c r="K7" s="25">
        <v>17937.324747333372</v>
      </c>
      <c r="L7" s="25">
        <v>17473.936188196538</v>
      </c>
      <c r="M7" s="25">
        <v>16885.613755448278</v>
      </c>
      <c r="N7" s="25">
        <v>17010.900101806041</v>
      </c>
      <c r="O7" s="25">
        <v>16976.742607751683</v>
      </c>
      <c r="P7" s="25">
        <v>17729.185752392357</v>
      </c>
      <c r="Q7" s="25">
        <v>16615.795993587228</v>
      </c>
      <c r="R7" s="25">
        <v>16331.52466209796</v>
      </c>
      <c r="S7" s="25">
        <v>16451.277085114474</v>
      </c>
      <c r="T7" s="25">
        <v>15469.060180960263</v>
      </c>
      <c r="U7" s="25">
        <v>15292.740794751979</v>
      </c>
      <c r="V7" s="25">
        <v>14854.899959850109</v>
      </c>
      <c r="W7" s="25">
        <v>14535.088349759964</v>
      </c>
      <c r="X7" s="25">
        <v>14490.84950507372</v>
      </c>
      <c r="Y7" s="25">
        <v>15230.38037248736</v>
      </c>
      <c r="Z7" s="25">
        <v>15545.318187987908</v>
      </c>
      <c r="AA7" s="25">
        <v>15642.757141321428</v>
      </c>
      <c r="AB7" s="25">
        <v>16233.383518869219</v>
      </c>
      <c r="AC7" s="25">
        <v>16685.945513600956</v>
      </c>
      <c r="AD7" s="25">
        <v>17177.214954490431</v>
      </c>
      <c r="AE7" s="25">
        <v>17543.265698260602</v>
      </c>
      <c r="AF7" s="25">
        <v>17043.055756484257</v>
      </c>
      <c r="AG7" s="25">
        <v>17286.829868326331</v>
      </c>
      <c r="AH7" s="25">
        <v>17649.700240152979</v>
      </c>
    </row>
    <row r="8" spans="2:34" ht="18" x14ac:dyDescent="0.2">
      <c r="B8" s="5" t="s">
        <v>102</v>
      </c>
      <c r="C8" s="25">
        <v>16644.772257949564</v>
      </c>
      <c r="D8" s="25">
        <v>16993.05463742611</v>
      </c>
      <c r="E8" s="25">
        <v>17224.472713457359</v>
      </c>
      <c r="F8" s="25">
        <v>17476.520672801958</v>
      </c>
      <c r="G8" s="25">
        <v>17466.959315210628</v>
      </c>
      <c r="H8" s="25">
        <v>17608.015149355026</v>
      </c>
      <c r="I8" s="25">
        <v>18008.633918416981</v>
      </c>
      <c r="J8" s="25">
        <v>18007.427851478704</v>
      </c>
      <c r="K8" s="25">
        <v>18377.494684261073</v>
      </c>
      <c r="L8" s="25">
        <v>17891.206919231416</v>
      </c>
      <c r="M8" s="25">
        <v>17378.470557261546</v>
      </c>
      <c r="N8" s="25">
        <v>17740.871778777884</v>
      </c>
      <c r="O8" s="25">
        <v>17415.639958875203</v>
      </c>
      <c r="P8" s="25">
        <v>18395.061625657454</v>
      </c>
      <c r="Q8" s="25">
        <v>17162.332772899117</v>
      </c>
      <c r="R8" s="25">
        <v>16874.62270484765</v>
      </c>
      <c r="S8" s="25">
        <v>16971.580239672428</v>
      </c>
      <c r="T8" s="25">
        <v>15968.163208927775</v>
      </c>
      <c r="U8" s="25">
        <v>15767.396841620654</v>
      </c>
      <c r="V8" s="25">
        <v>15338.076587233378</v>
      </c>
      <c r="W8" s="25">
        <v>15380.370663668558</v>
      </c>
      <c r="X8" s="25">
        <v>15123.067509249879</v>
      </c>
      <c r="Y8" s="25">
        <v>15733.658393357946</v>
      </c>
      <c r="Z8" s="25">
        <v>16155.037464430679</v>
      </c>
      <c r="AA8" s="25">
        <v>16277.180007432891</v>
      </c>
      <c r="AB8" s="25">
        <v>16807.358587054485</v>
      </c>
      <c r="AC8" s="25">
        <v>17233.313337957319</v>
      </c>
      <c r="AD8" s="25">
        <v>18012.875596700815</v>
      </c>
      <c r="AE8" s="25">
        <v>18163.394680409099</v>
      </c>
      <c r="AF8" s="25">
        <v>17648.423162626023</v>
      </c>
      <c r="AG8" s="25">
        <v>17919.220785518792</v>
      </c>
      <c r="AH8" s="25">
        <v>18276.001795913045</v>
      </c>
    </row>
    <row r="9" spans="2:34" ht="18" x14ac:dyDescent="0.2">
      <c r="B9" s="5" t="s">
        <v>103</v>
      </c>
      <c r="C9" s="25">
        <v>6524.8526965020001</v>
      </c>
      <c r="D9" s="25">
        <v>6315.5316470184462</v>
      </c>
      <c r="E9" s="25">
        <v>6252.564669225183</v>
      </c>
      <c r="F9" s="25">
        <v>6414.8035772313115</v>
      </c>
      <c r="G9" s="25">
        <v>6646.125003687659</v>
      </c>
      <c r="H9" s="25">
        <v>6921.2410369185154</v>
      </c>
      <c r="I9" s="25">
        <v>7019.0580874774178</v>
      </c>
      <c r="J9" s="25">
        <v>6930.8119205847415</v>
      </c>
      <c r="K9" s="25">
        <v>7337.5487077027828</v>
      </c>
      <c r="L9" s="25">
        <v>7123.048672823822</v>
      </c>
      <c r="M9" s="25">
        <v>6871.1978483446173</v>
      </c>
      <c r="N9" s="25">
        <v>6467.9206723237203</v>
      </c>
      <c r="O9" s="25">
        <v>6184.5269715418071</v>
      </c>
      <c r="P9" s="25">
        <v>6122.3250648282301</v>
      </c>
      <c r="Q9" s="25">
        <v>5982.4246378594898</v>
      </c>
      <c r="R9" s="25">
        <v>5900.3086119331801</v>
      </c>
      <c r="S9" s="25">
        <v>5832.3551157284046</v>
      </c>
      <c r="T9" s="25">
        <v>5606.396870708365</v>
      </c>
      <c r="U9" s="25">
        <v>5500.1422970551585</v>
      </c>
      <c r="V9" s="25">
        <v>5346.9603845939455</v>
      </c>
      <c r="W9" s="25">
        <v>5582.6694594184737</v>
      </c>
      <c r="X9" s="25">
        <v>5176.9085505630719</v>
      </c>
      <c r="Y9" s="25">
        <v>5379.6644740910824</v>
      </c>
      <c r="Z9" s="25">
        <v>5749.6373223441515</v>
      </c>
      <c r="AA9" s="25">
        <v>5524.785527764453</v>
      </c>
      <c r="AB9" s="25">
        <v>5574.8461878513581</v>
      </c>
      <c r="AC9" s="25">
        <v>5675.5762808246736</v>
      </c>
      <c r="AD9" s="25">
        <v>5965.4017547257608</v>
      </c>
      <c r="AE9" s="25">
        <v>6288.9764152192811</v>
      </c>
      <c r="AF9" s="25">
        <v>5921.7852122535605</v>
      </c>
      <c r="AG9" s="25">
        <v>5926.0798099460571</v>
      </c>
      <c r="AH9" s="25">
        <v>6146.6394738530598</v>
      </c>
    </row>
    <row r="10" spans="2:34" ht="18" x14ac:dyDescent="0.2">
      <c r="B10" s="5" t="s">
        <v>104</v>
      </c>
      <c r="C10" s="25">
        <v>6716.39734570572</v>
      </c>
      <c r="D10" s="25">
        <v>6525.4823377775829</v>
      </c>
      <c r="E10" s="25">
        <v>6431.5761860355633</v>
      </c>
      <c r="F10" s="25">
        <v>6606.664289189679</v>
      </c>
      <c r="G10" s="25">
        <v>6847.2921067367615</v>
      </c>
      <c r="H10" s="25">
        <v>7158.5020180935926</v>
      </c>
      <c r="I10" s="25">
        <v>7251.397318463537</v>
      </c>
      <c r="J10" s="25">
        <v>7177.6496693044019</v>
      </c>
      <c r="K10" s="25">
        <v>7575.2233759965748</v>
      </c>
      <c r="L10" s="25">
        <v>7354.2205666340797</v>
      </c>
      <c r="M10" s="25">
        <v>7119.5065938266071</v>
      </c>
      <c r="N10" s="25">
        <v>6780.2514246339515</v>
      </c>
      <c r="O10" s="25">
        <v>6484.185314474651</v>
      </c>
      <c r="P10" s="25">
        <v>6468.2276333741529</v>
      </c>
      <c r="Q10" s="25">
        <v>6292.3094023630356</v>
      </c>
      <c r="R10" s="25">
        <v>6223.3039415350559</v>
      </c>
      <c r="S10" s="25">
        <v>6163.3413921069778</v>
      </c>
      <c r="T10" s="25">
        <v>5938.8698134794495</v>
      </c>
      <c r="U10" s="25">
        <v>5857.7560696842493</v>
      </c>
      <c r="V10" s="25">
        <v>5728.3830647179102</v>
      </c>
      <c r="W10" s="25">
        <v>6062.7395910137275</v>
      </c>
      <c r="X10" s="25">
        <v>5608.3208263527813</v>
      </c>
      <c r="Y10" s="25">
        <v>5799.8800702778335</v>
      </c>
      <c r="Z10" s="25">
        <v>6188.2997347617693</v>
      </c>
      <c r="AA10" s="25">
        <v>5963.5825316076898</v>
      </c>
      <c r="AB10" s="25">
        <v>6002.2889178257501</v>
      </c>
      <c r="AC10" s="25">
        <v>6088.4691242300596</v>
      </c>
      <c r="AD10" s="25">
        <v>6431.1403055792571</v>
      </c>
      <c r="AE10" s="25">
        <v>6708.0616169107707</v>
      </c>
      <c r="AF10" s="25">
        <v>6334.6002739423675</v>
      </c>
      <c r="AG10" s="25">
        <v>6330.0295262748014</v>
      </c>
      <c r="AH10" s="25">
        <v>6579.6058210498004</v>
      </c>
    </row>
    <row r="11" spans="2:34" x14ac:dyDescent="0.2">
      <c r="B11" s="5" t="s">
        <v>1</v>
      </c>
      <c r="C11" s="25">
        <v>0.496</v>
      </c>
      <c r="D11" s="25">
        <v>0.63983999999999996</v>
      </c>
      <c r="E11" s="25">
        <v>0.78368000000000004</v>
      </c>
      <c r="F11" s="25">
        <v>6.5165399351358904</v>
      </c>
      <c r="G11" s="25">
        <v>18.236824105002139</v>
      </c>
      <c r="H11" s="25">
        <v>31.43241348107162</v>
      </c>
      <c r="I11" s="25">
        <v>72.834326454105422</v>
      </c>
      <c r="J11" s="25">
        <v>114.92990788741653</v>
      </c>
      <c r="K11" s="25">
        <v>141.32320002625306</v>
      </c>
      <c r="L11" s="25">
        <v>185.01166078878896</v>
      </c>
      <c r="M11" s="25">
        <v>245.68399331335576</v>
      </c>
      <c r="N11" s="25">
        <v>296.28830692457421</v>
      </c>
      <c r="O11" s="25">
        <v>379.01188624547319</v>
      </c>
      <c r="P11" s="25">
        <v>516.36591067438451</v>
      </c>
      <c r="Q11" s="25">
        <v>660.39514274987835</v>
      </c>
      <c r="R11" s="25">
        <v>820.35143859850939</v>
      </c>
      <c r="S11" s="25">
        <v>869.33315305272561</v>
      </c>
      <c r="T11" s="25">
        <v>882.32862682877328</v>
      </c>
      <c r="U11" s="25">
        <v>961.77482509456036</v>
      </c>
      <c r="V11" s="25">
        <v>1000.6196447030288</v>
      </c>
      <c r="W11" s="25">
        <v>1016.9070022852251</v>
      </c>
      <c r="X11" s="25">
        <v>1041.7095281967549</v>
      </c>
      <c r="Y11" s="25">
        <v>1031.374144539988</v>
      </c>
      <c r="Z11" s="25">
        <v>1061.0568180327605</v>
      </c>
      <c r="AA11" s="25">
        <v>1139.3588514345017</v>
      </c>
      <c r="AB11" s="25">
        <v>1116.5579034223142</v>
      </c>
      <c r="AC11" s="25">
        <v>1184.3085756165765</v>
      </c>
      <c r="AD11" s="25">
        <v>1094.2969396674409</v>
      </c>
      <c r="AE11" s="25">
        <v>783.92653930085373</v>
      </c>
      <c r="AF11" s="25">
        <v>772.02606185796265</v>
      </c>
      <c r="AG11" s="25">
        <v>624.07846117587894</v>
      </c>
      <c r="AH11" s="25">
        <v>672.9878662838928</v>
      </c>
    </row>
    <row r="12" spans="2:34" x14ac:dyDescent="0.2">
      <c r="B12" s="5" t="s">
        <v>2</v>
      </c>
      <c r="C12" s="25">
        <v>0.10868999999999999</v>
      </c>
      <c r="D12" s="25">
        <v>8.9605289999999993</v>
      </c>
      <c r="E12" s="25">
        <v>17.812367999999999</v>
      </c>
      <c r="F12" s="25">
        <v>35.516046000000003</v>
      </c>
      <c r="G12" s="25">
        <v>53.219723999999999</v>
      </c>
      <c r="H12" s="25">
        <v>88.627080000000007</v>
      </c>
      <c r="I12" s="25">
        <v>121.01112000000001</v>
      </c>
      <c r="J12" s="25">
        <v>153.43278000000001</v>
      </c>
      <c r="K12" s="25">
        <v>71.858999999999995</v>
      </c>
      <c r="L12" s="25">
        <v>231.46547699999999</v>
      </c>
      <c r="M12" s="25">
        <v>361.34151000000003</v>
      </c>
      <c r="N12" s="25">
        <v>344.67333000000002</v>
      </c>
      <c r="O12" s="25">
        <v>243.18656999999999</v>
      </c>
      <c r="P12" s="25">
        <v>259.43124239999997</v>
      </c>
      <c r="Q12" s="25">
        <v>213.15852000000001</v>
      </c>
      <c r="R12" s="25">
        <v>196.47140999999999</v>
      </c>
      <c r="S12" s="25">
        <v>173.43168</v>
      </c>
      <c r="T12" s="25">
        <v>152.7501</v>
      </c>
      <c r="U12" s="25">
        <v>123.70938</v>
      </c>
      <c r="V12" s="25">
        <v>75.933869999999999</v>
      </c>
      <c r="W12" s="25">
        <v>42.292200000000001</v>
      </c>
      <c r="X12" s="25">
        <v>14.4414</v>
      </c>
      <c r="Y12" s="25">
        <v>8.6994399999999601</v>
      </c>
      <c r="Z12" s="25">
        <v>7.5740000000000096</v>
      </c>
      <c r="AA12" s="25">
        <v>3.22858181818181</v>
      </c>
      <c r="AB12" s="25">
        <v>18.468663636363679</v>
      </c>
      <c r="AC12" s="25">
        <v>33.5465181818182</v>
      </c>
      <c r="AD12" s="25">
        <v>42.376823636363632</v>
      </c>
      <c r="AE12" s="25">
        <v>44.80739181818177</v>
      </c>
      <c r="AF12" s="25">
        <v>56.645953636363572</v>
      </c>
      <c r="AG12" s="25">
        <v>63.965750000000021</v>
      </c>
      <c r="AH12" s="25">
        <v>64.951670000000021</v>
      </c>
    </row>
    <row r="13" spans="2:34" ht="18" x14ac:dyDescent="0.2">
      <c r="B13" s="5" t="s">
        <v>105</v>
      </c>
      <c r="C13" s="25">
        <v>34.91949710403</v>
      </c>
      <c r="D13" s="25">
        <v>40.061625466240002</v>
      </c>
      <c r="E13" s="25">
        <v>45.203562545030003</v>
      </c>
      <c r="F13" s="25">
        <v>54.528310252830003</v>
      </c>
      <c r="G13" s="25">
        <v>63.852870483505001</v>
      </c>
      <c r="H13" s="25">
        <v>81.543245112120005</v>
      </c>
      <c r="I13" s="25">
        <v>100.455435994235</v>
      </c>
      <c r="J13" s="25">
        <v>129.989444967785</v>
      </c>
      <c r="K13" s="25">
        <v>91.505916299215002</v>
      </c>
      <c r="L13" s="25">
        <v>66.218460710624996</v>
      </c>
      <c r="M13" s="25">
        <v>53.405203153285001</v>
      </c>
      <c r="N13" s="25">
        <v>66.669447653985003</v>
      </c>
      <c r="O13" s="25">
        <v>66.547622498725005</v>
      </c>
      <c r="P13" s="25">
        <v>113.43370991543</v>
      </c>
      <c r="Q13" s="25">
        <v>67.543505719389998</v>
      </c>
      <c r="R13" s="25">
        <v>100.05616670313501</v>
      </c>
      <c r="S13" s="25">
        <v>62.216227058125</v>
      </c>
      <c r="T13" s="25">
        <v>64.984071557155005</v>
      </c>
      <c r="U13" s="25">
        <v>56.458496608194999</v>
      </c>
      <c r="V13" s="25">
        <v>40.443014413390003</v>
      </c>
      <c r="W13" s="25">
        <v>34.147805091499997</v>
      </c>
      <c r="X13" s="25">
        <v>46.892274677419998</v>
      </c>
      <c r="Y13" s="25">
        <v>38.574393220079997</v>
      </c>
      <c r="Z13" s="25">
        <v>44.902523117629997</v>
      </c>
      <c r="AA13" s="25">
        <v>38.569734751395004</v>
      </c>
      <c r="AB13" s="25">
        <v>45.870116950640003</v>
      </c>
      <c r="AC13" s="25">
        <v>40.510772272414997</v>
      </c>
      <c r="AD13" s="25">
        <v>40.429551400394999</v>
      </c>
      <c r="AE13" s="25">
        <v>42.191318474169996</v>
      </c>
      <c r="AF13" s="25">
        <v>34.611168846600002</v>
      </c>
      <c r="AG13" s="25">
        <v>18.952263381504999</v>
      </c>
      <c r="AH13" s="25">
        <v>16.233090742270001</v>
      </c>
    </row>
    <row r="14" spans="2:34" ht="18" x14ac:dyDescent="0.2">
      <c r="B14" s="5" t="s">
        <v>106</v>
      </c>
      <c r="C14" s="25" t="s">
        <v>75</v>
      </c>
      <c r="D14" s="25" t="s">
        <v>75</v>
      </c>
      <c r="E14" s="25" t="s">
        <v>75</v>
      </c>
      <c r="F14" s="25" t="s">
        <v>75</v>
      </c>
      <c r="G14" s="25" t="s">
        <v>75</v>
      </c>
      <c r="H14" s="25">
        <v>4.0945794574230003</v>
      </c>
      <c r="I14" s="25">
        <v>4.4172034884320004</v>
      </c>
      <c r="J14" s="25">
        <v>5.7179961240360004</v>
      </c>
      <c r="K14" s="25">
        <v>3.92297093027</v>
      </c>
      <c r="L14" s="25">
        <v>3.5454321704690002</v>
      </c>
      <c r="M14" s="25">
        <v>46.029899999999998</v>
      </c>
      <c r="N14" s="25">
        <v>20.3826</v>
      </c>
      <c r="O14" s="25">
        <v>43.598799999999997</v>
      </c>
      <c r="P14" s="25">
        <v>43.647100000000002</v>
      </c>
      <c r="Q14" s="25">
        <v>16.921099999999999</v>
      </c>
      <c r="R14" s="25">
        <v>26.565000000000001</v>
      </c>
      <c r="S14" s="25">
        <v>26.404</v>
      </c>
      <c r="T14" s="25">
        <v>35.259</v>
      </c>
      <c r="U14" s="25">
        <v>32.783625000000001</v>
      </c>
      <c r="V14" s="25">
        <v>30.308250000000001</v>
      </c>
      <c r="W14" s="25">
        <v>27.832875000000001</v>
      </c>
      <c r="X14" s="25">
        <v>25.357500000000002</v>
      </c>
      <c r="Y14" s="25">
        <v>23.613013888939999</v>
      </c>
      <c r="Z14" s="25">
        <v>21.250083333317999</v>
      </c>
      <c r="AA14" s="25">
        <v>18.830930555506999</v>
      </c>
      <c r="AB14" s="25">
        <v>16.355555555506999</v>
      </c>
      <c r="AC14" s="25">
        <v>15.792055555507</v>
      </c>
      <c r="AD14" s="25">
        <v>26.538166666613002</v>
      </c>
      <c r="AE14" s="25">
        <v>18.383388888963001</v>
      </c>
      <c r="AF14" s="25">
        <v>11.162411111152</v>
      </c>
      <c r="AG14" s="25">
        <v>12.619300000061999</v>
      </c>
      <c r="AH14" s="25">
        <v>12.071900000062</v>
      </c>
    </row>
    <row r="15" spans="2:34" x14ac:dyDescent="0.2">
      <c r="B15" s="19" t="s">
        <v>11</v>
      </c>
      <c r="C15" s="26">
        <f>SUM(C5,C7,C9,C11,C12,C13,C14)</f>
        <v>55642.836000147501</v>
      </c>
      <c r="D15" s="26">
        <f t="shared" ref="D15:AG15" si="0">SUM(D5,D7,D9,D11,D12,D13,D14)</f>
        <v>56553.462803865863</v>
      </c>
      <c r="E15" s="26">
        <f t="shared" si="0"/>
        <v>56589.557547142082</v>
      </c>
      <c r="F15" s="26">
        <f t="shared" si="0"/>
        <v>57186.825920114381</v>
      </c>
      <c r="G15" s="26">
        <f t="shared" si="0"/>
        <v>58593.624122146291</v>
      </c>
      <c r="H15" s="26">
        <f t="shared" si="0"/>
        <v>60080.657710709893</v>
      </c>
      <c r="I15" s="26">
        <f t="shared" si="0"/>
        <v>62245.16813145973</v>
      </c>
      <c r="J15" s="26">
        <f t="shared" si="0"/>
        <v>63683.615771436889</v>
      </c>
      <c r="K15" s="26">
        <f t="shared" si="0"/>
        <v>66292.455992290925</v>
      </c>
      <c r="L15" s="26">
        <f t="shared" si="0"/>
        <v>67523.408741735664</v>
      </c>
      <c r="M15" s="26">
        <f t="shared" si="0"/>
        <v>69712.382429347927</v>
      </c>
      <c r="N15" s="26">
        <f t="shared" si="0"/>
        <v>71814.454309808905</v>
      </c>
      <c r="O15" s="26">
        <f t="shared" si="0"/>
        <v>69975.200423902832</v>
      </c>
      <c r="P15" s="26">
        <f t="shared" si="0"/>
        <v>70468.497436239661</v>
      </c>
      <c r="Q15" s="26">
        <f t="shared" si="0"/>
        <v>69723.023467834209</v>
      </c>
      <c r="R15" s="26">
        <f t="shared" si="0"/>
        <v>71531.478910964768</v>
      </c>
      <c r="S15" s="26">
        <f t="shared" si="0"/>
        <v>71019.463400708555</v>
      </c>
      <c r="T15" s="26">
        <f t="shared" si="0"/>
        <v>69874.866990831273</v>
      </c>
      <c r="U15" s="26">
        <f t="shared" si="0"/>
        <v>69330.43544975463</v>
      </c>
      <c r="V15" s="26">
        <f t="shared" si="0"/>
        <v>63528.258573283347</v>
      </c>
      <c r="W15" s="26">
        <f t="shared" si="0"/>
        <v>63032.161987078973</v>
      </c>
      <c r="X15" s="26">
        <f t="shared" si="0"/>
        <v>58852.525709081507</v>
      </c>
      <c r="Y15" s="26">
        <f t="shared" si="0"/>
        <v>59939.507232504031</v>
      </c>
      <c r="Z15" s="26">
        <f t="shared" si="0"/>
        <v>59711.606579916486</v>
      </c>
      <c r="AA15" s="26">
        <f t="shared" si="0"/>
        <v>59220.742081239536</v>
      </c>
      <c r="AB15" s="26">
        <f t="shared" si="0"/>
        <v>61724.028312110881</v>
      </c>
      <c r="AC15" s="26">
        <f t="shared" si="0"/>
        <v>64005.357170111281</v>
      </c>
      <c r="AD15" s="26">
        <f t="shared" si="0"/>
        <v>63424.534744705998</v>
      </c>
      <c r="AE15" s="26">
        <f t="shared" si="0"/>
        <v>63734.108308296003</v>
      </c>
      <c r="AF15" s="26">
        <f t="shared" si="0"/>
        <v>61165.038621593907</v>
      </c>
      <c r="AG15" s="26">
        <f t="shared" si="0"/>
        <v>59056.300594348199</v>
      </c>
      <c r="AH15" s="26">
        <f t="shared" ref="AH15" si="1">SUM(AH5,AH7,AH9,AH11,AH12,AH13,AH14)</f>
        <v>62109.869238065497</v>
      </c>
    </row>
    <row r="16" spans="2:34" x14ac:dyDescent="0.2">
      <c r="B16" s="5" t="s">
        <v>13</v>
      </c>
      <c r="C16" s="25">
        <f>SUM(C6,C8,C10,C11,C12,C13,C14)</f>
        <v>61652.278648095453</v>
      </c>
      <c r="D16" s="25">
        <f t="shared" ref="D16:AG16" si="2">SUM(D6,D8,D10,D11,D12,D13,D14)</f>
        <v>62367.351891063343</v>
      </c>
      <c r="E16" s="25">
        <f t="shared" si="2"/>
        <v>62158.028811213684</v>
      </c>
      <c r="F16" s="25">
        <f t="shared" si="2"/>
        <v>62858.701186059261</v>
      </c>
      <c r="G16" s="25">
        <f t="shared" si="2"/>
        <v>64332.373000505773</v>
      </c>
      <c r="H16" s="25">
        <f t="shared" si="2"/>
        <v>66782.831403580261</v>
      </c>
      <c r="I16" s="25">
        <f t="shared" si="2"/>
        <v>68600.944654959327</v>
      </c>
      <c r="J16" s="25">
        <f t="shared" si="2"/>
        <v>69505.540541004055</v>
      </c>
      <c r="K16" s="25">
        <f t="shared" si="2"/>
        <v>71924.929838127398</v>
      </c>
      <c r="L16" s="25">
        <f t="shared" si="2"/>
        <v>73247.435345749022</v>
      </c>
      <c r="M16" s="25">
        <f t="shared" si="2"/>
        <v>77038.021709424793</v>
      </c>
      <c r="N16" s="25">
        <f t="shared" si="2"/>
        <v>80232.297728436097</v>
      </c>
      <c r="O16" s="25">
        <f t="shared" si="2"/>
        <v>78275.285665649732</v>
      </c>
      <c r="P16" s="25">
        <f t="shared" si="2"/>
        <v>79242.353960189648</v>
      </c>
      <c r="Q16" s="25">
        <f t="shared" si="2"/>
        <v>76961.426427352315</v>
      </c>
      <c r="R16" s="25">
        <f t="shared" si="2"/>
        <v>79222.491978197533</v>
      </c>
      <c r="S16" s="25">
        <f t="shared" si="2"/>
        <v>78634.340591483997</v>
      </c>
      <c r="T16" s="25">
        <f t="shared" si="2"/>
        <v>76434.292657591242</v>
      </c>
      <c r="U16" s="25">
        <f t="shared" si="2"/>
        <v>75441.548740300976</v>
      </c>
      <c r="V16" s="25">
        <f t="shared" si="2"/>
        <v>69085.015876490885</v>
      </c>
      <c r="W16" s="25">
        <f t="shared" si="2"/>
        <v>70087.952744828566</v>
      </c>
      <c r="X16" s="25">
        <f t="shared" si="2"/>
        <v>65029.04575407377</v>
      </c>
      <c r="Y16" s="25">
        <f t="shared" si="2"/>
        <v>65426.135802895718</v>
      </c>
      <c r="Z16" s="25">
        <f t="shared" si="2"/>
        <v>66001.272414877632</v>
      </c>
      <c r="AA16" s="25">
        <f t="shared" si="2"/>
        <v>65047.684358323182</v>
      </c>
      <c r="AB16" s="25">
        <f t="shared" si="2"/>
        <v>67983.437092772147</v>
      </c>
      <c r="AC16" s="25">
        <f t="shared" si="2"/>
        <v>69041.822557870459</v>
      </c>
      <c r="AD16" s="25">
        <f t="shared" si="2"/>
        <v>70863.394405721803</v>
      </c>
      <c r="AE16" s="25">
        <f t="shared" si="2"/>
        <v>69998.09262386366</v>
      </c>
      <c r="AF16" s="25">
        <f t="shared" si="2"/>
        <v>67822.106321530955</v>
      </c>
      <c r="AG16" s="25">
        <f t="shared" si="2"/>
        <v>66098.750680169425</v>
      </c>
      <c r="AH16" s="25">
        <f t="shared" ref="AH16" si="3">SUM(AH6,AH8,AH10,AH11,AH12,AH13,AH14)</f>
        <v>69448.120505332015</v>
      </c>
    </row>
    <row r="17" spans="2:34" x14ac:dyDescent="0.2">
      <c r="B17" s="2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2:34" x14ac:dyDescent="0.2">
      <c r="B18" s="2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2:34" x14ac:dyDescent="0.2">
      <c r="B19" s="19" t="s">
        <v>126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</row>
    <row r="20" spans="2:34" x14ac:dyDescent="0.2">
      <c r="B20" s="10" t="s">
        <v>136</v>
      </c>
      <c r="E20" s="22"/>
    </row>
    <row r="22" spans="2:34" x14ac:dyDescent="0.2">
      <c r="B22" s="24" t="s">
        <v>0</v>
      </c>
      <c r="C22" s="24">
        <v>1990</v>
      </c>
      <c r="D22" s="24">
        <v>1991</v>
      </c>
      <c r="E22" s="24">
        <v>1992</v>
      </c>
      <c r="F22" s="24">
        <v>1993</v>
      </c>
      <c r="G22" s="24">
        <v>1994</v>
      </c>
      <c r="H22" s="24">
        <v>1995</v>
      </c>
      <c r="I22" s="24">
        <v>1996</v>
      </c>
      <c r="J22" s="24">
        <v>1997</v>
      </c>
      <c r="K22" s="24">
        <v>1998</v>
      </c>
      <c r="L22" s="24">
        <v>1999</v>
      </c>
      <c r="M22" s="24">
        <v>2000</v>
      </c>
      <c r="N22" s="24">
        <v>2001</v>
      </c>
      <c r="O22" s="24">
        <v>2002</v>
      </c>
      <c r="P22" s="24">
        <v>2003</v>
      </c>
      <c r="Q22" s="24">
        <v>2004</v>
      </c>
      <c r="R22" s="24">
        <v>2005</v>
      </c>
      <c r="S22" s="24">
        <v>2006</v>
      </c>
      <c r="T22" s="24">
        <v>2007</v>
      </c>
      <c r="U22" s="24">
        <v>2008</v>
      </c>
      <c r="V22" s="24">
        <v>2009</v>
      </c>
      <c r="W22" s="24">
        <v>2010</v>
      </c>
      <c r="X22" s="24">
        <v>2011</v>
      </c>
      <c r="Y22" s="24">
        <v>2012</v>
      </c>
      <c r="Z22" s="24">
        <v>2013</v>
      </c>
      <c r="AA22" s="24">
        <v>2014</v>
      </c>
      <c r="AB22" s="24">
        <v>2015</v>
      </c>
      <c r="AC22" s="24">
        <v>2016</v>
      </c>
      <c r="AD22" s="24">
        <v>2017</v>
      </c>
      <c r="AE22" s="24">
        <v>2018</v>
      </c>
      <c r="AF22" s="24">
        <v>2019</v>
      </c>
      <c r="AG22" s="24">
        <v>2020</v>
      </c>
      <c r="AH22" s="24">
        <v>2021</v>
      </c>
    </row>
    <row r="23" spans="2:34" ht="18" x14ac:dyDescent="0.2">
      <c r="B23" s="5" t="s">
        <v>99</v>
      </c>
      <c r="C23" s="25">
        <v>32945.300077938286</v>
      </c>
      <c r="D23" s="25">
        <v>33675.164771184092</v>
      </c>
      <c r="E23" s="25">
        <v>33496.132752328587</v>
      </c>
      <c r="F23" s="25">
        <v>33717.149094462329</v>
      </c>
      <c r="G23" s="25">
        <v>34838.99422689651</v>
      </c>
      <c r="H23" s="25">
        <v>35853.360255556676</v>
      </c>
      <c r="I23" s="25">
        <v>37469.464787342717</v>
      </c>
      <c r="J23" s="25">
        <v>38804.93593101186</v>
      </c>
      <c r="K23" s="25">
        <v>40708.441106099854</v>
      </c>
      <c r="L23" s="25">
        <v>42440.314853975629</v>
      </c>
      <c r="M23" s="25">
        <v>45249.517236856962</v>
      </c>
      <c r="N23" s="25">
        <v>47607.71180509129</v>
      </c>
      <c r="O23" s="25">
        <v>46081.387605597847</v>
      </c>
      <c r="P23" s="25">
        <v>45683.964723466415</v>
      </c>
      <c r="Q23" s="25">
        <v>46166.73692375169</v>
      </c>
      <c r="R23" s="25">
        <v>48152.697261749716</v>
      </c>
      <c r="S23" s="25">
        <v>47596.800884670309</v>
      </c>
      <c r="T23" s="25">
        <v>47656.78530302272</v>
      </c>
      <c r="U23" s="25">
        <v>47358.699213085252</v>
      </c>
      <c r="V23" s="25">
        <v>42191.314010973772</v>
      </c>
      <c r="W23" s="25">
        <v>41791.596977278183</v>
      </c>
      <c r="X23" s="25">
        <v>38054.137085809125</v>
      </c>
      <c r="Y23" s="25">
        <v>38224.185139170811</v>
      </c>
      <c r="Z23" s="25">
        <v>37278.920511488948</v>
      </c>
      <c r="AA23" s="25">
        <v>36850.168246957299</v>
      </c>
      <c r="AB23" s="25">
        <v>38715.99114180648</v>
      </c>
      <c r="AC23" s="25">
        <v>40366.879338184415</v>
      </c>
      <c r="AD23" s="25">
        <v>39075.647120157293</v>
      </c>
      <c r="AE23" s="25">
        <v>39009.367560067381</v>
      </c>
      <c r="AF23" s="25">
        <v>37323.389255393966</v>
      </c>
      <c r="AG23" s="25">
        <v>35124.470416408534</v>
      </c>
      <c r="AH23" s="25">
        <v>37544.272060163981</v>
      </c>
    </row>
    <row r="24" spans="2:34" ht="18" x14ac:dyDescent="0.2">
      <c r="B24" s="5" t="s">
        <v>100</v>
      </c>
      <c r="C24" s="25">
        <v>33661.262937737709</v>
      </c>
      <c r="D24" s="25">
        <v>34366.304111159865</v>
      </c>
      <c r="E24" s="25">
        <v>34045.575100229806</v>
      </c>
      <c r="F24" s="25">
        <v>34518.419129338945</v>
      </c>
      <c r="G24" s="25">
        <v>35786.219133349878</v>
      </c>
      <c r="H24" s="25">
        <v>37777.106186525147</v>
      </c>
      <c r="I24" s="25">
        <v>39139.002534451167</v>
      </c>
      <c r="J24" s="25">
        <v>39848.804844155362</v>
      </c>
      <c r="K24" s="25">
        <v>41797.989496976748</v>
      </c>
      <c r="L24" s="25">
        <v>43597.182291893769</v>
      </c>
      <c r="M24" s="25">
        <v>47009.983096958204</v>
      </c>
      <c r="N24" s="25">
        <v>50425.013973094814</v>
      </c>
      <c r="O24" s="25">
        <v>48828.355881319862</v>
      </c>
      <c r="P24" s="25">
        <v>48750.24045619597</v>
      </c>
      <c r="Q24" s="25">
        <v>48051.581074481117</v>
      </c>
      <c r="R24" s="25">
        <v>50172.808434296974</v>
      </c>
      <c r="S24" s="25">
        <v>49591.45477690603</v>
      </c>
      <c r="T24" s="25">
        <v>48708.341280632216</v>
      </c>
      <c r="U24" s="25">
        <v>47729.828000336696</v>
      </c>
      <c r="V24" s="25">
        <v>42170.637058984459</v>
      </c>
      <c r="W24" s="25">
        <v>42501.432414747826</v>
      </c>
      <c r="X24" s="25">
        <v>38099.15485240236</v>
      </c>
      <c r="Y24" s="25">
        <v>37503.68184500777</v>
      </c>
      <c r="Z24" s="25">
        <v>37261.106862244415</v>
      </c>
      <c r="AA24" s="25">
        <v>36385.129666580528</v>
      </c>
      <c r="AB24" s="25">
        <v>38714.665106714536</v>
      </c>
      <c r="AC24" s="25">
        <v>39545.923394135942</v>
      </c>
      <c r="AD24" s="25">
        <v>39865.293992488521</v>
      </c>
      <c r="AE24" s="25">
        <v>39024.198012382178</v>
      </c>
      <c r="AF24" s="25">
        <v>37434.869751626684</v>
      </c>
      <c r="AG24" s="25">
        <v>36123.155573895674</v>
      </c>
      <c r="AH24" s="25">
        <v>37936.108113025977</v>
      </c>
    </row>
    <row r="25" spans="2:34" ht="18" x14ac:dyDescent="0.2">
      <c r="B25" s="5" t="s">
        <v>101</v>
      </c>
      <c r="C25" s="25">
        <v>16225.175558163692</v>
      </c>
      <c r="D25" s="25">
        <v>16607.650868257133</v>
      </c>
      <c r="E25" s="25">
        <v>16874.559219268522</v>
      </c>
      <c r="F25" s="25">
        <v>17058.03179508364</v>
      </c>
      <c r="G25" s="25">
        <v>17067.707796267143</v>
      </c>
      <c r="H25" s="25">
        <v>17192.185764851121</v>
      </c>
      <c r="I25" s="25">
        <v>17549.013605209529</v>
      </c>
      <c r="J25" s="25">
        <v>17631.442272280496</v>
      </c>
      <c r="K25" s="25">
        <v>18030.704571355302</v>
      </c>
      <c r="L25" s="25">
        <v>17567.112999192446</v>
      </c>
      <c r="M25" s="25">
        <v>16973.001187689311</v>
      </c>
      <c r="N25" s="25">
        <v>17092.92944052778</v>
      </c>
      <c r="O25" s="25">
        <v>17050.158454327902</v>
      </c>
      <c r="P25" s="25">
        <v>17800.349429517504</v>
      </c>
      <c r="Q25" s="25">
        <v>16696.08413793888</v>
      </c>
      <c r="R25" s="25">
        <v>16413.806525666132</v>
      </c>
      <c r="S25" s="25">
        <v>16534.034949253393</v>
      </c>
      <c r="T25" s="25">
        <v>15548.666884654796</v>
      </c>
      <c r="U25" s="25">
        <v>15367.758246758145</v>
      </c>
      <c r="V25" s="25">
        <v>14927.042303909633</v>
      </c>
      <c r="W25" s="25">
        <v>14603.948651265677</v>
      </c>
      <c r="X25" s="25">
        <v>14558.855543777645</v>
      </c>
      <c r="Y25" s="25">
        <v>15296.299988937326</v>
      </c>
      <c r="Z25" s="25">
        <v>15604.384264882272</v>
      </c>
      <c r="AA25" s="25">
        <v>15690.138033878957</v>
      </c>
      <c r="AB25" s="25">
        <v>16261.428510739977</v>
      </c>
      <c r="AC25" s="25">
        <v>16698.799094502123</v>
      </c>
      <c r="AD25" s="25">
        <v>17182.949515181848</v>
      </c>
      <c r="AE25" s="25">
        <v>17533.91845605884</v>
      </c>
      <c r="AF25" s="25">
        <v>17016.61067435977</v>
      </c>
      <c r="AG25" s="25">
        <v>17246.017108726184</v>
      </c>
      <c r="AH25" s="25">
        <v>17572.624642406932</v>
      </c>
    </row>
    <row r="26" spans="2:34" ht="18" x14ac:dyDescent="0.2">
      <c r="B26" s="5" t="s">
        <v>102</v>
      </c>
      <c r="C26" s="25">
        <v>20325.267330554052</v>
      </c>
      <c r="D26" s="25">
        <v>20644.852387432093</v>
      </c>
      <c r="E26" s="25">
        <v>20864.867571081537</v>
      </c>
      <c r="F26" s="25">
        <v>21057.602778386608</v>
      </c>
      <c r="G26" s="25">
        <v>21057.246696337468</v>
      </c>
      <c r="H26" s="25">
        <v>21184.448100410089</v>
      </c>
      <c r="I26" s="25">
        <v>21538.610946094777</v>
      </c>
      <c r="J26" s="25">
        <v>21528.889933557271</v>
      </c>
      <c r="K26" s="25">
        <v>21876.86575042531</v>
      </c>
      <c r="L26" s="25">
        <v>21392.756830259408</v>
      </c>
      <c r="M26" s="25">
        <v>20826.401778451524</v>
      </c>
      <c r="N26" s="25">
        <v>21147.200798375052</v>
      </c>
      <c r="O26" s="25">
        <v>20793.542982313284</v>
      </c>
      <c r="P26" s="25">
        <v>21766.952358474155</v>
      </c>
      <c r="Q26" s="25">
        <v>20558.494943998292</v>
      </c>
      <c r="R26" s="25">
        <v>20281.789074758763</v>
      </c>
      <c r="S26" s="25">
        <v>20370.399367726972</v>
      </c>
      <c r="T26" s="25">
        <v>19341.221110196399</v>
      </c>
      <c r="U26" s="25">
        <v>19125.926475724755</v>
      </c>
      <c r="V26" s="25">
        <v>18680.221282416354</v>
      </c>
      <c r="W26" s="25">
        <v>18659.614052631714</v>
      </c>
      <c r="X26" s="25">
        <v>18405.382026336145</v>
      </c>
      <c r="Y26" s="25">
        <v>18984.522351674634</v>
      </c>
      <c r="Z26" s="25">
        <v>19348.621918646353</v>
      </c>
      <c r="AA26" s="25">
        <v>19454.17214337728</v>
      </c>
      <c r="AB26" s="25">
        <v>19921.965192313037</v>
      </c>
      <c r="AC26" s="25">
        <v>20302.983095391955</v>
      </c>
      <c r="AD26" s="25">
        <v>21088.948684401843</v>
      </c>
      <c r="AE26" s="25">
        <v>21259.079507590886</v>
      </c>
      <c r="AF26" s="25">
        <v>20750.746079419434</v>
      </c>
      <c r="AG26" s="25">
        <v>20976.60606637986</v>
      </c>
      <c r="AH26" s="25">
        <v>21403.006905627819</v>
      </c>
    </row>
    <row r="27" spans="2:34" ht="18" x14ac:dyDescent="0.2">
      <c r="B27" s="5" t="s">
        <v>103</v>
      </c>
      <c r="C27" s="25">
        <v>6025.4801587680131</v>
      </c>
      <c r="D27" s="25">
        <v>5821.7168639507054</v>
      </c>
      <c r="E27" s="25">
        <v>5764.9161182841863</v>
      </c>
      <c r="F27" s="25">
        <v>5935.7575061037778</v>
      </c>
      <c r="G27" s="25">
        <v>6174.8158542919628</v>
      </c>
      <c r="H27" s="25">
        <v>6454.7342663865511</v>
      </c>
      <c r="I27" s="25">
        <v>6552.558192544333</v>
      </c>
      <c r="J27" s="25">
        <v>6465.8165566680609</v>
      </c>
      <c r="K27" s="25">
        <v>6875.8098947838362</v>
      </c>
      <c r="L27" s="25">
        <v>6688.4868344159213</v>
      </c>
      <c r="M27" s="25">
        <v>6446.1794329919894</v>
      </c>
      <c r="N27" s="25">
        <v>6048.7941844484885</v>
      </c>
      <c r="O27" s="25">
        <v>5775.2324490755982</v>
      </c>
      <c r="P27" s="25">
        <v>5720.7018151394414</v>
      </c>
      <c r="Q27" s="25">
        <v>5581.5902148730274</v>
      </c>
      <c r="R27" s="25">
        <v>5505.9840623583668</v>
      </c>
      <c r="S27" s="25">
        <v>5442.6585522006035</v>
      </c>
      <c r="T27" s="25">
        <v>5226.4751799316082</v>
      </c>
      <c r="U27" s="25">
        <v>5131.537460763986</v>
      </c>
      <c r="V27" s="25">
        <v>4990.7116851112023</v>
      </c>
      <c r="W27" s="25">
        <v>5243.176544925117</v>
      </c>
      <c r="X27" s="25">
        <v>4841.2650045549954</v>
      </c>
      <c r="Y27" s="25">
        <v>5046.2678427525216</v>
      </c>
      <c r="Z27" s="25">
        <v>5428.6895733972697</v>
      </c>
      <c r="AA27" s="25">
        <v>5212.8263314407859</v>
      </c>
      <c r="AB27" s="25">
        <v>5273.9609425652279</v>
      </c>
      <c r="AC27" s="25">
        <v>5386.3797502054604</v>
      </c>
      <c r="AD27" s="25">
        <v>5687.0645899679739</v>
      </c>
      <c r="AE27" s="25">
        <v>6021.0529474322411</v>
      </c>
      <c r="AF27" s="25">
        <v>5658.2458622316917</v>
      </c>
      <c r="AG27" s="25">
        <v>5669.8029310151724</v>
      </c>
      <c r="AH27" s="25">
        <v>5893.460764676398</v>
      </c>
    </row>
    <row r="28" spans="2:34" ht="18" x14ac:dyDescent="0.2">
      <c r="B28" s="5" t="s">
        <v>104</v>
      </c>
      <c r="C28" s="25">
        <v>6220.2494762170609</v>
      </c>
      <c r="D28" s="25">
        <v>6023.8928695231534</v>
      </c>
      <c r="E28" s="25">
        <v>5952.8079294868257</v>
      </c>
      <c r="F28" s="25">
        <v>6136.7348195662316</v>
      </c>
      <c r="G28" s="25">
        <v>6383.931661478603</v>
      </c>
      <c r="H28" s="25">
        <v>6690.1645195597939</v>
      </c>
      <c r="I28" s="25">
        <v>6791.4032219632945</v>
      </c>
      <c r="J28" s="25">
        <v>6705.536367391338</v>
      </c>
      <c r="K28" s="25">
        <v>7110.2623299175621</v>
      </c>
      <c r="L28" s="25">
        <v>6922.3870124498608</v>
      </c>
      <c r="M28" s="25">
        <v>6700.4164820606011</v>
      </c>
      <c r="N28" s="25">
        <v>6365.1107064214993</v>
      </c>
      <c r="O28" s="25">
        <v>6057.5654987463631</v>
      </c>
      <c r="P28" s="25">
        <v>6057.0899182247085</v>
      </c>
      <c r="Q28" s="25">
        <v>5892.031033070376</v>
      </c>
      <c r="R28" s="25">
        <v>5829.9361372367694</v>
      </c>
      <c r="S28" s="25">
        <v>5774.3799623761215</v>
      </c>
      <c r="T28" s="25">
        <v>5562.6429907238371</v>
      </c>
      <c r="U28" s="25">
        <v>5492.0684618584364</v>
      </c>
      <c r="V28" s="25">
        <v>5372.308965800331</v>
      </c>
      <c r="W28" s="25">
        <v>5725.8871694513455</v>
      </c>
      <c r="X28" s="25">
        <v>5277.3793183797879</v>
      </c>
      <c r="Y28" s="25">
        <v>5464.0424303350528</v>
      </c>
      <c r="Z28" s="25">
        <v>5864.3352564023671</v>
      </c>
      <c r="AA28" s="25">
        <v>5651.7235913652858</v>
      </c>
      <c r="AB28" s="25">
        <v>5697.1903192309319</v>
      </c>
      <c r="AC28" s="25">
        <v>5801.4665972453622</v>
      </c>
      <c r="AD28" s="25">
        <v>6156.8149213400857</v>
      </c>
      <c r="AE28" s="25">
        <v>6467.5513998742144</v>
      </c>
      <c r="AF28" s="25">
        <v>6094.6130474112751</v>
      </c>
      <c r="AG28" s="25">
        <v>6092.9760504025435</v>
      </c>
      <c r="AH28" s="25">
        <v>6299.0292436786722</v>
      </c>
    </row>
    <row r="29" spans="2:34" x14ac:dyDescent="0.2">
      <c r="B29" s="5" t="s">
        <v>1</v>
      </c>
      <c r="C29" s="25">
        <v>0.496</v>
      </c>
      <c r="D29" s="25">
        <v>0.63983999999999996</v>
      </c>
      <c r="E29" s="25">
        <v>0.78368000000000004</v>
      </c>
      <c r="F29" s="25">
        <v>6.51635385385209</v>
      </c>
      <c r="G29" s="25">
        <v>18.236472538706352</v>
      </c>
      <c r="H29" s="25">
        <v>31.43189678911671</v>
      </c>
      <c r="I29" s="25">
        <v>72.833352071330623</v>
      </c>
      <c r="J29" s="25">
        <v>114.92802842073421</v>
      </c>
      <c r="K29" s="25">
        <v>141.32008124756916</v>
      </c>
      <c r="L29" s="25">
        <v>185.00729264964895</v>
      </c>
      <c r="M29" s="25">
        <v>245.6786695268583</v>
      </c>
      <c r="N29" s="25">
        <v>295.72761885680274</v>
      </c>
      <c r="O29" s="25">
        <v>378.12096730086955</v>
      </c>
      <c r="P29" s="25">
        <v>515.1016572886615</v>
      </c>
      <c r="Q29" s="25">
        <v>658.71394479528897</v>
      </c>
      <c r="R29" s="25">
        <v>818.20961201732121</v>
      </c>
      <c r="S29" s="25">
        <v>868.27491238692176</v>
      </c>
      <c r="T29" s="25">
        <v>881.18814634324463</v>
      </c>
      <c r="U29" s="25">
        <v>961.59187033182911</v>
      </c>
      <c r="V29" s="25">
        <v>1000.4087896997586</v>
      </c>
      <c r="W29" s="25">
        <v>1016.6848708688932</v>
      </c>
      <c r="X29" s="25">
        <v>1041.4802370063353</v>
      </c>
      <c r="Y29" s="25">
        <v>1031.23937746254</v>
      </c>
      <c r="Z29" s="25">
        <v>1060.8514082797867</v>
      </c>
      <c r="AA29" s="25">
        <v>1139.0164683905368</v>
      </c>
      <c r="AB29" s="25">
        <v>1115.9931832863797</v>
      </c>
      <c r="AC29" s="25">
        <v>1183.6060377838714</v>
      </c>
      <c r="AD29" s="25">
        <v>1093.4573482996698</v>
      </c>
      <c r="AE29" s="25">
        <v>782.91177888037964</v>
      </c>
      <c r="AF29" s="25">
        <v>770.56760302797102</v>
      </c>
      <c r="AG29" s="25">
        <v>621.17554529827771</v>
      </c>
      <c r="AH29" s="25">
        <v>660.8106213446473</v>
      </c>
    </row>
    <row r="30" spans="2:34" x14ac:dyDescent="0.2">
      <c r="B30" s="5" t="s">
        <v>2</v>
      </c>
      <c r="C30" s="25">
        <v>0.10868999999999999</v>
      </c>
      <c r="D30" s="25">
        <v>8.9605289999999993</v>
      </c>
      <c r="E30" s="25">
        <v>17.812367999999999</v>
      </c>
      <c r="F30" s="25">
        <v>35.516046000000003</v>
      </c>
      <c r="G30" s="25">
        <v>53.219723999999999</v>
      </c>
      <c r="H30" s="25">
        <v>88.627080000000007</v>
      </c>
      <c r="I30" s="25">
        <v>121.01112000000001</v>
      </c>
      <c r="J30" s="25">
        <v>153.43278000000001</v>
      </c>
      <c r="K30" s="25">
        <v>71.858999999999995</v>
      </c>
      <c r="L30" s="25">
        <v>231.46547699999999</v>
      </c>
      <c r="M30" s="25">
        <v>361.34151000000003</v>
      </c>
      <c r="N30" s="25">
        <v>344.67333000000002</v>
      </c>
      <c r="O30" s="25">
        <v>243.18656999999999</v>
      </c>
      <c r="P30" s="25">
        <v>259.43124239999997</v>
      </c>
      <c r="Q30" s="25">
        <v>213.15852000000001</v>
      </c>
      <c r="R30" s="25">
        <v>196.47140999999999</v>
      </c>
      <c r="S30" s="25">
        <v>173.43168</v>
      </c>
      <c r="T30" s="25">
        <v>152.7501</v>
      </c>
      <c r="U30" s="25">
        <v>123.70938</v>
      </c>
      <c r="V30" s="25">
        <v>75.933869999999999</v>
      </c>
      <c r="W30" s="25">
        <v>42.292200000000001</v>
      </c>
      <c r="X30" s="25">
        <v>14.4414</v>
      </c>
      <c r="Y30" s="25">
        <v>8.6994399999999601</v>
      </c>
      <c r="Z30" s="25">
        <v>7.5740000000000096</v>
      </c>
      <c r="AA30" s="25">
        <v>3.22858181818181</v>
      </c>
      <c r="AB30" s="25">
        <v>18.468663636363679</v>
      </c>
      <c r="AC30" s="25">
        <v>33.5465181818182</v>
      </c>
      <c r="AD30" s="25">
        <v>42.376823636363632</v>
      </c>
      <c r="AE30" s="25">
        <v>44.80739181818177</v>
      </c>
      <c r="AF30" s="25">
        <v>56.645953636363572</v>
      </c>
      <c r="AG30" s="25">
        <v>57.72938000000002</v>
      </c>
      <c r="AH30" s="25">
        <v>59.67422000000002</v>
      </c>
    </row>
    <row r="31" spans="2:34" ht="18" x14ac:dyDescent="0.2">
      <c r="B31" s="5" t="s">
        <v>105</v>
      </c>
      <c r="C31" s="25">
        <v>34.91949710403</v>
      </c>
      <c r="D31" s="25">
        <v>40.061625466240002</v>
      </c>
      <c r="E31" s="25">
        <v>45.203562545030003</v>
      </c>
      <c r="F31" s="25">
        <v>54.528310252830003</v>
      </c>
      <c r="G31" s="25">
        <v>63.852870483505001</v>
      </c>
      <c r="H31" s="25">
        <v>81.543245112120005</v>
      </c>
      <c r="I31" s="25">
        <v>100.455435994235</v>
      </c>
      <c r="J31" s="25">
        <v>129.989444967785</v>
      </c>
      <c r="K31" s="25">
        <v>91.505916299215002</v>
      </c>
      <c r="L31" s="25">
        <v>66.218460710624996</v>
      </c>
      <c r="M31" s="25">
        <v>53.405203153285001</v>
      </c>
      <c r="N31" s="25">
        <v>66.669447654219994</v>
      </c>
      <c r="O31" s="25">
        <v>66.547622498725005</v>
      </c>
      <c r="P31" s="25">
        <v>113.43370991543</v>
      </c>
      <c r="Q31" s="25">
        <v>67.543505719625003</v>
      </c>
      <c r="R31" s="25">
        <v>100.05616670313501</v>
      </c>
      <c r="S31" s="25">
        <v>62.216227058125</v>
      </c>
      <c r="T31" s="25">
        <v>64.98407155692</v>
      </c>
      <c r="U31" s="25">
        <v>56.458496607960001</v>
      </c>
      <c r="V31" s="25">
        <v>40.443014413390003</v>
      </c>
      <c r="W31" s="25">
        <v>34.147805091264999</v>
      </c>
      <c r="X31" s="25">
        <v>46.892274677419998</v>
      </c>
      <c r="Y31" s="25">
        <v>38.156218208825003</v>
      </c>
      <c r="Z31" s="25">
        <v>44.485062228135</v>
      </c>
      <c r="AA31" s="25">
        <v>38.152691517999997</v>
      </c>
      <c r="AB31" s="25">
        <v>45.452584391785003</v>
      </c>
      <c r="AC31" s="25">
        <v>40.092086216059997</v>
      </c>
      <c r="AD31" s="25">
        <v>40.008705879220003</v>
      </c>
      <c r="AE31" s="25">
        <v>41.767347417274998</v>
      </c>
      <c r="AF31" s="25">
        <v>34.183890583005002</v>
      </c>
      <c r="AG31" s="25">
        <v>17.041462750245</v>
      </c>
      <c r="AH31" s="25">
        <v>15.261077010225</v>
      </c>
    </row>
    <row r="32" spans="2:34" ht="18" x14ac:dyDescent="0.2">
      <c r="B32" s="5" t="s">
        <v>106</v>
      </c>
      <c r="C32" s="25" t="s">
        <v>75</v>
      </c>
      <c r="D32" s="25" t="s">
        <v>75</v>
      </c>
      <c r="E32" s="25" t="s">
        <v>75</v>
      </c>
      <c r="F32" s="25" t="s">
        <v>75</v>
      </c>
      <c r="G32" s="25" t="s">
        <v>75</v>
      </c>
      <c r="H32" s="25">
        <v>4.0945794574230003</v>
      </c>
      <c r="I32" s="25">
        <v>4.4172034884320004</v>
      </c>
      <c r="J32" s="25">
        <v>5.7179961240360004</v>
      </c>
      <c r="K32" s="25">
        <v>3.92297093027</v>
      </c>
      <c r="L32" s="25">
        <v>3.5454321704690002</v>
      </c>
      <c r="M32" s="25">
        <v>46.029899999999998</v>
      </c>
      <c r="N32" s="25">
        <v>20.3826</v>
      </c>
      <c r="O32" s="25">
        <v>43.598799999999997</v>
      </c>
      <c r="P32" s="25">
        <v>43.647100000000002</v>
      </c>
      <c r="Q32" s="25">
        <v>16.921099999999999</v>
      </c>
      <c r="R32" s="25">
        <v>26.565000000000001</v>
      </c>
      <c r="S32" s="25">
        <v>26.404</v>
      </c>
      <c r="T32" s="25">
        <v>35.259</v>
      </c>
      <c r="U32" s="25">
        <v>32.783625000000001</v>
      </c>
      <c r="V32" s="25">
        <v>30.308250000000001</v>
      </c>
      <c r="W32" s="25">
        <v>27.832875000000001</v>
      </c>
      <c r="X32" s="25">
        <v>25.357500000000002</v>
      </c>
      <c r="Y32" s="25">
        <v>23.613013888939999</v>
      </c>
      <c r="Z32" s="25">
        <v>21.250083333317999</v>
      </c>
      <c r="AA32" s="25">
        <v>18.830930555506999</v>
      </c>
      <c r="AB32" s="25">
        <v>16.355555555506999</v>
      </c>
      <c r="AC32" s="25">
        <v>15.792055555507</v>
      </c>
      <c r="AD32" s="25">
        <v>26.538166666613002</v>
      </c>
      <c r="AE32" s="25">
        <v>18.383388888963001</v>
      </c>
      <c r="AF32" s="25">
        <v>11.162411111152</v>
      </c>
      <c r="AG32" s="25">
        <v>9.5442000000620002</v>
      </c>
      <c r="AH32" s="25">
        <v>8.7231000000620007</v>
      </c>
    </row>
    <row r="33" spans="2:34" x14ac:dyDescent="0.2">
      <c r="B33" s="19" t="s">
        <v>11</v>
      </c>
      <c r="C33" s="26">
        <v>55231.479981974015</v>
      </c>
      <c r="D33" s="26">
        <v>56154.194497858174</v>
      </c>
      <c r="E33" s="26">
        <v>56199.407700426324</v>
      </c>
      <c r="F33" s="26">
        <v>56807.499105756433</v>
      </c>
      <c r="G33" s="26">
        <v>58216.826944477827</v>
      </c>
      <c r="H33" s="26">
        <v>59705.977088153006</v>
      </c>
      <c r="I33" s="26">
        <v>61869.75369665058</v>
      </c>
      <c r="J33" s="26">
        <v>63306.263009472968</v>
      </c>
      <c r="K33" s="26">
        <v>65923.563540716044</v>
      </c>
      <c r="L33" s="26">
        <v>67182.151350114742</v>
      </c>
      <c r="M33" s="26">
        <v>69375.153140218405</v>
      </c>
      <c r="N33" s="26">
        <v>71476.888426578575</v>
      </c>
      <c r="O33" s="26">
        <v>69638.232468800939</v>
      </c>
      <c r="P33" s="26">
        <v>70136.629677727455</v>
      </c>
      <c r="Q33" s="26">
        <v>69400.748347078508</v>
      </c>
      <c r="R33" s="26">
        <v>71213.79003849467</v>
      </c>
      <c r="S33" s="26">
        <v>70703.821205569358</v>
      </c>
      <c r="T33" s="26">
        <v>69566.108685509287</v>
      </c>
      <c r="U33" s="26">
        <v>69032.538292547179</v>
      </c>
      <c r="V33" s="26">
        <v>63256.161924107757</v>
      </c>
      <c r="W33" s="26">
        <v>62759.679924429132</v>
      </c>
      <c r="X33" s="26">
        <v>58582.42904582552</v>
      </c>
      <c r="Y33" s="26">
        <v>59668.46102042096</v>
      </c>
      <c r="Z33" s="26">
        <v>59446.154903609735</v>
      </c>
      <c r="AA33" s="26">
        <v>58952.361284559265</v>
      </c>
      <c r="AB33" s="26">
        <v>61447.650581981718</v>
      </c>
      <c r="AC33" s="26">
        <v>63725.094880629258</v>
      </c>
      <c r="AD33" s="26">
        <v>63148.042269788981</v>
      </c>
      <c r="AE33" s="26">
        <v>63452.208870563263</v>
      </c>
      <c r="AF33" s="26">
        <v>60870.805650343915</v>
      </c>
      <c r="AG33" s="26">
        <v>58745.781044198477</v>
      </c>
      <c r="AH33" s="26">
        <v>61754.826485602243</v>
      </c>
    </row>
    <row r="34" spans="2:34" x14ac:dyDescent="0.2">
      <c r="B34" s="5" t="s">
        <v>13</v>
      </c>
      <c r="C34" s="25">
        <v>60242.303931612856</v>
      </c>
      <c r="D34" s="25">
        <v>61084.711362581351</v>
      </c>
      <c r="E34" s="25">
        <v>60927.050211343194</v>
      </c>
      <c r="F34" s="25">
        <v>61809.317437398466</v>
      </c>
      <c r="G34" s="25">
        <v>63362.706558188162</v>
      </c>
      <c r="H34" s="25">
        <v>65857.415607853633</v>
      </c>
      <c r="I34" s="25">
        <v>67767.733814063176</v>
      </c>
      <c r="J34" s="25">
        <v>68487.299394616522</v>
      </c>
      <c r="K34" s="25">
        <v>71093.725545796638</v>
      </c>
      <c r="L34" s="25">
        <v>72398.562797133854</v>
      </c>
      <c r="M34" s="25">
        <v>75243.256640150474</v>
      </c>
      <c r="N34" s="25">
        <v>78664.778474402381</v>
      </c>
      <c r="O34" s="25">
        <v>76410.918322179103</v>
      </c>
      <c r="P34" s="25">
        <v>77505.896442498924</v>
      </c>
      <c r="Q34" s="25">
        <v>75458.444122064699</v>
      </c>
      <c r="R34" s="25">
        <v>77425.835835013044</v>
      </c>
      <c r="S34" s="25">
        <v>76866.5609264542</v>
      </c>
      <c r="T34" s="25">
        <v>74746.386699452662</v>
      </c>
      <c r="U34" s="25">
        <v>73522.366309859746</v>
      </c>
      <c r="V34" s="25">
        <v>67370.261231314318</v>
      </c>
      <c r="W34" s="25">
        <v>68007.89138779098</v>
      </c>
      <c r="X34" s="25">
        <v>62910.087608801994</v>
      </c>
      <c r="Y34" s="25">
        <v>63053.954676577698</v>
      </c>
      <c r="Z34" s="25">
        <v>63608.2245911344</v>
      </c>
      <c r="AA34" s="25">
        <v>62690.254073605254</v>
      </c>
      <c r="AB34" s="25">
        <v>65530.090605128476</v>
      </c>
      <c r="AC34" s="25">
        <v>66923.409784510455</v>
      </c>
      <c r="AD34" s="25">
        <v>68313.438642712426</v>
      </c>
      <c r="AE34" s="25">
        <v>67638.698826852065</v>
      </c>
      <c r="AF34" s="25">
        <v>65152.788736815732</v>
      </c>
      <c r="AG34" s="25">
        <v>63898.228278726492</v>
      </c>
      <c r="AH34" s="25">
        <v>66382.613280687234</v>
      </c>
    </row>
    <row r="35" spans="2:34" x14ac:dyDescent="0.2">
      <c r="B35" s="22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</row>
    <row r="36" spans="2:34" x14ac:dyDescent="0.2">
      <c r="B36" s="22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</row>
    <row r="37" spans="2:34" x14ac:dyDescent="0.2">
      <c r="B37" s="19" t="s">
        <v>3</v>
      </c>
    </row>
    <row r="39" spans="2:34" x14ac:dyDescent="0.2">
      <c r="B39" s="24" t="s">
        <v>0</v>
      </c>
      <c r="C39" s="24">
        <v>1990</v>
      </c>
      <c r="D39" s="24">
        <v>1991</v>
      </c>
      <c r="E39" s="24">
        <v>1992</v>
      </c>
      <c r="F39" s="24">
        <v>1993</v>
      </c>
      <c r="G39" s="24">
        <v>1994</v>
      </c>
      <c r="H39" s="24">
        <v>1995</v>
      </c>
      <c r="I39" s="24">
        <v>1996</v>
      </c>
      <c r="J39" s="24">
        <v>1997</v>
      </c>
      <c r="K39" s="24">
        <v>1998</v>
      </c>
      <c r="L39" s="24">
        <v>1999</v>
      </c>
      <c r="M39" s="24">
        <v>2000</v>
      </c>
      <c r="N39" s="24">
        <v>2001</v>
      </c>
      <c r="O39" s="24">
        <v>2002</v>
      </c>
      <c r="P39" s="24">
        <v>2003</v>
      </c>
      <c r="Q39" s="24">
        <v>2004</v>
      </c>
      <c r="R39" s="24">
        <v>2005</v>
      </c>
      <c r="S39" s="24">
        <v>2006</v>
      </c>
      <c r="T39" s="24">
        <v>2007</v>
      </c>
      <c r="U39" s="24">
        <v>2008</v>
      </c>
      <c r="V39" s="24">
        <v>2009</v>
      </c>
      <c r="W39" s="24">
        <v>2010</v>
      </c>
      <c r="X39" s="24">
        <v>2011</v>
      </c>
      <c r="Y39" s="24">
        <v>2012</v>
      </c>
      <c r="Z39" s="24">
        <v>2013</v>
      </c>
      <c r="AA39" s="24">
        <v>2014</v>
      </c>
      <c r="AB39" s="24">
        <v>2015</v>
      </c>
      <c r="AC39" s="24">
        <v>2016</v>
      </c>
      <c r="AD39" s="24">
        <v>2017</v>
      </c>
      <c r="AE39" s="24">
        <v>2018</v>
      </c>
      <c r="AF39" s="24">
        <v>2019</v>
      </c>
      <c r="AG39" s="24">
        <v>2020</v>
      </c>
      <c r="AH39" s="24">
        <v>2021</v>
      </c>
    </row>
    <row r="40" spans="2:34" ht="18" x14ac:dyDescent="0.2">
      <c r="B40" s="5" t="s">
        <v>99</v>
      </c>
      <c r="C40" s="23">
        <f t="shared" ref="C40:AA40" si="4">IFERROR((C23-C5)/C5,"NO")</f>
        <v>2.6707450163828662E-5</v>
      </c>
      <c r="D40" s="23">
        <f t="shared" si="4"/>
        <v>2.5460688586057419E-5</v>
      </c>
      <c r="E40" s="23">
        <f t="shared" si="4"/>
        <v>2.440985112581409E-5</v>
      </c>
      <c r="F40" s="23">
        <f t="shared" si="4"/>
        <v>2.3270506314131286E-5</v>
      </c>
      <c r="G40" s="23">
        <f t="shared" si="4"/>
        <v>1.5715145670814798E-5</v>
      </c>
      <c r="H40" s="23">
        <f t="shared" si="4"/>
        <v>1.0418786245825613E-5</v>
      </c>
      <c r="I40" s="23">
        <f t="shared" si="4"/>
        <v>5.1944787179282039E-6</v>
      </c>
      <c r="J40" s="23">
        <f t="shared" si="4"/>
        <v>-1.2713834535926768E-6</v>
      </c>
      <c r="K40" s="23">
        <f t="shared" si="4"/>
        <v>-1.302769095590158E-5</v>
      </c>
      <c r="L40" s="23">
        <f t="shared" si="4"/>
        <v>3.1103525330321114E-6</v>
      </c>
      <c r="M40" s="23">
        <f t="shared" si="4"/>
        <v>8.9950446892981379E-6</v>
      </c>
      <c r="N40" s="23">
        <f t="shared" si="4"/>
        <v>1.9314973315636282E-6</v>
      </c>
      <c r="O40" s="23">
        <f t="shared" si="4"/>
        <v>-4.3045451482215405E-6</v>
      </c>
      <c r="P40" s="23">
        <f t="shared" si="4"/>
        <v>-3.1506045991119865E-6</v>
      </c>
      <c r="Q40" s="23">
        <f t="shared" si="4"/>
        <v>-1.0320009714592484E-6</v>
      </c>
      <c r="R40" s="23">
        <f t="shared" si="4"/>
        <v>-7.2770687144625267E-5</v>
      </c>
      <c r="S40" s="23">
        <f t="shared" si="4"/>
        <v>-1.605996016018345E-4</v>
      </c>
      <c r="T40" s="23">
        <f t="shared" si="4"/>
        <v>-1.5321467458712809E-4</v>
      </c>
      <c r="U40" s="23">
        <f t="shared" si="4"/>
        <v>-8.7132008482155413E-5</v>
      </c>
      <c r="V40" s="23">
        <f t="shared" si="4"/>
        <v>2.8973029649073803E-4</v>
      </c>
      <c r="W40" s="23">
        <f t="shared" si="4"/>
        <v>-3.89373701850276E-5</v>
      </c>
      <c r="X40" s="23">
        <f t="shared" si="4"/>
        <v>-5.8593737135010434E-5</v>
      </c>
      <c r="Y40" s="23">
        <f t="shared" si="4"/>
        <v>-7.8903372356849212E-5</v>
      </c>
      <c r="Z40" s="23">
        <f t="shared" si="4"/>
        <v>-7.9050052959614582E-5</v>
      </c>
      <c r="AA40" s="23">
        <f t="shared" si="4"/>
        <v>-8.2572631482960373E-5</v>
      </c>
      <c r="AB40" s="23">
        <f t="shared" ref="AB40:AB50" si="5">IFERROR((AB23-AB5)/AB5,"NO")</f>
        <v>-6.5994833454375399E-5</v>
      </c>
      <c r="AC40" s="23">
        <f t="shared" ref="AC40:AE40" si="6">IFERROR((AC23-AC5)/AC5,"NO")</f>
        <v>-6.9312316852206314E-5</v>
      </c>
      <c r="AD40" s="23">
        <f t="shared" si="6"/>
        <v>-6.7286333829489909E-5</v>
      </c>
      <c r="AE40" s="23">
        <f t="shared" si="6"/>
        <v>-8.1768447555992545E-5</v>
      </c>
      <c r="AF40" s="23">
        <f t="shared" ref="AF40:AG40" si="7">IFERROR((AF23-AF5)/AF5,"NO")</f>
        <v>-6.330219432445209E-5</v>
      </c>
      <c r="AG40" s="23">
        <f t="shared" si="7"/>
        <v>1.9794993202568905E-5</v>
      </c>
      <c r="AH40" s="23">
        <f t="shared" ref="AH40" si="8">IFERROR((AH23-AH5)/AH5,"NO")</f>
        <v>-8.0243801102759281E-5</v>
      </c>
    </row>
    <row r="41" spans="2:34" ht="18" x14ac:dyDescent="0.2">
      <c r="B41" s="5" t="s">
        <v>100</v>
      </c>
      <c r="C41" s="23">
        <f t="shared" ref="C41:AA41" si="9">IFERROR((C24-C6)/C6,"NO")</f>
        <v>-0.12009545630348394</v>
      </c>
      <c r="D41" s="23">
        <f t="shared" si="9"/>
        <v>-0.1142511749989603</v>
      </c>
      <c r="E41" s="23">
        <f t="shared" si="9"/>
        <v>-0.11427713712065529</v>
      </c>
      <c r="F41" s="23">
        <f t="shared" si="9"/>
        <v>-0.10756588856322653</v>
      </c>
      <c r="G41" s="23">
        <f t="shared" si="9"/>
        <v>-0.10271575159215374</v>
      </c>
      <c r="H41" s="23">
        <f t="shared" si="9"/>
        <v>-9.6470969071293086E-2</v>
      </c>
      <c r="I41" s="23">
        <f t="shared" si="9"/>
        <v>-9.0682939556666675E-2</v>
      </c>
      <c r="J41" s="23">
        <f t="shared" si="9"/>
        <v>-9.262117809082536E-2</v>
      </c>
      <c r="K41" s="23">
        <f t="shared" si="9"/>
        <v>-8.4654103819540111E-2</v>
      </c>
      <c r="L41" s="23">
        <f t="shared" si="9"/>
        <v>-8.2469142324998482E-2</v>
      </c>
      <c r="M41" s="23">
        <f t="shared" si="9"/>
        <v>-9.3059373617513028E-2</v>
      </c>
      <c r="N41" s="23">
        <f t="shared" si="9"/>
        <v>-8.2900779032658051E-2</v>
      </c>
      <c r="O41" s="23">
        <f t="shared" si="9"/>
        <v>-8.9755406376781366E-2</v>
      </c>
      <c r="P41" s="23">
        <f t="shared" si="9"/>
        <v>-8.7863074403747438E-2</v>
      </c>
      <c r="Q41" s="23">
        <f t="shared" si="9"/>
        <v>-8.5581170650924604E-2</v>
      </c>
      <c r="R41" s="23">
        <f t="shared" si="9"/>
        <v>-8.7453889027397397E-2</v>
      </c>
      <c r="S41" s="23">
        <f t="shared" si="9"/>
        <v>-8.785638876530015E-2</v>
      </c>
      <c r="T41" s="23">
        <f t="shared" si="9"/>
        <v>-8.772104452327821E-2</v>
      </c>
      <c r="U41" s="23">
        <f t="shared" si="9"/>
        <v>-9.3307099649311984E-2</v>
      </c>
      <c r="V41" s="23">
        <f t="shared" si="9"/>
        <v>-0.10028779350839626</v>
      </c>
      <c r="W41" s="23">
        <f t="shared" si="9"/>
        <v>-0.1056785171309727</v>
      </c>
      <c r="X41" s="23">
        <f t="shared" si="9"/>
        <v>-0.11744705026071844</v>
      </c>
      <c r="Y41" s="23">
        <f t="shared" si="9"/>
        <v>-0.12354786042475992</v>
      </c>
      <c r="Z41" s="23">
        <f t="shared" si="9"/>
        <v>-0.12374541178873381</v>
      </c>
      <c r="AA41" s="23">
        <f t="shared" si="9"/>
        <v>-0.12550321754524488</v>
      </c>
      <c r="AB41" s="23">
        <f t="shared" si="5"/>
        <v>-0.11965180887104837</v>
      </c>
      <c r="AC41" s="23">
        <f t="shared" ref="AC41:AE41" si="10">IFERROR((AC24-AC6)/AC6,"NO")</f>
        <v>-0.11024550622556756</v>
      </c>
      <c r="AD41" s="23">
        <f t="shared" si="10"/>
        <v>-0.11833143462796404</v>
      </c>
      <c r="AE41" s="23">
        <f t="shared" si="10"/>
        <v>-0.11784458845343695</v>
      </c>
      <c r="AF41" s="23">
        <f t="shared" ref="AF41:AG41" si="11">IFERROR((AF24-AF6)/AF6,"NO")</f>
        <v>-0.12870509066845656</v>
      </c>
      <c r="AG41" s="23">
        <f t="shared" si="11"/>
        <v>-0.12172971233367348</v>
      </c>
      <c r="AH41" s="23">
        <f t="shared" ref="AH41" si="12">IFERROR((AH24-AH6)/AH6,"NO")</f>
        <v>-0.13439794142985698</v>
      </c>
    </row>
    <row r="42" spans="2:34" ht="18" x14ac:dyDescent="0.2">
      <c r="B42" s="5" t="s">
        <v>101</v>
      </c>
      <c r="C42" s="23">
        <f t="shared" ref="C42:AA42" si="13">IFERROR((C25-C7)/C7,"NO")</f>
        <v>5.3994576812582311E-3</v>
      </c>
      <c r="D42" s="23">
        <f t="shared" si="13"/>
        <v>5.6733270522735108E-3</v>
      </c>
      <c r="E42" s="23">
        <f t="shared" si="13"/>
        <v>5.7624145208471558E-3</v>
      </c>
      <c r="F42" s="23">
        <f t="shared" si="13"/>
        <v>5.8337331448031805E-3</v>
      </c>
      <c r="G42" s="23">
        <f t="shared" si="13"/>
        <v>5.5358934223344661E-3</v>
      </c>
      <c r="H42" s="23">
        <f t="shared" si="13"/>
        <v>5.3479065465707274E-3</v>
      </c>
      <c r="I42" s="23">
        <f t="shared" si="13"/>
        <v>5.2062760359101639E-3</v>
      </c>
      <c r="J42" s="23">
        <f t="shared" si="13"/>
        <v>4.9985792751956254E-3</v>
      </c>
      <c r="K42" s="23">
        <f t="shared" si="13"/>
        <v>5.20589471045907E-3</v>
      </c>
      <c r="L42" s="23">
        <f t="shared" si="13"/>
        <v>5.3323309638070226E-3</v>
      </c>
      <c r="M42" s="23">
        <f t="shared" si="13"/>
        <v>5.175259454980579E-3</v>
      </c>
      <c r="N42" s="23">
        <f t="shared" si="13"/>
        <v>4.8221633323817983E-3</v>
      </c>
      <c r="O42" s="23">
        <f t="shared" si="13"/>
        <v>4.3244954743377698E-3</v>
      </c>
      <c r="P42" s="23">
        <f t="shared" si="13"/>
        <v>4.0139281137343934E-3</v>
      </c>
      <c r="Q42" s="23">
        <f t="shared" si="13"/>
        <v>4.8320372001822449E-3</v>
      </c>
      <c r="R42" s="23">
        <f t="shared" si="13"/>
        <v>5.0382230239122338E-3</v>
      </c>
      <c r="S42" s="23">
        <f t="shared" si="13"/>
        <v>5.0304826616652445E-3</v>
      </c>
      <c r="T42" s="23">
        <f t="shared" si="13"/>
        <v>5.1461887641057443E-3</v>
      </c>
      <c r="U42" s="23">
        <f t="shared" si="13"/>
        <v>4.9054288575864843E-3</v>
      </c>
      <c r="V42" s="23">
        <f t="shared" si="13"/>
        <v>4.8564678492962685E-3</v>
      </c>
      <c r="W42" s="23">
        <f t="shared" si="13"/>
        <v>4.7375220465618699E-3</v>
      </c>
      <c r="X42" s="23">
        <f t="shared" si="13"/>
        <v>4.6930332607562899E-3</v>
      </c>
      <c r="Y42" s="23">
        <f t="shared" si="13"/>
        <v>4.3281661283421091E-3</v>
      </c>
      <c r="Z42" s="23">
        <f t="shared" si="13"/>
        <v>3.7996055262480709E-3</v>
      </c>
      <c r="AA42" s="23">
        <f t="shared" si="13"/>
        <v>3.0289348693120508E-3</v>
      </c>
      <c r="AB42" s="23">
        <f t="shared" si="5"/>
        <v>1.7276122281075583E-3</v>
      </c>
      <c r="AC42" s="23">
        <f t="shared" ref="AC42:AE42" si="14">IFERROR((AC25-AC7)/AC7,"NO")</f>
        <v>7.7032379679588931E-4</v>
      </c>
      <c r="AD42" s="23">
        <f t="shared" si="14"/>
        <v>3.3384694239491536E-4</v>
      </c>
      <c r="AE42" s="23">
        <f t="shared" si="14"/>
        <v>-5.3281084391766913E-4</v>
      </c>
      <c r="AF42" s="23">
        <f t="shared" ref="AF42:AG42" si="15">IFERROR((AF25-AF7)/AF7,"NO")</f>
        <v>-1.551663181904746E-3</v>
      </c>
      <c r="AG42" s="23">
        <f t="shared" si="15"/>
        <v>-2.3609163687626556E-3</v>
      </c>
      <c r="AH42" s="23">
        <f t="shared" ref="AH42" si="16">IFERROR((AH25-AH7)/AH7,"NO")</f>
        <v>-4.3669635573016759E-3</v>
      </c>
    </row>
    <row r="43" spans="2:34" ht="18" x14ac:dyDescent="0.2">
      <c r="B43" s="5" t="s">
        <v>102</v>
      </c>
      <c r="C43" s="23">
        <f t="shared" ref="C43:AA43" si="17">IFERROR((C26-C8)/C8,"NO")</f>
        <v>0.22112018209481232</v>
      </c>
      <c r="D43" s="23">
        <f t="shared" si="17"/>
        <v>0.21489942967423484</v>
      </c>
      <c r="E43" s="23">
        <f t="shared" si="17"/>
        <v>0.21135014802397775</v>
      </c>
      <c r="F43" s="23">
        <f t="shared" si="17"/>
        <v>0.20490818353551066</v>
      </c>
      <c r="G43" s="23">
        <f t="shared" si="17"/>
        <v>0.20554736038117039</v>
      </c>
      <c r="H43" s="23">
        <f t="shared" si="17"/>
        <v>0.20311391833315559</v>
      </c>
      <c r="I43" s="23">
        <f t="shared" si="17"/>
        <v>0.19601581350752967</v>
      </c>
      <c r="J43" s="23">
        <f t="shared" si="17"/>
        <v>0.19555608447374109</v>
      </c>
      <c r="K43" s="23">
        <f t="shared" si="17"/>
        <v>0.1904161109164233</v>
      </c>
      <c r="L43" s="23">
        <f t="shared" si="17"/>
        <v>0.1957134544827239</v>
      </c>
      <c r="M43" s="23">
        <f t="shared" si="17"/>
        <v>0.19840245491276959</v>
      </c>
      <c r="N43" s="23">
        <f t="shared" si="17"/>
        <v>0.19200460169448447</v>
      </c>
      <c r="O43" s="23">
        <f t="shared" si="17"/>
        <v>0.19395801885055988</v>
      </c>
      <c r="P43" s="23">
        <f t="shared" si="17"/>
        <v>0.18330412810977395</v>
      </c>
      <c r="Q43" s="23">
        <f t="shared" si="17"/>
        <v>0.19788464750328252</v>
      </c>
      <c r="R43" s="23">
        <f t="shared" si="17"/>
        <v>0.2019106696194351</v>
      </c>
      <c r="S43" s="23">
        <f t="shared" si="17"/>
        <v>0.20026533063253188</v>
      </c>
      <c r="T43" s="23">
        <f t="shared" si="17"/>
        <v>0.21123643697371228</v>
      </c>
      <c r="U43" s="23">
        <f t="shared" si="17"/>
        <v>0.21300470000467714</v>
      </c>
      <c r="V43" s="23">
        <f t="shared" si="17"/>
        <v>0.21789855306660844</v>
      </c>
      <c r="W43" s="23">
        <f t="shared" si="17"/>
        <v>0.21320964628696301</v>
      </c>
      <c r="X43" s="23">
        <f t="shared" si="17"/>
        <v>0.21704026085175313</v>
      </c>
      <c r="Y43" s="23">
        <f t="shared" si="17"/>
        <v>0.20661844035517249</v>
      </c>
      <c r="Z43" s="23">
        <f t="shared" si="17"/>
        <v>0.19768350653764449</v>
      </c>
      <c r="AA43" s="23">
        <f t="shared" si="17"/>
        <v>0.19518074595806101</v>
      </c>
      <c r="AB43" s="23">
        <f t="shared" si="5"/>
        <v>0.1853120815579857</v>
      </c>
      <c r="AC43" s="23">
        <f t="shared" ref="AC43:AE43" si="18">IFERROR((AC26-AC8)/AC8,"NO")</f>
        <v>0.17812417712347398</v>
      </c>
      <c r="AD43" s="23">
        <f t="shared" si="18"/>
        <v>0.17077079510083515</v>
      </c>
      <c r="AE43" s="23">
        <f t="shared" si="18"/>
        <v>0.17043536638670134</v>
      </c>
      <c r="AF43" s="23">
        <f t="shared" ref="AF43:AG43" si="19">IFERROR((AF26-AF8)/AF8,"NO")</f>
        <v>0.17578470825445669</v>
      </c>
      <c r="AG43" s="23">
        <f t="shared" si="19"/>
        <v>0.17062043698528778</v>
      </c>
      <c r="AH43" s="23">
        <f t="shared" ref="AH43" si="20">IFERROR((AH26-AH8)/AH8,"NO")</f>
        <v>0.17109897146180228</v>
      </c>
    </row>
    <row r="44" spans="2:34" ht="18" x14ac:dyDescent="0.2">
      <c r="B44" s="5" t="s">
        <v>103</v>
      </c>
      <c r="C44" s="23">
        <f t="shared" ref="C44:Z44" si="21">IFERROR((C27-C9)/C9,"NO")</f>
        <v>-7.6533917463255927E-2</v>
      </c>
      <c r="D44" s="23">
        <f t="shared" si="21"/>
        <v>-7.8190532589741679E-2</v>
      </c>
      <c r="E44" s="23">
        <f t="shared" si="21"/>
        <v>-7.7991764458059748E-2</v>
      </c>
      <c r="F44" s="23">
        <f t="shared" si="21"/>
        <v>-7.4678213504129509E-2</v>
      </c>
      <c r="G44" s="23">
        <f t="shared" si="21"/>
        <v>-7.0914878840555418E-2</v>
      </c>
      <c r="H44" s="23">
        <f t="shared" si="21"/>
        <v>-6.7402185250242802E-2</v>
      </c>
      <c r="I44" s="23">
        <f t="shared" si="21"/>
        <v>-6.6461894048912243E-2</v>
      </c>
      <c r="J44" s="23">
        <f t="shared" si="21"/>
        <v>-6.7091037708818635E-2</v>
      </c>
      <c r="K44" s="23">
        <f t="shared" si="21"/>
        <v>-6.2928210947918381E-2</v>
      </c>
      <c r="L44" s="23">
        <f t="shared" si="21"/>
        <v>-6.1007843462569718E-2</v>
      </c>
      <c r="M44" s="23">
        <f t="shared" si="21"/>
        <v>-6.1855068757046737E-2</v>
      </c>
      <c r="N44" s="23">
        <f t="shared" si="21"/>
        <v>-6.4800808344585459E-2</v>
      </c>
      <c r="O44" s="23">
        <f t="shared" si="21"/>
        <v>-6.6180408679529373E-2</v>
      </c>
      <c r="P44" s="23">
        <f t="shared" si="21"/>
        <v>-6.5599791817009118E-2</v>
      </c>
      <c r="Q44" s="23">
        <f t="shared" si="21"/>
        <v>-6.7002001237057102E-2</v>
      </c>
      <c r="R44" s="23">
        <f t="shared" si="21"/>
        <v>-6.6831173674086281E-2</v>
      </c>
      <c r="S44" s="23">
        <f t="shared" si="21"/>
        <v>-6.6816329903658794E-2</v>
      </c>
      <c r="T44" s="23">
        <f t="shared" si="21"/>
        <v>-6.7765750363076582E-2</v>
      </c>
      <c r="U44" s="23">
        <f t="shared" si="21"/>
        <v>-6.7017327258701617E-2</v>
      </c>
      <c r="V44" s="23">
        <f t="shared" si="21"/>
        <v>-6.6626395906951741E-2</v>
      </c>
      <c r="W44" s="23">
        <f t="shared" si="21"/>
        <v>-6.081193181168932E-2</v>
      </c>
      <c r="X44" s="23">
        <f t="shared" si="21"/>
        <v>-6.4834745047132408E-2</v>
      </c>
      <c r="Y44" s="23">
        <f t="shared" si="21"/>
        <v>-6.1973499080514617E-2</v>
      </c>
      <c r="Z44" s="23">
        <f t="shared" si="21"/>
        <v>-5.5820520661298001E-2</v>
      </c>
      <c r="AA44" s="23">
        <f>IFERROR((AA27-AA9)/AA9,"NO")</f>
        <v>-5.646539485667567E-2</v>
      </c>
      <c r="AB44" s="23">
        <f t="shared" si="5"/>
        <v>-5.397193665034488E-2</v>
      </c>
      <c r="AC44" s="23">
        <f t="shared" ref="AC44:AE44" si="22">IFERROR((AC27-AC9)/AC9,"NO")</f>
        <v>-5.0954566780519489E-2</v>
      </c>
      <c r="AD44" s="23">
        <f t="shared" si="22"/>
        <v>-4.6658578282223764E-2</v>
      </c>
      <c r="AE44" s="23">
        <f t="shared" si="22"/>
        <v>-4.2602078636941133E-2</v>
      </c>
      <c r="AF44" s="23">
        <f t="shared" ref="AF44:AG44" si="23">IFERROR((AF27-AF9)/AF9,"NO")</f>
        <v>-4.4503361836992023E-2</v>
      </c>
      <c r="AG44" s="23">
        <f t="shared" si="23"/>
        <v>-4.3245600320934184E-2</v>
      </c>
      <c r="AH44" s="23">
        <f t="shared" ref="AH44" si="24">IFERROR((AH27-AH9)/AH9,"NO")</f>
        <v>-4.1189776991744594E-2</v>
      </c>
    </row>
    <row r="45" spans="2:34" ht="18" x14ac:dyDescent="0.2">
      <c r="B45" s="5" t="s">
        <v>104</v>
      </c>
      <c r="C45" s="23">
        <f t="shared" ref="C45:AA45" si="25">IFERROR((C28-C10)/C10,"NO")</f>
        <v>-7.3871131195935344E-2</v>
      </c>
      <c r="D45" s="23">
        <f t="shared" si="25"/>
        <v>-7.6866267088121235E-2</v>
      </c>
      <c r="E45" s="23">
        <f t="shared" si="25"/>
        <v>-7.4440268248435582E-2</v>
      </c>
      <c r="F45" s="23">
        <f t="shared" si="25"/>
        <v>-7.1129612320756389E-2</v>
      </c>
      <c r="G45" s="23">
        <f t="shared" si="25"/>
        <v>-6.7670611686374199E-2</v>
      </c>
      <c r="H45" s="23">
        <f t="shared" si="25"/>
        <v>-6.5423952853550127E-2</v>
      </c>
      <c r="I45" s="23">
        <f t="shared" si="25"/>
        <v>-6.3435235486132252E-2</v>
      </c>
      <c r="J45" s="23">
        <f t="shared" si="25"/>
        <v>-6.5775472984155439E-2</v>
      </c>
      <c r="K45" s="23">
        <f t="shared" si="25"/>
        <v>-6.1379186196980462E-2</v>
      </c>
      <c r="L45" s="23">
        <f t="shared" si="25"/>
        <v>-5.8719146410081476E-2</v>
      </c>
      <c r="M45" s="23">
        <f t="shared" si="25"/>
        <v>-5.8865050020376841E-2</v>
      </c>
      <c r="N45" s="23">
        <f t="shared" si="25"/>
        <v>-6.1227923894409939E-2</v>
      </c>
      <c r="O45" s="23">
        <f t="shared" si="25"/>
        <v>-6.5793896231797114E-2</v>
      </c>
      <c r="P45" s="23">
        <f t="shared" si="25"/>
        <v>-6.3562654014848619E-2</v>
      </c>
      <c r="Q45" s="23">
        <f t="shared" si="25"/>
        <v>-6.3613904481927996E-2</v>
      </c>
      <c r="R45" s="23">
        <f t="shared" si="25"/>
        <v>-6.3208836976915733E-2</v>
      </c>
      <c r="S45" s="23">
        <f t="shared" si="25"/>
        <v>-6.3108856866013599E-2</v>
      </c>
      <c r="T45" s="23">
        <f t="shared" si="25"/>
        <v>-6.3349902350391743E-2</v>
      </c>
      <c r="U45" s="23">
        <f t="shared" si="25"/>
        <v>-6.2427933747252216E-2</v>
      </c>
      <c r="V45" s="23">
        <f t="shared" si="25"/>
        <v>-6.2159617276767061E-2</v>
      </c>
      <c r="W45" s="23">
        <f t="shared" si="25"/>
        <v>-5.5561090247331274E-2</v>
      </c>
      <c r="X45" s="23">
        <f t="shared" si="25"/>
        <v>-5.9009018602848393E-2</v>
      </c>
      <c r="Y45" s="23">
        <f t="shared" si="25"/>
        <v>-5.7904238686558383E-2</v>
      </c>
      <c r="Z45" s="23">
        <f t="shared" si="25"/>
        <v>-5.2351129105719346E-2</v>
      </c>
      <c r="AA45" s="23">
        <f t="shared" si="25"/>
        <v>-5.2293891899628277E-2</v>
      </c>
      <c r="AB45" s="23">
        <f t="shared" si="5"/>
        <v>-5.0830375340435323E-2</v>
      </c>
      <c r="AC45" s="23">
        <f t="shared" ref="AC45:AE45" si="26">IFERROR((AC28-AC10)/AC10,"NO")</f>
        <v>-4.7138701228281482E-2</v>
      </c>
      <c r="AD45" s="23">
        <f t="shared" si="26"/>
        <v>-4.2655792161956689E-2</v>
      </c>
      <c r="AE45" s="23">
        <f t="shared" si="26"/>
        <v>-3.5853906951337333E-2</v>
      </c>
      <c r="AF45" s="23">
        <f t="shared" ref="AF45:AG45" si="27">IFERROR((AF28-AF10)/AF10,"NO")</f>
        <v>-3.7885141311645096E-2</v>
      </c>
      <c r="AG45" s="23">
        <f t="shared" si="27"/>
        <v>-3.7449031617987245E-2</v>
      </c>
      <c r="AH45" s="23">
        <f t="shared" ref="AH45" si="28">IFERROR((AH28-AH10)/AH10,"NO")</f>
        <v>-4.2643371807091206E-2</v>
      </c>
    </row>
    <row r="46" spans="2:34" x14ac:dyDescent="0.2">
      <c r="B46" s="5" t="s">
        <v>1</v>
      </c>
      <c r="C46" s="23">
        <f t="shared" ref="C46:AA46" si="29">IFERROR((C29-C11)/C11,"NO")</f>
        <v>0</v>
      </c>
      <c r="D46" s="23">
        <f t="shared" si="29"/>
        <v>0</v>
      </c>
      <c r="E46" s="23">
        <f t="shared" si="29"/>
        <v>0</v>
      </c>
      <c r="F46" s="23">
        <f t="shared" si="29"/>
        <v>-2.8555228027847008E-5</v>
      </c>
      <c r="G46" s="23">
        <f t="shared" si="29"/>
        <v>-1.927782456874901E-5</v>
      </c>
      <c r="H46" s="23">
        <f t="shared" si="29"/>
        <v>-1.6438189043981313E-5</v>
      </c>
      <c r="I46" s="23">
        <f t="shared" si="29"/>
        <v>-1.3378070783885749E-5</v>
      </c>
      <c r="J46" s="23">
        <f t="shared" si="29"/>
        <v>-1.6353155735289632E-5</v>
      </c>
      <c r="K46" s="23">
        <f t="shared" si="29"/>
        <v>-2.2068412570045564E-5</v>
      </c>
      <c r="L46" s="23">
        <f t="shared" si="29"/>
        <v>-2.361007474550202E-5</v>
      </c>
      <c r="M46" s="23">
        <f t="shared" si="29"/>
        <v>-2.1669244404807674E-5</v>
      </c>
      <c r="N46" s="23">
        <f t="shared" si="29"/>
        <v>-1.8923732549263701E-3</v>
      </c>
      <c r="O46" s="23">
        <f t="shared" si="29"/>
        <v>-2.3506358954310542E-3</v>
      </c>
      <c r="P46" s="23">
        <f t="shared" si="29"/>
        <v>-2.4483672519587285E-3</v>
      </c>
      <c r="Q46" s="23">
        <f t="shared" si="29"/>
        <v>-2.5457454874499665E-3</v>
      </c>
      <c r="R46" s="23">
        <f t="shared" si="29"/>
        <v>-2.610864661671449E-3</v>
      </c>
      <c r="S46" s="23">
        <f t="shared" si="29"/>
        <v>-1.2173016318171726E-3</v>
      </c>
      <c r="T46" s="23">
        <f t="shared" si="29"/>
        <v>-1.2925801689419513E-3</v>
      </c>
      <c r="U46" s="23">
        <f t="shared" si="29"/>
        <v>-1.902261921996704E-4</v>
      </c>
      <c r="V46" s="23">
        <f t="shared" si="29"/>
        <v>-2.1072442899401473E-4</v>
      </c>
      <c r="W46" s="23">
        <f t="shared" si="29"/>
        <v>-2.184382798355169E-4</v>
      </c>
      <c r="X46" s="23">
        <f t="shared" si="29"/>
        <v>-2.2011048590153299E-4</v>
      </c>
      <c r="Y46" s="23">
        <f t="shared" si="29"/>
        <v>-1.3066749652536683E-4</v>
      </c>
      <c r="Z46" s="23">
        <f t="shared" si="29"/>
        <v>-1.9358977717574266E-4</v>
      </c>
      <c r="AA46" s="23">
        <f t="shared" si="29"/>
        <v>-3.0050501080833839E-4</v>
      </c>
      <c r="AB46" s="23">
        <f t="shared" si="5"/>
        <v>-5.0576878655699095E-4</v>
      </c>
      <c r="AC46" s="23">
        <f t="shared" ref="AC46:AE46" si="30">IFERROR((AC29-AC11)/AC11,"NO")</f>
        <v>-5.9320505412982527E-4</v>
      </c>
      <c r="AD46" s="23">
        <f t="shared" si="30"/>
        <v>-7.6724272666458962E-4</v>
      </c>
      <c r="AE46" s="23">
        <f t="shared" si="30"/>
        <v>-1.2944585616135741E-3</v>
      </c>
      <c r="AF46" s="23">
        <f t="shared" ref="AF46:AG46" si="31">IFERROR((AF29-AF11)/AF11,"NO")</f>
        <v>-1.8891316006634435E-3</v>
      </c>
      <c r="AG46" s="23">
        <f t="shared" si="31"/>
        <v>-4.6515238999461734E-3</v>
      </c>
      <c r="AH46" s="23">
        <f t="shared" ref="AH46" si="32">IFERROR((AH29-AH11)/AH11,"NO")</f>
        <v>-1.8094300877199852E-2</v>
      </c>
    </row>
    <row r="47" spans="2:34" x14ac:dyDescent="0.2">
      <c r="B47" s="5" t="s">
        <v>2</v>
      </c>
      <c r="C47" s="23">
        <f t="shared" ref="C47:AA47" si="33">IFERROR((C30-C12)/C12,"NO")</f>
        <v>0</v>
      </c>
      <c r="D47" s="23">
        <f t="shared" si="33"/>
        <v>0</v>
      </c>
      <c r="E47" s="23">
        <f t="shared" si="33"/>
        <v>0</v>
      </c>
      <c r="F47" s="23">
        <f t="shared" si="33"/>
        <v>0</v>
      </c>
      <c r="G47" s="23">
        <f t="shared" si="33"/>
        <v>0</v>
      </c>
      <c r="H47" s="23">
        <f t="shared" si="33"/>
        <v>0</v>
      </c>
      <c r="I47" s="23">
        <f t="shared" si="33"/>
        <v>0</v>
      </c>
      <c r="J47" s="23">
        <f t="shared" si="33"/>
        <v>0</v>
      </c>
      <c r="K47" s="23">
        <f t="shared" si="33"/>
        <v>0</v>
      </c>
      <c r="L47" s="23">
        <f t="shared" si="33"/>
        <v>0</v>
      </c>
      <c r="M47" s="23">
        <f t="shared" si="33"/>
        <v>0</v>
      </c>
      <c r="N47" s="23">
        <f t="shared" si="33"/>
        <v>0</v>
      </c>
      <c r="O47" s="23">
        <f t="shared" si="33"/>
        <v>0</v>
      </c>
      <c r="P47" s="23">
        <f t="shared" si="33"/>
        <v>0</v>
      </c>
      <c r="Q47" s="23">
        <f t="shared" si="33"/>
        <v>0</v>
      </c>
      <c r="R47" s="23">
        <f t="shared" si="33"/>
        <v>0</v>
      </c>
      <c r="S47" s="23">
        <f t="shared" si="33"/>
        <v>0</v>
      </c>
      <c r="T47" s="23">
        <f t="shared" si="33"/>
        <v>0</v>
      </c>
      <c r="U47" s="23">
        <f t="shared" si="33"/>
        <v>0</v>
      </c>
      <c r="V47" s="23">
        <f t="shared" si="33"/>
        <v>0</v>
      </c>
      <c r="W47" s="23">
        <f t="shared" si="33"/>
        <v>0</v>
      </c>
      <c r="X47" s="23">
        <f t="shared" si="33"/>
        <v>0</v>
      </c>
      <c r="Y47" s="23">
        <f t="shared" si="33"/>
        <v>0</v>
      </c>
      <c r="Z47" s="23">
        <f t="shared" si="33"/>
        <v>0</v>
      </c>
      <c r="AA47" s="23">
        <f t="shared" si="33"/>
        <v>0</v>
      </c>
      <c r="AB47" s="23">
        <f t="shared" si="5"/>
        <v>0</v>
      </c>
      <c r="AC47" s="23">
        <f t="shared" ref="AC47:AE47" si="34">IFERROR((AC30-AC12)/AC12,"NO")</f>
        <v>0</v>
      </c>
      <c r="AD47" s="23">
        <f t="shared" si="34"/>
        <v>0</v>
      </c>
      <c r="AE47" s="23">
        <f t="shared" si="34"/>
        <v>0</v>
      </c>
      <c r="AF47" s="23">
        <f t="shared" ref="AF47:AG47" si="35">IFERROR((AF30-AF12)/AF12,"NO")</f>
        <v>0</v>
      </c>
      <c r="AG47" s="23">
        <f t="shared" si="35"/>
        <v>-9.7495456552920884E-2</v>
      </c>
      <c r="AH47" s="23">
        <f t="shared" ref="AH47" si="36">IFERROR((AH30-AH12)/AH12,"NO")</f>
        <v>-8.1251952413232797E-2</v>
      </c>
    </row>
    <row r="48" spans="2:34" ht="18" x14ac:dyDescent="0.2">
      <c r="B48" s="5" t="s">
        <v>105</v>
      </c>
      <c r="C48" s="23">
        <f t="shared" ref="C48:AA48" si="37">IFERROR((C31-C13)/C13,"NO")</f>
        <v>0</v>
      </c>
      <c r="D48" s="23">
        <f t="shared" si="37"/>
        <v>0</v>
      </c>
      <c r="E48" s="23">
        <f t="shared" si="37"/>
        <v>0</v>
      </c>
      <c r="F48" s="23">
        <f t="shared" si="37"/>
        <v>0</v>
      </c>
      <c r="G48" s="23">
        <f t="shared" si="37"/>
        <v>0</v>
      </c>
      <c r="H48" s="23">
        <f t="shared" si="37"/>
        <v>0</v>
      </c>
      <c r="I48" s="23">
        <f t="shared" si="37"/>
        <v>0</v>
      </c>
      <c r="J48" s="23">
        <f t="shared" si="37"/>
        <v>0</v>
      </c>
      <c r="K48" s="23">
        <f t="shared" si="37"/>
        <v>0</v>
      </c>
      <c r="L48" s="23">
        <f t="shared" si="37"/>
        <v>0</v>
      </c>
      <c r="M48" s="23">
        <f t="shared" si="37"/>
        <v>0</v>
      </c>
      <c r="N48" s="23">
        <f t="shared" si="37"/>
        <v>3.5247133708109301E-12</v>
      </c>
      <c r="O48" s="23">
        <f t="shared" si="37"/>
        <v>0</v>
      </c>
      <c r="P48" s="23">
        <f t="shared" si="37"/>
        <v>0</v>
      </c>
      <c r="Q48" s="23">
        <f t="shared" si="37"/>
        <v>3.4793116217808588E-12</v>
      </c>
      <c r="R48" s="23">
        <f t="shared" si="37"/>
        <v>0</v>
      </c>
      <c r="S48" s="23">
        <f t="shared" si="37"/>
        <v>0</v>
      </c>
      <c r="T48" s="23">
        <f t="shared" si="37"/>
        <v>-3.6163462644627189E-12</v>
      </c>
      <c r="U48" s="23">
        <f t="shared" si="37"/>
        <v>-4.1623106018701142E-12</v>
      </c>
      <c r="V48" s="23">
        <f t="shared" si="37"/>
        <v>0</v>
      </c>
      <c r="W48" s="23">
        <f t="shared" si="37"/>
        <v>-6.8817834226315502E-12</v>
      </c>
      <c r="X48" s="23">
        <f t="shared" si="37"/>
        <v>0</v>
      </c>
      <c r="Y48" s="23">
        <f t="shared" si="37"/>
        <v>-1.0840741132832982E-2</v>
      </c>
      <c r="Z48" s="23">
        <f t="shared" si="37"/>
        <v>-9.2970474821957166E-3</v>
      </c>
      <c r="AA48" s="23">
        <f t="shared" si="37"/>
        <v>-1.0812706804521705E-2</v>
      </c>
      <c r="AB48" s="23">
        <f t="shared" si="5"/>
        <v>-9.10249606087336E-3</v>
      </c>
      <c r="AC48" s="23">
        <f t="shared" ref="AC48:AE48" si="38">IFERROR((AC31-AC13)/AC13,"NO")</f>
        <v>-1.0335178345639582E-2</v>
      </c>
      <c r="AD48" s="23">
        <f t="shared" si="38"/>
        <v>-1.040935421239635E-2</v>
      </c>
      <c r="AE48" s="23">
        <f t="shared" si="38"/>
        <v>-1.0048774777080235E-2</v>
      </c>
      <c r="AF48" s="23">
        <f t="shared" ref="AF48:AG48" si="39">IFERROR((AF31-AF13)/AF13,"NO")</f>
        <v>-1.2345097777215713E-2</v>
      </c>
      <c r="AG48" s="23">
        <f t="shared" si="39"/>
        <v>-0.10082176428197477</v>
      </c>
      <c r="AH48" s="23">
        <f t="shared" ref="AH48" si="40">IFERROR((AH31-AH13)/AH13,"NO")</f>
        <v>-5.9878537456452163E-2</v>
      </c>
    </row>
    <row r="49" spans="2:34" ht="18" x14ac:dyDescent="0.2">
      <c r="B49" s="5" t="s">
        <v>106</v>
      </c>
      <c r="C49" s="65" t="str">
        <f t="shared" ref="C49:AA49" si="41">IFERROR((C32-C14)/C14,"NO")</f>
        <v>NO</v>
      </c>
      <c r="D49" s="65" t="str">
        <f t="shared" si="41"/>
        <v>NO</v>
      </c>
      <c r="E49" s="65" t="str">
        <f t="shared" si="41"/>
        <v>NO</v>
      </c>
      <c r="F49" s="65" t="str">
        <f t="shared" si="41"/>
        <v>NO</v>
      </c>
      <c r="G49" s="65" t="str">
        <f t="shared" si="41"/>
        <v>NO</v>
      </c>
      <c r="H49" s="65">
        <f t="shared" si="41"/>
        <v>0</v>
      </c>
      <c r="I49" s="65">
        <f t="shared" si="41"/>
        <v>0</v>
      </c>
      <c r="J49" s="65">
        <f t="shared" si="41"/>
        <v>0</v>
      </c>
      <c r="K49" s="65">
        <f t="shared" si="41"/>
        <v>0</v>
      </c>
      <c r="L49" s="65">
        <f t="shared" si="41"/>
        <v>0</v>
      </c>
      <c r="M49" s="65">
        <f t="shared" si="41"/>
        <v>0</v>
      </c>
      <c r="N49" s="65">
        <f t="shared" si="41"/>
        <v>0</v>
      </c>
      <c r="O49" s="65">
        <f t="shared" si="41"/>
        <v>0</v>
      </c>
      <c r="P49" s="65">
        <f t="shared" si="41"/>
        <v>0</v>
      </c>
      <c r="Q49" s="65">
        <f t="shared" si="41"/>
        <v>0</v>
      </c>
      <c r="R49" s="65">
        <f t="shared" si="41"/>
        <v>0</v>
      </c>
      <c r="S49" s="65">
        <f t="shared" si="41"/>
        <v>0</v>
      </c>
      <c r="T49" s="65">
        <f t="shared" si="41"/>
        <v>0</v>
      </c>
      <c r="U49" s="65">
        <f t="shared" si="41"/>
        <v>0</v>
      </c>
      <c r="V49" s="65">
        <f t="shared" si="41"/>
        <v>0</v>
      </c>
      <c r="W49" s="65">
        <f>IFERROR((W32-W14)/W14,"NO")</f>
        <v>0</v>
      </c>
      <c r="X49" s="65">
        <f t="shared" si="41"/>
        <v>0</v>
      </c>
      <c r="Y49" s="65">
        <f t="shared" si="41"/>
        <v>0</v>
      </c>
      <c r="Z49" s="65">
        <f t="shared" si="41"/>
        <v>0</v>
      </c>
      <c r="AA49" s="65">
        <f t="shared" si="41"/>
        <v>0</v>
      </c>
      <c r="AB49" s="65">
        <f t="shared" si="5"/>
        <v>0</v>
      </c>
      <c r="AC49" s="65">
        <f t="shared" ref="AC49:AE49" si="42">IFERROR((AC32-AC14)/AC14,"NO")</f>
        <v>0</v>
      </c>
      <c r="AD49" s="65">
        <f t="shared" si="42"/>
        <v>0</v>
      </c>
      <c r="AE49" s="65">
        <f t="shared" si="42"/>
        <v>0</v>
      </c>
      <c r="AF49" s="65">
        <f t="shared" ref="AF49:AG49" si="43">IFERROR((AF32-AF14)/AF14,"NO")</f>
        <v>0</v>
      </c>
      <c r="AG49" s="65">
        <f t="shared" si="43"/>
        <v>-0.24368229616420015</v>
      </c>
      <c r="AH49" s="65">
        <f t="shared" ref="AH49" si="44">IFERROR((AH32-AH14)/AH14,"NO")</f>
        <v>-0.27740455106344486</v>
      </c>
    </row>
    <row r="50" spans="2:34" x14ac:dyDescent="0.2">
      <c r="B50" s="19" t="s">
        <v>11</v>
      </c>
      <c r="C50" s="27">
        <f>IFERROR((C33-C15)/C15,"NO")</f>
        <v>-7.3927938930430518E-3</v>
      </c>
      <c r="D50" s="27">
        <f t="shared" ref="D50:Z50" si="45">IFERROR((D33-D15)/D15,"NO")</f>
        <v>-7.0600151823133938E-3</v>
      </c>
      <c r="E50" s="27">
        <f t="shared" si="45"/>
        <v>-6.8943788152212122E-3</v>
      </c>
      <c r="F50" s="27">
        <f t="shared" si="45"/>
        <v>-6.6331153767449609E-3</v>
      </c>
      <c r="G50" s="27">
        <f t="shared" si="45"/>
        <v>-6.4306856473492751E-3</v>
      </c>
      <c r="H50" s="27">
        <f t="shared" si="45"/>
        <v>-6.2362936231654649E-3</v>
      </c>
      <c r="I50" s="27">
        <f t="shared" si="45"/>
        <v>-6.0312221185793505E-3</v>
      </c>
      <c r="J50" s="27">
        <f t="shared" si="45"/>
        <v>-5.9254292865256793E-3</v>
      </c>
      <c r="K50" s="27">
        <f t="shared" si="45"/>
        <v>-5.5646218872593663E-3</v>
      </c>
      <c r="L50" s="27">
        <f t="shared" si="45"/>
        <v>-5.0539123835730429E-3</v>
      </c>
      <c r="M50" s="27">
        <f t="shared" si="45"/>
        <v>-4.8374374447939274E-3</v>
      </c>
      <c r="N50" s="27">
        <f t="shared" si="45"/>
        <v>-4.700528416940482E-3</v>
      </c>
      <c r="O50" s="27">
        <f t="shared" si="45"/>
        <v>-4.8155339757596132E-3</v>
      </c>
      <c r="P50" s="27">
        <f t="shared" si="45"/>
        <v>-4.7094484852963116E-3</v>
      </c>
      <c r="Q50" s="27">
        <f t="shared" si="45"/>
        <v>-4.6222195298856851E-3</v>
      </c>
      <c r="R50" s="27">
        <f t="shared" si="45"/>
        <v>-4.4412456908031464E-3</v>
      </c>
      <c r="S50" s="27">
        <f t="shared" si="45"/>
        <v>-4.4444463535055038E-3</v>
      </c>
      <c r="T50" s="27">
        <f t="shared" si="45"/>
        <v>-4.4187319220586156E-3</v>
      </c>
      <c r="U50" s="27">
        <f t="shared" si="45"/>
        <v>-4.2967732032109405E-3</v>
      </c>
      <c r="V50" s="27">
        <f t="shared" si="45"/>
        <v>-4.2830805579490479E-3</v>
      </c>
      <c r="W50" s="27">
        <f t="shared" si="45"/>
        <v>-4.3229052290114488E-3</v>
      </c>
      <c r="X50" s="27">
        <f t="shared" si="45"/>
        <v>-4.5893809994004752E-3</v>
      </c>
      <c r="Y50" s="27">
        <f t="shared" si="45"/>
        <v>-4.521996002264223E-3</v>
      </c>
      <c r="Z50" s="27">
        <f t="shared" si="45"/>
        <v>-4.4455624544530985E-3</v>
      </c>
      <c r="AA50" s="27">
        <f>IFERROR((AA33-AA15)/AA15,"NO")</f>
        <v>-4.53187155797716E-3</v>
      </c>
      <c r="AB50" s="27">
        <f t="shared" si="5"/>
        <v>-4.4776359820788763E-3</v>
      </c>
      <c r="AC50" s="27">
        <f t="shared" ref="AC50:AE50" si="46">IFERROR((AC33-AC15)/AC15,"NO")</f>
        <v>-4.3787317479871517E-3</v>
      </c>
      <c r="AD50" s="27">
        <f t="shared" si="46"/>
        <v>-4.3593930334679424E-3</v>
      </c>
      <c r="AE50" s="27">
        <f t="shared" si="46"/>
        <v>-4.4230545498358566E-3</v>
      </c>
      <c r="AF50" s="27">
        <f t="shared" ref="AF50:AG50" si="47">IFERROR((AF33-AF15)/AF15,"NO")</f>
        <v>-4.8104763420539279E-3</v>
      </c>
      <c r="AG50" s="27">
        <f t="shared" si="47"/>
        <v>-5.2580257656613056E-3</v>
      </c>
      <c r="AH50" s="27">
        <f t="shared" ref="AH50" si="48">IFERROR((AH33-AH15)/AH15,"NO")</f>
        <v>-5.7163661237537725E-3</v>
      </c>
    </row>
    <row r="51" spans="2:34" x14ac:dyDescent="0.2">
      <c r="B51" s="5" t="s">
        <v>13</v>
      </c>
      <c r="C51" s="23">
        <f>IFERROR((C34-C16)/C16,"NO")</f>
        <v>-2.2869790823638169E-2</v>
      </c>
      <c r="D51" s="23">
        <f t="shared" ref="D51:AB51" si="49">IFERROR((D34-D16)/D16,"NO")</f>
        <v>-2.0565896893014989E-2</v>
      </c>
      <c r="E51" s="23">
        <f t="shared" si="49"/>
        <v>-1.9804016044479424E-2</v>
      </c>
      <c r="F51" s="23">
        <f t="shared" si="49"/>
        <v>-1.6694327576935786E-2</v>
      </c>
      <c r="G51" s="23">
        <f t="shared" si="49"/>
        <v>-1.5072760370738823E-2</v>
      </c>
      <c r="H51" s="23">
        <f t="shared" si="49"/>
        <v>-1.3857091355324249E-2</v>
      </c>
      <c r="I51" s="23">
        <f t="shared" si="49"/>
        <v>-1.2145763372311165E-2</v>
      </c>
      <c r="J51" s="23">
        <f t="shared" si="49"/>
        <v>-1.4649783865601791E-2</v>
      </c>
      <c r="K51" s="23">
        <f t="shared" si="49"/>
        <v>-1.1556553398125648E-2</v>
      </c>
      <c r="L51" s="23">
        <f t="shared" si="49"/>
        <v>-1.1589109497257395E-2</v>
      </c>
      <c r="M51" s="23">
        <f t="shared" si="49"/>
        <v>-2.3297133408278426E-2</v>
      </c>
      <c r="N51" s="23">
        <f t="shared" si="49"/>
        <v>-1.9537259911704515E-2</v>
      </c>
      <c r="O51" s="23">
        <f t="shared" si="49"/>
        <v>-2.3818084183483045E-2</v>
      </c>
      <c r="P51" s="23">
        <f t="shared" si="49"/>
        <v>-2.1913250060227867E-2</v>
      </c>
      <c r="Q51" s="23">
        <f t="shared" si="49"/>
        <v>-1.9529033894744082E-2</v>
      </c>
      <c r="R51" s="23">
        <f t="shared" si="49"/>
        <v>-2.2678611822497821E-2</v>
      </c>
      <c r="S51" s="23">
        <f t="shared" si="49"/>
        <v>-2.2481013406262927E-2</v>
      </c>
      <c r="T51" s="23">
        <f t="shared" si="49"/>
        <v>-2.2083097775235875E-2</v>
      </c>
      <c r="U51" s="23">
        <f t="shared" si="49"/>
        <v>-2.5439329686189217E-2</v>
      </c>
      <c r="V51" s="23">
        <f t="shared" si="49"/>
        <v>-2.4820934372254879E-2</v>
      </c>
      <c r="W51" s="23">
        <f t="shared" si="49"/>
        <v>-2.9677872952153871E-2</v>
      </c>
      <c r="X51" s="23">
        <f t="shared" si="49"/>
        <v>-3.2584795312624322E-2</v>
      </c>
      <c r="Y51" s="23">
        <f t="shared" si="49"/>
        <v>-3.6257393122902874E-2</v>
      </c>
      <c r="Z51" s="23">
        <f t="shared" si="49"/>
        <v>-3.6257601348967411E-2</v>
      </c>
      <c r="AA51" s="23">
        <f t="shared" si="49"/>
        <v>-3.6241571210002384E-2</v>
      </c>
      <c r="AB51" s="23">
        <f t="shared" si="49"/>
        <v>-3.6087414708023118E-2</v>
      </c>
      <c r="AC51" s="23">
        <f t="shared" ref="AC51:AE51" si="50">IFERROR((AC34-AC16)/AC16,"NO")</f>
        <v>-3.0683036670770998E-2</v>
      </c>
      <c r="AD51" s="23">
        <f t="shared" si="50"/>
        <v>-3.5984104125888199E-2</v>
      </c>
      <c r="AE51" s="23">
        <f t="shared" si="50"/>
        <v>-3.3706544115278271E-2</v>
      </c>
      <c r="AF51" s="23">
        <f t="shared" ref="AF51:AG51" si="51">IFERROR((AF34-AF16)/AF16,"NO")</f>
        <v>-3.9357633218592855E-2</v>
      </c>
      <c r="AG51" s="23">
        <f t="shared" si="51"/>
        <v>-3.3291437111883593E-2</v>
      </c>
      <c r="AH51" s="23">
        <f t="shared" ref="AH51" si="52">IFERROR((AH34-AH16)/AH16,"NO")</f>
        <v>-4.4140967420557065E-2</v>
      </c>
    </row>
    <row r="52" spans="2:34" x14ac:dyDescent="0.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4" x14ac:dyDescent="0.2">
      <c r="B53" s="19" t="s">
        <v>97</v>
      </c>
    </row>
    <row r="55" spans="2:34" x14ac:dyDescent="0.2">
      <c r="B55" s="24" t="s">
        <v>0</v>
      </c>
      <c r="C55" s="24">
        <v>1990</v>
      </c>
      <c r="D55" s="24">
        <v>1991</v>
      </c>
      <c r="E55" s="24">
        <v>1992</v>
      </c>
      <c r="F55" s="24">
        <v>1993</v>
      </c>
      <c r="G55" s="24">
        <v>1994</v>
      </c>
      <c r="H55" s="24">
        <v>1995</v>
      </c>
      <c r="I55" s="24">
        <v>1996</v>
      </c>
      <c r="J55" s="24">
        <v>1997</v>
      </c>
      <c r="K55" s="24">
        <v>1998</v>
      </c>
      <c r="L55" s="24">
        <v>1999</v>
      </c>
      <c r="M55" s="24">
        <v>2000</v>
      </c>
      <c r="N55" s="24">
        <v>2001</v>
      </c>
      <c r="O55" s="24">
        <v>2002</v>
      </c>
      <c r="P55" s="24">
        <v>2003</v>
      </c>
      <c r="Q55" s="24">
        <v>2004</v>
      </c>
      <c r="R55" s="24">
        <v>2005</v>
      </c>
      <c r="S55" s="24">
        <v>2006</v>
      </c>
      <c r="T55" s="24">
        <v>2007</v>
      </c>
      <c r="U55" s="24">
        <v>2008</v>
      </c>
      <c r="V55" s="24">
        <v>2009</v>
      </c>
      <c r="W55" s="24">
        <v>2010</v>
      </c>
      <c r="X55" s="24">
        <v>2011</v>
      </c>
      <c r="Y55" s="24">
        <v>2012</v>
      </c>
      <c r="Z55" s="24">
        <v>2013</v>
      </c>
      <c r="AA55" s="24">
        <v>2014</v>
      </c>
      <c r="AB55" s="24">
        <v>2015</v>
      </c>
      <c r="AC55" s="24">
        <v>2016</v>
      </c>
      <c r="AD55" s="24">
        <v>2017</v>
      </c>
      <c r="AE55" s="24">
        <v>2018</v>
      </c>
      <c r="AF55" s="24">
        <v>2019</v>
      </c>
      <c r="AG55" s="24">
        <v>2020</v>
      </c>
      <c r="AH55" s="24">
        <v>2021</v>
      </c>
    </row>
    <row r="56" spans="2:34" ht="18" x14ac:dyDescent="0.2">
      <c r="B56" s="5" t="s">
        <v>99</v>
      </c>
      <c r="C56" s="29">
        <f>IFERROR((C23-C5),"NO")</f>
        <v>0.87986146110779373</v>
      </c>
      <c r="D56" s="30">
        <f t="shared" ref="D56:AA56" si="53">IFERROR((D23-D5),"NO")</f>
        <v>0.85737105406587943</v>
      </c>
      <c r="E56" s="30">
        <f t="shared" si="53"/>
        <v>0.81761565589840757</v>
      </c>
      <c r="F56" s="30">
        <f t="shared" si="53"/>
        <v>0.78459687293070601</v>
      </c>
      <c r="G56" s="30">
        <f t="shared" si="53"/>
        <v>0.54749126539536519</v>
      </c>
      <c r="H56" s="30">
        <f t="shared" si="53"/>
        <v>0.37354460481583374</v>
      </c>
      <c r="I56" s="30">
        <f t="shared" si="53"/>
        <v>0.19463332639134023</v>
      </c>
      <c r="J56" s="30">
        <f t="shared" si="53"/>
        <v>-4.9336016185407061E-2</v>
      </c>
      <c r="K56" s="30">
        <f t="shared" si="53"/>
        <v>-0.53034389918320812</v>
      </c>
      <c r="L56" s="30">
        <f t="shared" si="53"/>
        <v>0.13200393022998469</v>
      </c>
      <c r="M56" s="30">
        <f t="shared" si="53"/>
        <v>0.40701776857167715</v>
      </c>
      <c r="N56" s="30">
        <f t="shared" si="53"/>
        <v>9.1953990704496391E-2</v>
      </c>
      <c r="O56" s="30">
        <f t="shared" si="53"/>
        <v>-0.19836026729171863</v>
      </c>
      <c r="P56" s="30">
        <f t="shared" si="53"/>
        <v>-0.14393256283801747</v>
      </c>
      <c r="Q56" s="30">
        <f t="shared" si="53"/>
        <v>-4.7644166523241438E-2</v>
      </c>
      <c r="R56" s="30">
        <f t="shared" si="53"/>
        <v>-3.5043598822812783</v>
      </c>
      <c r="S56" s="30">
        <f t="shared" si="53"/>
        <v>-7.6452550845206133</v>
      </c>
      <c r="T56" s="30">
        <f t="shared" si="53"/>
        <v>-7.3028377539812936</v>
      </c>
      <c r="U56" s="30">
        <f t="shared" si="53"/>
        <v>-4.1268181594932685</v>
      </c>
      <c r="V56" s="30">
        <f t="shared" si="53"/>
        <v>12.220561250898754</v>
      </c>
      <c r="W56" s="30">
        <f t="shared" si="53"/>
        <v>-1.6273182456206996</v>
      </c>
      <c r="X56" s="30">
        <f t="shared" si="53"/>
        <v>-2.2298647614152287</v>
      </c>
      <c r="Y56" s="30">
        <f t="shared" si="53"/>
        <v>-3.0162551057728706</v>
      </c>
      <c r="Z56" s="30">
        <f t="shared" si="53"/>
        <v>-2.947133611778554</v>
      </c>
      <c r="AA56" s="30">
        <f t="shared" si="53"/>
        <v>-3.0430666367610684</v>
      </c>
      <c r="AB56" s="30">
        <f t="shared" ref="AB56:AB67" si="54">IFERROR((AB23-AB5),"NO")</f>
        <v>-2.5552240190081648</v>
      </c>
      <c r="AC56" s="30">
        <f t="shared" ref="AC56:AE56" si="55">IFERROR((AC23-AC5),"NO")</f>
        <v>-2.79811587491713</v>
      </c>
      <c r="AD56" s="30">
        <f t="shared" si="55"/>
        <v>-2.6294339617015794</v>
      </c>
      <c r="AE56" s="30">
        <f t="shared" si="55"/>
        <v>-3.1899962665702333</v>
      </c>
      <c r="AF56" s="30">
        <f t="shared" ref="AF56:AG56" si="56">IFERROR((AF23-AF5),"NO")</f>
        <v>-2.3628020100441063</v>
      </c>
      <c r="AG56" s="30">
        <f t="shared" si="56"/>
        <v>0.69527489017491462</v>
      </c>
      <c r="AH56" s="30">
        <f t="shared" ref="AH56" si="57">IFERROR((AH23-AH5),"NO")</f>
        <v>-3.0129368692505523</v>
      </c>
    </row>
    <row r="57" spans="2:34" ht="18" x14ac:dyDescent="0.2">
      <c r="B57" s="5" t="s">
        <v>100</v>
      </c>
      <c r="C57" s="30">
        <f t="shared" ref="C57:AA57" si="58">IFERROR((C24-C6),"NO")</f>
        <v>-4594.3219195984348</v>
      </c>
      <c r="D57" s="30">
        <f t="shared" si="58"/>
        <v>-4432.8488102335396</v>
      </c>
      <c r="E57" s="30">
        <f t="shared" si="58"/>
        <v>-4392.6052009459308</v>
      </c>
      <c r="F57" s="30">
        <f t="shared" si="58"/>
        <v>-4160.5361985407217</v>
      </c>
      <c r="G57" s="30">
        <f t="shared" si="58"/>
        <v>-4096.5930266199939</v>
      </c>
      <c r="H57" s="30">
        <f t="shared" si="58"/>
        <v>-4033.510731555878</v>
      </c>
      <c r="I57" s="30">
        <f t="shared" si="58"/>
        <v>-3903.1927976908773</v>
      </c>
      <c r="J57" s="30">
        <f t="shared" si="58"/>
        <v>-4067.5880470863558</v>
      </c>
      <c r="K57" s="30">
        <f t="shared" si="58"/>
        <v>-3865.6111936372617</v>
      </c>
      <c r="L57" s="30">
        <f t="shared" si="58"/>
        <v>-3918.5845373198608</v>
      </c>
      <c r="M57" s="30">
        <f t="shared" si="58"/>
        <v>-4823.6008549117978</v>
      </c>
      <c r="N57" s="30">
        <f t="shared" si="58"/>
        <v>-4558.1468673508862</v>
      </c>
      <c r="O57" s="30">
        <f t="shared" si="58"/>
        <v>-4814.7596322358149</v>
      </c>
      <c r="P57" s="30">
        <f t="shared" si="58"/>
        <v>-4695.9462819722539</v>
      </c>
      <c r="Q57" s="30">
        <f t="shared" si="58"/>
        <v>-4497.1849091397598</v>
      </c>
      <c r="R57" s="30">
        <f t="shared" si="58"/>
        <v>-4808.312882216218</v>
      </c>
      <c r="S57" s="30">
        <f t="shared" si="58"/>
        <v>-4776.5791226877263</v>
      </c>
      <c r="T57" s="30">
        <f t="shared" si="58"/>
        <v>-4683.5965561658668</v>
      </c>
      <c r="U57" s="30">
        <f t="shared" si="58"/>
        <v>-4911.841501956631</v>
      </c>
      <c r="V57" s="30">
        <f t="shared" si="58"/>
        <v>-4700.6143864387195</v>
      </c>
      <c r="W57" s="30">
        <f t="shared" si="58"/>
        <v>-5022.2301930217436</v>
      </c>
      <c r="X57" s="30">
        <f t="shared" si="58"/>
        <v>-5070.1018631945699</v>
      </c>
      <c r="Y57" s="30">
        <f t="shared" si="58"/>
        <v>-5286.6545026031672</v>
      </c>
      <c r="Z57" s="30">
        <f t="shared" si="58"/>
        <v>-5262.0449289570606</v>
      </c>
      <c r="AA57" s="30">
        <f t="shared" si="58"/>
        <v>-5221.8040541424853</v>
      </c>
      <c r="AB57" s="30">
        <f t="shared" si="54"/>
        <v>-5261.8722416125529</v>
      </c>
      <c r="AC57" s="30">
        <f t="shared" ref="AC57:AE57" si="59">IFERROR((AC24-AC6),"NO")</f>
        <v>-4899.9587799208166</v>
      </c>
      <c r="AD57" s="30">
        <f t="shared" si="59"/>
        <v>-5350.4430295823986</v>
      </c>
      <c r="AE57" s="30">
        <f t="shared" si="59"/>
        <v>-5213.1296756794545</v>
      </c>
      <c r="AF57" s="30">
        <f t="shared" ref="AF57:AG57" si="60">IFERROR((AF24-AF6),"NO")</f>
        <v>-5529.7675378837957</v>
      </c>
      <c r="AG57" s="30">
        <f t="shared" si="60"/>
        <v>-5006.7290199226991</v>
      </c>
      <c r="AH57" s="30">
        <f t="shared" ref="AH57" si="61">IFERROR((AH24-AH6),"NO")</f>
        <v>-5890.1602483169627</v>
      </c>
    </row>
    <row r="58" spans="2:34" ht="18" x14ac:dyDescent="0.2">
      <c r="B58" s="5" t="s">
        <v>101</v>
      </c>
      <c r="C58" s="30">
        <f t="shared" ref="C58:AA58" si="62">IFERROR((C25-C7),"NO")</f>
        <v>87.1366580993963</v>
      </c>
      <c r="D58" s="30">
        <f t="shared" si="62"/>
        <v>93.689106005989743</v>
      </c>
      <c r="E58" s="30">
        <f t="shared" si="62"/>
        <v>96.681088569344865</v>
      </c>
      <c r="F58" s="30">
        <f t="shared" si="62"/>
        <v>98.934845977928489</v>
      </c>
      <c r="G58" s="30">
        <f t="shared" si="62"/>
        <v>93.964832028126693</v>
      </c>
      <c r="H58" s="30">
        <f t="shared" si="62"/>
        <v>91.453120062222297</v>
      </c>
      <c r="I58" s="30">
        <f t="shared" si="62"/>
        <v>90.891801180317998</v>
      </c>
      <c r="J58" s="30">
        <f t="shared" si="62"/>
        <v>87.693817435632809</v>
      </c>
      <c r="K58" s="30">
        <f t="shared" si="62"/>
        <v>93.37982402192938</v>
      </c>
      <c r="L58" s="30">
        <f t="shared" si="62"/>
        <v>93.176810995908454</v>
      </c>
      <c r="M58" s="30">
        <f t="shared" si="62"/>
        <v>87.387432241033821</v>
      </c>
      <c r="N58" s="30">
        <f t="shared" si="62"/>
        <v>82.029338721738895</v>
      </c>
      <c r="O58" s="30">
        <f t="shared" si="62"/>
        <v>73.415846576219337</v>
      </c>
      <c r="P58" s="30">
        <f t="shared" si="62"/>
        <v>71.163677125146933</v>
      </c>
      <c r="Q58" s="30">
        <f t="shared" si="62"/>
        <v>80.288144351652591</v>
      </c>
      <c r="R58" s="30">
        <f t="shared" si="62"/>
        <v>82.281863568172412</v>
      </c>
      <c r="S58" s="30">
        <f t="shared" si="62"/>
        <v>82.757864138919103</v>
      </c>
      <c r="T58" s="30">
        <f>IFERROR((T25-T7),"NO")</f>
        <v>79.60670369453328</v>
      </c>
      <c r="U58" s="30">
        <f>IFERROR((U25-U7),"NO")</f>
        <v>75.017452006166423</v>
      </c>
      <c r="V58" s="30">
        <f t="shared" si="62"/>
        <v>72.142344059524476</v>
      </c>
      <c r="W58" s="30">
        <f t="shared" si="62"/>
        <v>68.860301505712414</v>
      </c>
      <c r="X58" s="30">
        <f t="shared" si="62"/>
        <v>68.006038703924787</v>
      </c>
      <c r="Y58" s="30">
        <f t="shared" si="62"/>
        <v>65.91961644996627</v>
      </c>
      <c r="Z58" s="30">
        <f t="shared" si="62"/>
        <v>59.066076894363505</v>
      </c>
      <c r="AA58" s="30">
        <f t="shared" si="62"/>
        <v>47.380892557528568</v>
      </c>
      <c r="AB58" s="30">
        <f t="shared" si="54"/>
        <v>28.044991870758167</v>
      </c>
      <c r="AC58" s="30">
        <f t="shared" ref="AC58:AE58" si="63">IFERROR((AC25-AC7),"NO")</f>
        <v>12.853580901166424</v>
      </c>
      <c r="AD58" s="30">
        <f t="shared" si="63"/>
        <v>5.7345606914168457</v>
      </c>
      <c r="AE58" s="30">
        <f t="shared" si="63"/>
        <v>-9.3472422017621284</v>
      </c>
      <c r="AF58" s="30">
        <f t="shared" ref="AF58:AG58" si="64">IFERROR((AF25-AF7),"NO")</f>
        <v>-26.445082124486362</v>
      </c>
      <c r="AG58" s="30">
        <f t="shared" si="64"/>
        <v>-40.812759600146819</v>
      </c>
      <c r="AH58" s="30">
        <f t="shared" ref="AH58" si="65">IFERROR((AH25-AH7),"NO")</f>
        <v>-77.075597746046697</v>
      </c>
    </row>
    <row r="59" spans="2:34" ht="18" x14ac:dyDescent="0.2">
      <c r="B59" s="5" t="s">
        <v>102</v>
      </c>
      <c r="C59" s="30">
        <f t="shared" ref="C59:AA59" si="66">IFERROR((C26-C8),"NO")</f>
        <v>3680.4950726044881</v>
      </c>
      <c r="D59" s="30">
        <f t="shared" si="66"/>
        <v>3651.7977500059824</v>
      </c>
      <c r="E59" s="30">
        <f t="shared" si="66"/>
        <v>3640.3948576241783</v>
      </c>
      <c r="F59" s="30">
        <f t="shared" si="66"/>
        <v>3581.08210558465</v>
      </c>
      <c r="G59" s="30">
        <f t="shared" si="66"/>
        <v>3590.28738112684</v>
      </c>
      <c r="H59" s="30">
        <f t="shared" si="66"/>
        <v>3576.4329510550633</v>
      </c>
      <c r="I59" s="30">
        <f t="shared" si="66"/>
        <v>3529.9770276777963</v>
      </c>
      <c r="J59" s="30">
        <f t="shared" si="66"/>
        <v>3521.4620820785676</v>
      </c>
      <c r="K59" s="30">
        <f t="shared" si="66"/>
        <v>3499.3710661642363</v>
      </c>
      <c r="L59" s="30">
        <f t="shared" si="66"/>
        <v>3501.5499110279925</v>
      </c>
      <c r="M59" s="30">
        <f t="shared" si="66"/>
        <v>3447.9312211899778</v>
      </c>
      <c r="N59" s="30">
        <f t="shared" si="66"/>
        <v>3406.3290195971676</v>
      </c>
      <c r="O59" s="30">
        <f t="shared" si="66"/>
        <v>3377.9030234380807</v>
      </c>
      <c r="P59" s="30">
        <f t="shared" si="66"/>
        <v>3371.8907328167006</v>
      </c>
      <c r="Q59" s="30">
        <f t="shared" si="66"/>
        <v>3396.1621710991749</v>
      </c>
      <c r="R59" s="30">
        <f t="shared" si="66"/>
        <v>3407.1663699111123</v>
      </c>
      <c r="S59" s="30">
        <f t="shared" si="66"/>
        <v>3398.8191280545434</v>
      </c>
      <c r="T59" s="30">
        <f t="shared" si="66"/>
        <v>3373.057901268623</v>
      </c>
      <c r="U59" s="30">
        <f t="shared" si="66"/>
        <v>3358.5296341041012</v>
      </c>
      <c r="V59" s="30">
        <f t="shared" si="66"/>
        <v>3342.1446951829766</v>
      </c>
      <c r="W59" s="30">
        <f t="shared" si="66"/>
        <v>3279.2433889631557</v>
      </c>
      <c r="X59" s="30">
        <f t="shared" si="66"/>
        <v>3282.3145170862663</v>
      </c>
      <c r="Y59" s="30">
        <f t="shared" si="66"/>
        <v>3250.8639583166878</v>
      </c>
      <c r="Z59" s="30">
        <f t="shared" si="66"/>
        <v>3193.5844542156738</v>
      </c>
      <c r="AA59" s="30">
        <f t="shared" si="66"/>
        <v>3176.9921359443888</v>
      </c>
      <c r="AB59" s="30">
        <f t="shared" si="54"/>
        <v>3114.606605258552</v>
      </c>
      <c r="AC59" s="30">
        <f t="shared" ref="AC59:AE59" si="67">IFERROR((AC26-AC8),"NO")</f>
        <v>3069.6697574346363</v>
      </c>
      <c r="AD59" s="30">
        <f t="shared" si="67"/>
        <v>3076.0730877010283</v>
      </c>
      <c r="AE59" s="30">
        <f t="shared" si="67"/>
        <v>3095.6848271817871</v>
      </c>
      <c r="AF59" s="30">
        <f t="shared" ref="AF59:AG59" si="68">IFERROR((AF26-AF8),"NO")</f>
        <v>3102.3229167934114</v>
      </c>
      <c r="AG59" s="30">
        <f t="shared" si="68"/>
        <v>3057.3852808610682</v>
      </c>
      <c r="AH59" s="30">
        <f t="shared" ref="AH59" si="69">IFERROR((AH26-AH8),"NO")</f>
        <v>3127.0051097147734</v>
      </c>
    </row>
    <row r="60" spans="2:34" ht="18" x14ac:dyDescent="0.2">
      <c r="B60" s="5" t="s">
        <v>103</v>
      </c>
      <c r="C60" s="30">
        <f t="shared" ref="C60:AA60" si="70">IFERROR((C27-C9),"NO")</f>
        <v>-499.37253773398697</v>
      </c>
      <c r="D60" s="30">
        <f t="shared" si="70"/>
        <v>-493.81478306774079</v>
      </c>
      <c r="E60" s="30">
        <f t="shared" si="70"/>
        <v>-487.64855094099676</v>
      </c>
      <c r="F60" s="30">
        <f t="shared" si="70"/>
        <v>-479.04607112753365</v>
      </c>
      <c r="G60" s="30">
        <f t="shared" si="70"/>
        <v>-471.30914939569629</v>
      </c>
      <c r="H60" s="30">
        <f t="shared" si="70"/>
        <v>-466.50677053196432</v>
      </c>
      <c r="I60" s="30">
        <f t="shared" si="70"/>
        <v>-466.49989493308476</v>
      </c>
      <c r="J60" s="30">
        <f t="shared" si="70"/>
        <v>-464.99536391668062</v>
      </c>
      <c r="K60" s="30">
        <f t="shared" si="70"/>
        <v>-461.73881291894668</v>
      </c>
      <c r="L60" s="30">
        <f t="shared" si="70"/>
        <v>-434.56183840790072</v>
      </c>
      <c r="M60" s="30">
        <f t="shared" si="70"/>
        <v>-425.01841535262793</v>
      </c>
      <c r="N60" s="30">
        <f t="shared" si="70"/>
        <v>-419.12648787523176</v>
      </c>
      <c r="O60" s="30">
        <f t="shared" si="70"/>
        <v>-409.29452246620895</v>
      </c>
      <c r="P60" s="30">
        <f t="shared" si="70"/>
        <v>-401.62324968878875</v>
      </c>
      <c r="Q60" s="30">
        <f t="shared" si="70"/>
        <v>-400.83442298646241</v>
      </c>
      <c r="R60" s="30">
        <f t="shared" si="70"/>
        <v>-394.32454957481332</v>
      </c>
      <c r="S60" s="30">
        <f t="shared" si="70"/>
        <v>-389.69656352780112</v>
      </c>
      <c r="T60" s="30">
        <f t="shared" si="70"/>
        <v>-379.9216907767568</v>
      </c>
      <c r="U60" s="30">
        <f t="shared" si="70"/>
        <v>-368.60483629117243</v>
      </c>
      <c r="V60" s="30">
        <f t="shared" si="70"/>
        <v>-356.24869948274318</v>
      </c>
      <c r="W60" s="30">
        <f t="shared" si="70"/>
        <v>-339.49291449335669</v>
      </c>
      <c r="X60" s="30">
        <f t="shared" si="70"/>
        <v>-335.64354600807656</v>
      </c>
      <c r="Y60" s="30">
        <f t="shared" si="70"/>
        <v>-333.39663133856084</v>
      </c>
      <c r="Z60" s="30">
        <f t="shared" si="70"/>
        <v>-320.9477489468818</v>
      </c>
      <c r="AA60" s="30">
        <f t="shared" si="70"/>
        <v>-311.95919632366713</v>
      </c>
      <c r="AB60" s="30">
        <f t="shared" si="54"/>
        <v>-300.88524528613016</v>
      </c>
      <c r="AC60" s="30">
        <f t="shared" ref="AC60:AE60" si="71">IFERROR((AC27-AC9),"NO")</f>
        <v>-289.19653061921326</v>
      </c>
      <c r="AD60" s="30">
        <f t="shared" si="71"/>
        <v>-278.33716475778692</v>
      </c>
      <c r="AE60" s="30">
        <f t="shared" si="71"/>
        <v>-267.92346778703995</v>
      </c>
      <c r="AF60" s="30">
        <f t="shared" ref="AF60:AG60" si="72">IFERROR((AF27-AF9),"NO")</f>
        <v>-263.53935002186881</v>
      </c>
      <c r="AG60" s="30">
        <f t="shared" si="72"/>
        <v>-256.27687893088478</v>
      </c>
      <c r="AH60" s="30">
        <f t="shared" ref="AH60" si="73">IFERROR((AH27-AH9),"NO")</f>
        <v>-253.17870917666187</v>
      </c>
    </row>
    <row r="61" spans="2:34" ht="18" x14ac:dyDescent="0.2">
      <c r="B61" s="5" t="s">
        <v>104</v>
      </c>
      <c r="C61" s="30">
        <f t="shared" ref="C61:AA61" si="74">IFERROR((C28-C10),"NO")</f>
        <v>-496.14786948865913</v>
      </c>
      <c r="D61" s="30">
        <f t="shared" si="74"/>
        <v>-501.58946825442945</v>
      </c>
      <c r="E61" s="30">
        <f t="shared" si="74"/>
        <v>-478.76825654873755</v>
      </c>
      <c r="F61" s="30">
        <f t="shared" si="74"/>
        <v>-469.9294696234474</v>
      </c>
      <c r="G61" s="30">
        <f t="shared" si="74"/>
        <v>-463.36044525815851</v>
      </c>
      <c r="H61" s="30">
        <f t="shared" si="74"/>
        <v>-468.33749853379868</v>
      </c>
      <c r="I61" s="30">
        <f t="shared" si="74"/>
        <v>-459.99409650024245</v>
      </c>
      <c r="J61" s="30">
        <f t="shared" si="74"/>
        <v>-472.11330191306388</v>
      </c>
      <c r="K61" s="30">
        <f t="shared" si="74"/>
        <v>-464.9610460790127</v>
      </c>
      <c r="L61" s="30">
        <f t="shared" si="74"/>
        <v>-431.83355418421888</v>
      </c>
      <c r="M61" s="30">
        <f t="shared" si="74"/>
        <v>-419.09011176600598</v>
      </c>
      <c r="N61" s="30">
        <f t="shared" si="74"/>
        <v>-415.14071821245216</v>
      </c>
      <c r="O61" s="30">
        <f t="shared" si="74"/>
        <v>-426.6198157282879</v>
      </c>
      <c r="P61" s="30">
        <f t="shared" si="74"/>
        <v>-411.13771514944438</v>
      </c>
      <c r="Q61" s="30">
        <f t="shared" si="74"/>
        <v>-400.27836929265959</v>
      </c>
      <c r="R61" s="30">
        <f t="shared" si="74"/>
        <v>-393.3678042982865</v>
      </c>
      <c r="S61" s="30">
        <f t="shared" si="74"/>
        <v>-388.96142973085625</v>
      </c>
      <c r="T61" s="30">
        <f t="shared" si="74"/>
        <v>-376.22682275561237</v>
      </c>
      <c r="U61" s="30">
        <f t="shared" si="74"/>
        <v>-365.68760782581285</v>
      </c>
      <c r="V61" s="30">
        <f t="shared" si="74"/>
        <v>-356.07409891757925</v>
      </c>
      <c r="W61" s="30">
        <f t="shared" si="74"/>
        <v>-336.85242156238201</v>
      </c>
      <c r="X61" s="30">
        <f t="shared" si="74"/>
        <v>-330.94150797299335</v>
      </c>
      <c r="Y61" s="30">
        <f t="shared" si="74"/>
        <v>-335.8376399427807</v>
      </c>
      <c r="Z61" s="30">
        <f t="shared" si="74"/>
        <v>-323.96447835940216</v>
      </c>
      <c r="AA61" s="30">
        <f t="shared" si="74"/>
        <v>-311.85894024240406</v>
      </c>
      <c r="AB61" s="30">
        <f t="shared" si="54"/>
        <v>-305.09859859481821</v>
      </c>
      <c r="AC61" s="30">
        <f t="shared" ref="AC61:AE61" si="75">IFERROR((AC28-AC10),"NO")</f>
        <v>-287.0025269846974</v>
      </c>
      <c r="AD61" s="30">
        <f t="shared" si="75"/>
        <v>-274.3253842391714</v>
      </c>
      <c r="AE61" s="30">
        <f t="shared" si="75"/>
        <v>-240.51021703655624</v>
      </c>
      <c r="AF61" s="30">
        <f t="shared" ref="AF61:AG61" si="76">IFERROR((AF28-AF10),"NO")</f>
        <v>-239.98722653109235</v>
      </c>
      <c r="AG61" s="30">
        <f t="shared" si="76"/>
        <v>-237.05347587225788</v>
      </c>
      <c r="AH61" s="30">
        <f t="shared" ref="AH61" si="77">IFERROR((AH28-AH10),"NO")</f>
        <v>-280.57657737112822</v>
      </c>
    </row>
    <row r="62" spans="2:34" x14ac:dyDescent="0.2">
      <c r="B62" s="5" t="s">
        <v>1</v>
      </c>
      <c r="C62" s="30">
        <f t="shared" ref="C62:AA62" si="78">IFERROR((C29-C11),"NO")</f>
        <v>0</v>
      </c>
      <c r="D62" s="30">
        <f t="shared" si="78"/>
        <v>0</v>
      </c>
      <c r="E62" s="30">
        <f t="shared" si="78"/>
        <v>0</v>
      </c>
      <c r="F62" s="30">
        <f t="shared" si="78"/>
        <v>-1.860812838003767E-4</v>
      </c>
      <c r="G62" s="30">
        <f t="shared" si="78"/>
        <v>-3.5156629578736442E-4</v>
      </c>
      <c r="H62" s="30">
        <f t="shared" si="78"/>
        <v>-5.1669195491044206E-4</v>
      </c>
      <c r="I62" s="30">
        <f t="shared" si="78"/>
        <v>-9.7438277479966473E-4</v>
      </c>
      <c r="J62" s="30">
        <f t="shared" si="78"/>
        <v>-1.8794666823254147E-3</v>
      </c>
      <c r="K62" s="30">
        <f t="shared" si="78"/>
        <v>-3.1187786838984266E-3</v>
      </c>
      <c r="L62" s="30">
        <f t="shared" si="78"/>
        <v>-4.3681391400127723E-3</v>
      </c>
      <c r="M62" s="30">
        <f t="shared" si="78"/>
        <v>-5.3237864974562399E-3</v>
      </c>
      <c r="N62" s="30">
        <f t="shared" si="78"/>
        <v>-0.56068806777147984</v>
      </c>
      <c r="O62" s="30">
        <f t="shared" si="78"/>
        <v>-0.89091894460364074</v>
      </c>
      <c r="P62" s="30">
        <f t="shared" si="78"/>
        <v>-1.2642533857230092</v>
      </c>
      <c r="Q62" s="30">
        <f t="shared" si="78"/>
        <v>-1.6811979545893792</v>
      </c>
      <c r="R62" s="30">
        <f t="shared" si="78"/>
        <v>-2.1418265811881838</v>
      </c>
      <c r="S62" s="30">
        <f t="shared" si="78"/>
        <v>-1.0582406658038508</v>
      </c>
      <c r="T62" s="30">
        <f t="shared" si="78"/>
        <v>-1.1404804855286557</v>
      </c>
      <c r="U62" s="30">
        <f t="shared" si="78"/>
        <v>-0.18295476273124223</v>
      </c>
      <c r="V62" s="30">
        <f t="shared" si="78"/>
        <v>-0.21085500327023965</v>
      </c>
      <c r="W62" s="30">
        <f t="shared" si="78"/>
        <v>-0.22213141633187661</v>
      </c>
      <c r="X62" s="30">
        <f t="shared" si="78"/>
        <v>-0.22929119041964441</v>
      </c>
      <c r="Y62" s="30">
        <f t="shared" si="78"/>
        <v>-0.13476707744803207</v>
      </c>
      <c r="Z62" s="30">
        <f t="shared" si="78"/>
        <v>-0.20540975297376463</v>
      </c>
      <c r="AA62" s="30">
        <f t="shared" si="78"/>
        <v>-0.34238304396490093</v>
      </c>
      <c r="AB62" s="30">
        <f t="shared" si="54"/>
        <v>-0.56472013593452175</v>
      </c>
      <c r="AC62" s="30">
        <f t="shared" ref="AC62:AE62" si="79">IFERROR((AC29-AC11),"NO")</f>
        <v>-0.70253783270504755</v>
      </c>
      <c r="AD62" s="30">
        <f t="shared" si="79"/>
        <v>-0.83959136777116328</v>
      </c>
      <c r="AE62" s="30">
        <f t="shared" si="79"/>
        <v>-1.0147604204740901</v>
      </c>
      <c r="AF62" s="30">
        <f t="shared" ref="AF62:AG62" si="80">IFERROR((AF29-AF11),"NO")</f>
        <v>-1.4584588299916277</v>
      </c>
      <c r="AG62" s="30">
        <f t="shared" si="80"/>
        <v>-2.9029158776012309</v>
      </c>
      <c r="AH62" s="30">
        <f t="shared" ref="AH62" si="81">IFERROR((AH29-AH11),"NO")</f>
        <v>-12.177244939245497</v>
      </c>
    </row>
    <row r="63" spans="2:34" x14ac:dyDescent="0.2">
      <c r="B63" s="5" t="s">
        <v>2</v>
      </c>
      <c r="C63" s="30">
        <f t="shared" ref="C63:AA63" si="82">IFERROR((C30-C12),"NO")</f>
        <v>0</v>
      </c>
      <c r="D63" s="30">
        <f t="shared" si="82"/>
        <v>0</v>
      </c>
      <c r="E63" s="30">
        <f t="shared" si="82"/>
        <v>0</v>
      </c>
      <c r="F63" s="30">
        <f t="shared" si="82"/>
        <v>0</v>
      </c>
      <c r="G63" s="30">
        <f t="shared" si="82"/>
        <v>0</v>
      </c>
      <c r="H63" s="30">
        <f t="shared" si="82"/>
        <v>0</v>
      </c>
      <c r="I63" s="30">
        <f t="shared" si="82"/>
        <v>0</v>
      </c>
      <c r="J63" s="30">
        <f t="shared" si="82"/>
        <v>0</v>
      </c>
      <c r="K63" s="30">
        <f t="shared" si="82"/>
        <v>0</v>
      </c>
      <c r="L63" s="30">
        <f t="shared" si="82"/>
        <v>0</v>
      </c>
      <c r="M63" s="30">
        <f>IFERROR((M30-M12),"NO")</f>
        <v>0</v>
      </c>
      <c r="N63" s="30">
        <f t="shared" si="82"/>
        <v>0</v>
      </c>
      <c r="O63" s="30">
        <f t="shared" si="82"/>
        <v>0</v>
      </c>
      <c r="P63" s="30">
        <f t="shared" si="82"/>
        <v>0</v>
      </c>
      <c r="Q63" s="30">
        <f t="shared" si="82"/>
        <v>0</v>
      </c>
      <c r="R63" s="30">
        <f t="shared" si="82"/>
        <v>0</v>
      </c>
      <c r="S63" s="30">
        <f t="shared" si="82"/>
        <v>0</v>
      </c>
      <c r="T63" s="30">
        <f t="shared" si="82"/>
        <v>0</v>
      </c>
      <c r="U63" s="30">
        <f t="shared" si="82"/>
        <v>0</v>
      </c>
      <c r="V63" s="30">
        <f t="shared" si="82"/>
        <v>0</v>
      </c>
      <c r="W63" s="30">
        <f t="shared" si="82"/>
        <v>0</v>
      </c>
      <c r="X63" s="30">
        <f t="shared" si="82"/>
        <v>0</v>
      </c>
      <c r="Y63" s="30">
        <f t="shared" si="82"/>
        <v>0</v>
      </c>
      <c r="Z63" s="30">
        <f t="shared" si="82"/>
        <v>0</v>
      </c>
      <c r="AA63" s="30">
        <f t="shared" si="82"/>
        <v>0</v>
      </c>
      <c r="AB63" s="30">
        <f t="shared" si="54"/>
        <v>0</v>
      </c>
      <c r="AC63" s="30">
        <f t="shared" ref="AC63:AE63" si="83">IFERROR((AC30-AC12),"NO")</f>
        <v>0</v>
      </c>
      <c r="AD63" s="30">
        <f t="shared" si="83"/>
        <v>0</v>
      </c>
      <c r="AE63" s="30">
        <f t="shared" si="83"/>
        <v>0</v>
      </c>
      <c r="AF63" s="30">
        <f t="shared" ref="AF63:AG63" si="84">IFERROR((AF30-AF12),"NO")</f>
        <v>0</v>
      </c>
      <c r="AG63" s="30">
        <f t="shared" si="84"/>
        <v>-6.2363700000000009</v>
      </c>
      <c r="AH63" s="30">
        <f t="shared" ref="AH63" si="85">IFERROR((AH30-AH12),"NO")</f>
        <v>-5.2774500000000018</v>
      </c>
    </row>
    <row r="64" spans="2:34" ht="18" x14ac:dyDescent="0.2">
      <c r="B64" s="5" t="s">
        <v>105</v>
      </c>
      <c r="C64" s="30">
        <f t="shared" ref="C64:AA64" si="86">IFERROR((C31-C13),"NO")</f>
        <v>0</v>
      </c>
      <c r="D64" s="30">
        <f t="shared" si="86"/>
        <v>0</v>
      </c>
      <c r="E64" s="30">
        <f t="shared" si="86"/>
        <v>0</v>
      </c>
      <c r="F64" s="30">
        <f t="shared" si="86"/>
        <v>0</v>
      </c>
      <c r="G64" s="30">
        <f t="shared" si="86"/>
        <v>0</v>
      </c>
      <c r="H64" s="30">
        <f t="shared" si="86"/>
        <v>0</v>
      </c>
      <c r="I64" s="30">
        <f t="shared" si="86"/>
        <v>0</v>
      </c>
      <c r="J64" s="30">
        <f t="shared" si="86"/>
        <v>0</v>
      </c>
      <c r="K64" s="30">
        <f t="shared" si="86"/>
        <v>0</v>
      </c>
      <c r="L64" s="30">
        <f t="shared" si="86"/>
        <v>0</v>
      </c>
      <c r="M64" s="30">
        <f t="shared" si="86"/>
        <v>0</v>
      </c>
      <c r="N64" s="30">
        <f t="shared" si="86"/>
        <v>2.3499069357058033E-10</v>
      </c>
      <c r="O64" s="30">
        <f t="shared" si="86"/>
        <v>0</v>
      </c>
      <c r="P64" s="30">
        <f t="shared" si="86"/>
        <v>0</v>
      </c>
      <c r="Q64" s="30">
        <f t="shared" si="86"/>
        <v>2.3500490442529554E-10</v>
      </c>
      <c r="R64" s="30">
        <f t="shared" si="86"/>
        <v>0</v>
      </c>
      <c r="S64" s="30">
        <f t="shared" si="86"/>
        <v>0</v>
      </c>
      <c r="T64" s="30">
        <f t="shared" si="86"/>
        <v>-2.3500490442529554E-10</v>
      </c>
      <c r="U64" s="30">
        <f t="shared" si="86"/>
        <v>-2.3499779899793793E-10</v>
      </c>
      <c r="V64" s="30">
        <f t="shared" si="86"/>
        <v>0</v>
      </c>
      <c r="W64" s="30">
        <f t="shared" si="86"/>
        <v>-2.3499779899793793E-10</v>
      </c>
      <c r="X64" s="30">
        <f t="shared" si="86"/>
        <v>0</v>
      </c>
      <c r="Y64" s="30">
        <f t="shared" si="86"/>
        <v>-0.4181750112549949</v>
      </c>
      <c r="Z64" s="30">
        <f t="shared" si="86"/>
        <v>-0.41746088949499693</v>
      </c>
      <c r="AA64" s="30">
        <f t="shared" si="86"/>
        <v>-0.41704323339500604</v>
      </c>
      <c r="AB64" s="30">
        <f t="shared" si="54"/>
        <v>-0.41753255885500096</v>
      </c>
      <c r="AC64" s="30">
        <f t="shared" ref="AC64:AE64" si="87">IFERROR((AC31-AC13),"NO")</f>
        <v>-0.41868605635499989</v>
      </c>
      <c r="AD64" s="30">
        <f t="shared" si="87"/>
        <v>-0.42084552117499641</v>
      </c>
      <c r="AE64" s="30">
        <f t="shared" si="87"/>
        <v>-0.42397105689499881</v>
      </c>
      <c r="AF64" s="30">
        <f t="shared" ref="AF64:AG64" si="88">IFERROR((AF31-AF13),"NO")</f>
        <v>-0.42727826359499943</v>
      </c>
      <c r="AG64" s="30">
        <f t="shared" si="88"/>
        <v>-1.910800631259999</v>
      </c>
      <c r="AH64" s="30">
        <f t="shared" ref="AH64" si="89">IFERROR((AH31-AH13),"NO")</f>
        <v>-0.97201373204500108</v>
      </c>
    </row>
    <row r="65" spans="2:34" ht="18" x14ac:dyDescent="0.2">
      <c r="B65" s="5" t="s">
        <v>106</v>
      </c>
      <c r="C65" s="30" t="str">
        <f t="shared" ref="C65:AA65" si="90">IFERROR((C32-C14),"NO")</f>
        <v>NO</v>
      </c>
      <c r="D65" s="30" t="str">
        <f t="shared" si="90"/>
        <v>NO</v>
      </c>
      <c r="E65" s="30" t="str">
        <f t="shared" si="90"/>
        <v>NO</v>
      </c>
      <c r="F65" s="30" t="str">
        <f t="shared" si="90"/>
        <v>NO</v>
      </c>
      <c r="G65" s="30" t="str">
        <f t="shared" si="90"/>
        <v>NO</v>
      </c>
      <c r="H65" s="30">
        <f t="shared" si="90"/>
        <v>0</v>
      </c>
      <c r="I65" s="30">
        <f t="shared" si="90"/>
        <v>0</v>
      </c>
      <c r="J65" s="30">
        <f t="shared" si="90"/>
        <v>0</v>
      </c>
      <c r="K65" s="30">
        <f t="shared" si="90"/>
        <v>0</v>
      </c>
      <c r="L65" s="30">
        <f t="shared" si="90"/>
        <v>0</v>
      </c>
      <c r="M65" s="30">
        <f t="shared" si="90"/>
        <v>0</v>
      </c>
      <c r="N65" s="30">
        <f t="shared" si="90"/>
        <v>0</v>
      </c>
      <c r="O65" s="30">
        <f t="shared" si="90"/>
        <v>0</v>
      </c>
      <c r="P65" s="30">
        <f t="shared" si="90"/>
        <v>0</v>
      </c>
      <c r="Q65" s="30">
        <f t="shared" si="90"/>
        <v>0</v>
      </c>
      <c r="R65" s="30">
        <f t="shared" si="90"/>
        <v>0</v>
      </c>
      <c r="S65" s="30">
        <f t="shared" si="90"/>
        <v>0</v>
      </c>
      <c r="T65" s="30">
        <f t="shared" si="90"/>
        <v>0</v>
      </c>
      <c r="U65" s="30">
        <f t="shared" si="90"/>
        <v>0</v>
      </c>
      <c r="V65" s="30">
        <f t="shared" si="90"/>
        <v>0</v>
      </c>
      <c r="W65" s="30">
        <f t="shared" si="90"/>
        <v>0</v>
      </c>
      <c r="X65" s="30">
        <f t="shared" si="90"/>
        <v>0</v>
      </c>
      <c r="Y65" s="30">
        <f t="shared" si="90"/>
        <v>0</v>
      </c>
      <c r="Z65" s="30">
        <f t="shared" si="90"/>
        <v>0</v>
      </c>
      <c r="AA65" s="30">
        <f t="shared" si="90"/>
        <v>0</v>
      </c>
      <c r="AB65" s="30">
        <f t="shared" si="54"/>
        <v>0</v>
      </c>
      <c r="AC65" s="30">
        <f t="shared" ref="AC65:AE65" si="91">IFERROR((AC32-AC14),"NO")</f>
        <v>0</v>
      </c>
      <c r="AD65" s="30">
        <f t="shared" si="91"/>
        <v>0</v>
      </c>
      <c r="AE65" s="30">
        <f t="shared" si="91"/>
        <v>0</v>
      </c>
      <c r="AF65" s="30">
        <f t="shared" ref="AF65:AG65" si="92">IFERROR((AF32-AF14),"NO")</f>
        <v>0</v>
      </c>
      <c r="AG65" s="30">
        <f t="shared" si="92"/>
        <v>-3.0750999999999991</v>
      </c>
      <c r="AH65" s="30">
        <f t="shared" ref="AH65" si="93">IFERROR((AH32-AH14),"NO")</f>
        <v>-3.3487999999999989</v>
      </c>
    </row>
    <row r="66" spans="2:34" x14ac:dyDescent="0.2">
      <c r="B66" s="19" t="s">
        <v>11</v>
      </c>
      <c r="C66" s="31">
        <f t="shared" ref="C66:AA66" si="94">IFERROR((C33-C15),"NO")</f>
        <v>-411.35601817348652</v>
      </c>
      <c r="D66" s="31">
        <f t="shared" si="94"/>
        <v>-399.26830600768881</v>
      </c>
      <c r="E66" s="31">
        <f t="shared" si="94"/>
        <v>-390.14984671575803</v>
      </c>
      <c r="F66" s="31">
        <f t="shared" si="94"/>
        <v>-379.32681435794802</v>
      </c>
      <c r="G66" s="31">
        <f t="shared" si="94"/>
        <v>-376.79717766846443</v>
      </c>
      <c r="H66" s="31">
        <f t="shared" si="94"/>
        <v>-374.6806225568871</v>
      </c>
      <c r="I66" s="31">
        <f t="shared" si="94"/>
        <v>-375.41443480915041</v>
      </c>
      <c r="J66" s="31">
        <f t="shared" si="94"/>
        <v>-377.35276196392078</v>
      </c>
      <c r="K66" s="31">
        <f t="shared" si="94"/>
        <v>-368.8924515748804</v>
      </c>
      <c r="L66" s="31">
        <f t="shared" si="94"/>
        <v>-341.25739162092214</v>
      </c>
      <c r="M66" s="31">
        <f t="shared" si="94"/>
        <v>-337.22928912952193</v>
      </c>
      <c r="N66" s="31">
        <f t="shared" si="94"/>
        <v>-337.56588323033066</v>
      </c>
      <c r="O66" s="31">
        <f t="shared" si="94"/>
        <v>-336.96795510189258</v>
      </c>
      <c r="P66" s="31">
        <f t="shared" si="94"/>
        <v>-331.86775851220591</v>
      </c>
      <c r="Q66" s="31">
        <f t="shared" si="94"/>
        <v>-322.27512075570121</v>
      </c>
      <c r="R66" s="31">
        <f t="shared" si="94"/>
        <v>-317.68887247009843</v>
      </c>
      <c r="S66" s="31">
        <f t="shared" si="94"/>
        <v>-315.6421951391967</v>
      </c>
      <c r="T66" s="31">
        <f t="shared" si="94"/>
        <v>-308.75830532198597</v>
      </c>
      <c r="U66" s="31">
        <f t="shared" si="94"/>
        <v>-297.89715720745153</v>
      </c>
      <c r="V66" s="31">
        <f t="shared" si="94"/>
        <v>-272.09664917558985</v>
      </c>
      <c r="W66" s="31">
        <f t="shared" si="94"/>
        <v>-272.48206264984037</v>
      </c>
      <c r="X66" s="31">
        <f t="shared" si="94"/>
        <v>-270.09666325598664</v>
      </c>
      <c r="Y66" s="31">
        <f t="shared" si="94"/>
        <v>-271.04621208307071</v>
      </c>
      <c r="Z66" s="31">
        <f t="shared" si="94"/>
        <v>-265.45167630675132</v>
      </c>
      <c r="AA66" s="31">
        <f t="shared" si="94"/>
        <v>-268.38079668027058</v>
      </c>
      <c r="AB66" s="31">
        <f t="shared" si="54"/>
        <v>-276.37773012916296</v>
      </c>
      <c r="AC66" s="31">
        <f t="shared" ref="AC66:AE66" si="95">IFERROR((AC33-AC15),"NO")</f>
        <v>-280.26228948202333</v>
      </c>
      <c r="AD66" s="31">
        <f t="shared" si="95"/>
        <v>-276.49247491701681</v>
      </c>
      <c r="AE66" s="31">
        <f t="shared" si="95"/>
        <v>-281.8994377327399</v>
      </c>
      <c r="AF66" s="31">
        <f t="shared" ref="AF66:AG66" si="96">IFERROR((AF33-AF15),"NO")</f>
        <v>-294.23297124999226</v>
      </c>
      <c r="AG66" s="31">
        <f t="shared" si="96"/>
        <v>-310.51955014972191</v>
      </c>
      <c r="AH66" s="31">
        <f t="shared" ref="AH66" si="97">IFERROR((AH33-AH15),"NO")</f>
        <v>-355.04275246325415</v>
      </c>
    </row>
    <row r="67" spans="2:34" x14ac:dyDescent="0.2">
      <c r="B67" s="5" t="s">
        <v>13</v>
      </c>
      <c r="C67" s="30">
        <f t="shared" ref="C67:AA67" si="98">IFERROR((C34-C16),"NO")</f>
        <v>-1409.9747164825967</v>
      </c>
      <c r="D67" s="30">
        <f t="shared" si="98"/>
        <v>-1282.6405284819921</v>
      </c>
      <c r="E67" s="30">
        <f t="shared" si="98"/>
        <v>-1230.9785998704901</v>
      </c>
      <c r="F67" s="30">
        <f t="shared" si="98"/>
        <v>-1049.3837486607954</v>
      </c>
      <c r="G67" s="30">
        <f t="shared" si="98"/>
        <v>-969.66644231761165</v>
      </c>
      <c r="H67" s="30">
        <f t="shared" si="98"/>
        <v>-925.41579572662886</v>
      </c>
      <c r="I67" s="30">
        <f t="shared" si="98"/>
        <v>-833.21084089615033</v>
      </c>
      <c r="J67" s="30">
        <f t="shared" si="98"/>
        <v>-1018.2411463875324</v>
      </c>
      <c r="K67" s="30">
        <f t="shared" si="98"/>
        <v>-831.20429233075993</v>
      </c>
      <c r="L67" s="30">
        <f t="shared" si="98"/>
        <v>-848.87254861516703</v>
      </c>
      <c r="M67" s="30">
        <f t="shared" si="98"/>
        <v>-1794.7650692743191</v>
      </c>
      <c r="N67" s="30">
        <f t="shared" si="98"/>
        <v>-1567.5192540337157</v>
      </c>
      <c r="O67" s="30">
        <f t="shared" si="98"/>
        <v>-1864.3673434706288</v>
      </c>
      <c r="P67" s="30">
        <f t="shared" si="98"/>
        <v>-1736.4575176907238</v>
      </c>
      <c r="Q67" s="30">
        <f t="shared" si="98"/>
        <v>-1502.9823052876163</v>
      </c>
      <c r="R67" s="30">
        <f t="shared" si="98"/>
        <v>-1796.6561431844893</v>
      </c>
      <c r="S67" s="30">
        <f t="shared" si="98"/>
        <v>-1767.7796650297969</v>
      </c>
      <c r="T67" s="30">
        <f t="shared" si="98"/>
        <v>-1687.9059581385809</v>
      </c>
      <c r="U67" s="30">
        <f t="shared" si="98"/>
        <v>-1919.1824304412294</v>
      </c>
      <c r="V67" s="30">
        <f t="shared" si="98"/>
        <v>-1714.7546451765666</v>
      </c>
      <c r="W67" s="30">
        <f t="shared" si="98"/>
        <v>-2080.0613570375863</v>
      </c>
      <c r="X67" s="30">
        <f t="shared" si="98"/>
        <v>-2118.9581452717757</v>
      </c>
      <c r="Y67" s="30">
        <f t="shared" si="98"/>
        <v>-2372.1811263180207</v>
      </c>
      <c r="Z67" s="30">
        <f t="shared" si="98"/>
        <v>-2393.0478237432326</v>
      </c>
      <c r="AA67" s="30">
        <f t="shared" si="98"/>
        <v>-2357.4302847179279</v>
      </c>
      <c r="AB67" s="30">
        <f t="shared" si="54"/>
        <v>-2453.3464876436701</v>
      </c>
      <c r="AC67" s="30">
        <f t="shared" ref="AC67:AE67" si="99">IFERROR((AC34-AC16),"NO")</f>
        <v>-2118.4127733600035</v>
      </c>
      <c r="AD67" s="30">
        <f t="shared" si="99"/>
        <v>-2549.9557630093768</v>
      </c>
      <c r="AE67" s="30">
        <f t="shared" si="99"/>
        <v>-2359.3937970115949</v>
      </c>
      <c r="AF67" s="30">
        <f t="shared" ref="AF67:AG67" si="100">IFERROR((AF34-AF16),"NO")</f>
        <v>-2669.3175847152233</v>
      </c>
      <c r="AG67" s="30">
        <f t="shared" si="100"/>
        <v>-2200.5224014429332</v>
      </c>
      <c r="AH67" s="30">
        <f t="shared" ref="AH67" si="101">IFERROR((AH34-AH16),"NO")</f>
        <v>-3065.5072246447817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AK67"/>
  <sheetViews>
    <sheetView tabSelected="1" zoomScale="75" zoomScaleNormal="75" workbookViewId="0">
      <pane ySplit="1" topLeftCell="A27" activePane="bottomLeft" state="frozen"/>
      <selection activeCell="B38" sqref="B38"/>
      <selection pane="bottomLeft" activeCell="L41" sqref="L41"/>
    </sheetView>
  </sheetViews>
  <sheetFormatPr defaultColWidth="9.140625" defaultRowHeight="15" x14ac:dyDescent="0.2"/>
  <cols>
    <col min="1" max="1" width="3.28515625" style="5" customWidth="1"/>
    <col min="2" max="2" width="46.28515625" style="5" customWidth="1"/>
    <col min="3" max="3" width="9.28515625" style="5" bestFit="1" customWidth="1"/>
    <col min="4" max="7" width="9.28515625" style="5" customWidth="1"/>
    <col min="8" max="8" width="9.28515625" style="5" bestFit="1" customWidth="1"/>
    <col min="9" max="12" width="9.28515625" style="5" customWidth="1"/>
    <col min="13" max="13" width="9.28515625" style="5" bestFit="1" customWidth="1"/>
    <col min="14" max="17" width="9.28515625" style="5" customWidth="1"/>
    <col min="18" max="18" width="9.28515625" style="5" bestFit="1" customWidth="1"/>
    <col min="19" max="22" width="9.28515625" style="5" customWidth="1"/>
    <col min="23" max="23" width="9.28515625" style="5" bestFit="1" customWidth="1"/>
    <col min="24" max="25" width="9.28515625" style="5" customWidth="1"/>
    <col min="26" max="30" width="9.28515625" style="5" bestFit="1" customWidth="1"/>
    <col min="31" max="32" width="9.28515625" style="5" customWidth="1"/>
    <col min="33" max="33" width="9.28515625" style="5" bestFit="1" customWidth="1"/>
    <col min="34" max="34" width="9.28515625" style="5" customWidth="1"/>
    <col min="35" max="35" width="11.42578125" style="5" customWidth="1"/>
    <col min="36" max="16384" width="9.140625" style="5"/>
  </cols>
  <sheetData>
    <row r="1" spans="2:34" ht="15.75" customHeight="1" x14ac:dyDescent="0.2">
      <c r="B1" s="19" t="s">
        <v>123</v>
      </c>
    </row>
    <row r="2" spans="2:34" ht="18" x14ac:dyDescent="0.2">
      <c r="B2" s="10" t="s">
        <v>125</v>
      </c>
    </row>
    <row r="3" spans="2:34" ht="20.25" customHeight="1" x14ac:dyDescent="0.2">
      <c r="B3" s="4" t="s">
        <v>124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</row>
    <row r="4" spans="2:34" x14ac:dyDescent="0.2">
      <c r="B4" s="9" t="s">
        <v>20</v>
      </c>
      <c r="C4" s="25">
        <v>30949.04984091633</v>
      </c>
      <c r="D4" s="25">
        <v>31808.571708918877</v>
      </c>
      <c r="E4" s="25">
        <v>31694.933814991215</v>
      </c>
      <c r="F4" s="25">
        <v>31867.297682376222</v>
      </c>
      <c r="G4" s="25">
        <v>32829.449774638037</v>
      </c>
      <c r="H4" s="25">
        <v>33734.39607504876</v>
      </c>
      <c r="I4" s="25">
        <v>35344.46774693465</v>
      </c>
      <c r="J4" s="25">
        <v>36448.835847775277</v>
      </c>
      <c r="K4" s="25">
        <v>38671.038306175316</v>
      </c>
      <c r="L4" s="25">
        <v>40046.43042665071</v>
      </c>
      <c r="M4" s="25">
        <v>42386.280305993496</v>
      </c>
      <c r="N4" s="25">
        <v>44421.284549441451</v>
      </c>
      <c r="O4" s="25">
        <v>43277.519623630898</v>
      </c>
      <c r="P4" s="25">
        <v>43242.724672970166</v>
      </c>
      <c r="Q4" s="25">
        <v>43701.171349249555</v>
      </c>
      <c r="R4" s="25">
        <v>45613.356205739459</v>
      </c>
      <c r="S4" s="25">
        <v>45115.555428307052</v>
      </c>
      <c r="T4" s="25">
        <v>45039.864829851773</v>
      </c>
      <c r="U4" s="25">
        <v>45152.875906909918</v>
      </c>
      <c r="V4" s="25">
        <v>40690.956171874714</v>
      </c>
      <c r="W4" s="25">
        <v>40357.971178102009</v>
      </c>
      <c r="X4" s="25">
        <v>36820.25226087949</v>
      </c>
      <c r="Y4" s="25">
        <v>36910.619087812316</v>
      </c>
      <c r="Z4" s="25">
        <v>35764.563548351944</v>
      </c>
      <c r="AA4" s="25">
        <v>35091.498821985253</v>
      </c>
      <c r="AB4" s="25">
        <v>36756.770126952673</v>
      </c>
      <c r="AC4" s="25">
        <v>38266.549666663566</v>
      </c>
      <c r="AD4" s="25">
        <v>36951.572666927255</v>
      </c>
      <c r="AE4" s="25">
        <v>36728.257378683236</v>
      </c>
      <c r="AF4" s="25">
        <v>35156.314007514913</v>
      </c>
      <c r="AG4" s="25">
        <v>33019.852985128768</v>
      </c>
      <c r="AH4" s="25">
        <v>34868.515062365565</v>
      </c>
    </row>
    <row r="5" spans="2:34" x14ac:dyDescent="0.2">
      <c r="B5" s="38" t="s">
        <v>14</v>
      </c>
      <c r="C5" s="25">
        <v>11216.004414086488</v>
      </c>
      <c r="D5" s="25">
        <v>11676.910322745531</v>
      </c>
      <c r="E5" s="25">
        <v>12338.099705902803</v>
      </c>
      <c r="F5" s="25">
        <v>12354.402876717988</v>
      </c>
      <c r="G5" s="25">
        <v>12691.717796244775</v>
      </c>
      <c r="H5" s="25">
        <v>13376.332679139878</v>
      </c>
      <c r="I5" s="25">
        <v>14096.07624435232</v>
      </c>
      <c r="J5" s="25">
        <v>14753.523960022887</v>
      </c>
      <c r="K5" s="25">
        <v>15134.315706462596</v>
      </c>
      <c r="L5" s="25">
        <v>15792.721771461645</v>
      </c>
      <c r="M5" s="25">
        <v>16109.09079570735</v>
      </c>
      <c r="N5" s="25">
        <v>17326.325402957977</v>
      </c>
      <c r="O5" s="25">
        <v>16410.685687288791</v>
      </c>
      <c r="P5" s="25">
        <v>15715.347823829881</v>
      </c>
      <c r="Q5" s="25">
        <v>15326.056290479886</v>
      </c>
      <c r="R5" s="25">
        <v>15818.512225957358</v>
      </c>
      <c r="S5" s="25">
        <v>15065.632218679904</v>
      </c>
      <c r="T5" s="25">
        <v>14571.336047482697</v>
      </c>
      <c r="U5" s="25">
        <v>14691.409517446351</v>
      </c>
      <c r="V5" s="25">
        <v>13103.029632579352</v>
      </c>
      <c r="W5" s="25">
        <v>13363.774327566085</v>
      </c>
      <c r="X5" s="25">
        <v>11967.960848983492</v>
      </c>
      <c r="Y5" s="25">
        <v>12810.543330479655</v>
      </c>
      <c r="Z5" s="25">
        <v>11449.186240392362</v>
      </c>
      <c r="AA5" s="25">
        <v>11244.341340079416</v>
      </c>
      <c r="AB5" s="25">
        <v>11853.537708259148</v>
      </c>
      <c r="AC5" s="25">
        <v>12575.043447996177</v>
      </c>
      <c r="AD5" s="25">
        <v>11801.855594135395</v>
      </c>
      <c r="AE5" s="25">
        <v>10540.626959295261</v>
      </c>
      <c r="AF5" s="25">
        <v>9335.5338269488893</v>
      </c>
      <c r="AG5" s="25">
        <v>8635.0141301955755</v>
      </c>
      <c r="AH5" s="25">
        <v>10170.202392211186</v>
      </c>
    </row>
    <row r="6" spans="2:34" x14ac:dyDescent="0.2">
      <c r="B6" s="38" t="s">
        <v>15</v>
      </c>
      <c r="C6" s="25">
        <v>4065.4846180495597</v>
      </c>
      <c r="D6" s="25">
        <v>4149.9725489177308</v>
      </c>
      <c r="E6" s="25">
        <v>3823.9701850283518</v>
      </c>
      <c r="F6" s="25">
        <v>4030.7026447734861</v>
      </c>
      <c r="G6" s="25">
        <v>4262.6058667676052</v>
      </c>
      <c r="H6" s="25">
        <v>4277.9241018321809</v>
      </c>
      <c r="I6" s="25">
        <v>4147.9823862001904</v>
      </c>
      <c r="J6" s="25">
        <v>4486.3108241210539</v>
      </c>
      <c r="K6" s="25">
        <v>4467.2556592696692</v>
      </c>
      <c r="L6" s="25">
        <v>4631.0239783258821</v>
      </c>
      <c r="M6" s="25">
        <v>5413.5953055545233</v>
      </c>
      <c r="N6" s="25">
        <v>5385.2878743777392</v>
      </c>
      <c r="O6" s="25">
        <v>5054.4116149129068</v>
      </c>
      <c r="P6" s="25">
        <v>5176.8712613333782</v>
      </c>
      <c r="Q6" s="25">
        <v>5259.9293168455806</v>
      </c>
      <c r="R6" s="25">
        <v>5441.0040386572236</v>
      </c>
      <c r="S6" s="25">
        <v>5249.1118414813827</v>
      </c>
      <c r="T6" s="25">
        <v>5350.9944053695672</v>
      </c>
      <c r="U6" s="25">
        <v>5165.299549936517</v>
      </c>
      <c r="V6" s="25">
        <v>4159.5176679825172</v>
      </c>
      <c r="W6" s="25">
        <v>4198.7828635684937</v>
      </c>
      <c r="X6" s="25">
        <v>3759.9330729900507</v>
      </c>
      <c r="Y6" s="25">
        <v>3863.76464876309</v>
      </c>
      <c r="Z6" s="25">
        <v>4016.2744208524323</v>
      </c>
      <c r="AA6" s="25">
        <v>4261.4790306845061</v>
      </c>
      <c r="AB6" s="25">
        <v>4309.6295844417245</v>
      </c>
      <c r="AC6" s="25">
        <v>4367.3854704423893</v>
      </c>
      <c r="AD6" s="25">
        <v>4503.7612248120713</v>
      </c>
      <c r="AE6" s="25">
        <v>4719.4459768177931</v>
      </c>
      <c r="AF6" s="25">
        <v>4624.7924725183475</v>
      </c>
      <c r="AG6" s="25">
        <v>4512.3562996146165</v>
      </c>
      <c r="AH6" s="25">
        <v>4624.4736810379782</v>
      </c>
    </row>
    <row r="7" spans="2:34" x14ac:dyDescent="0.2">
      <c r="B7" s="38" t="s">
        <v>16</v>
      </c>
      <c r="C7" s="25">
        <v>5143.318902355395</v>
      </c>
      <c r="D7" s="25">
        <v>5323.1175080804278</v>
      </c>
      <c r="E7" s="25">
        <v>5750.901038327057</v>
      </c>
      <c r="F7" s="25">
        <v>5725.8894015642545</v>
      </c>
      <c r="G7" s="25">
        <v>5976.0978011603156</v>
      </c>
      <c r="H7" s="25">
        <v>6268.648453147659</v>
      </c>
      <c r="I7" s="25">
        <v>7315.048207381561</v>
      </c>
      <c r="J7" s="25">
        <v>7690.6213218746052</v>
      </c>
      <c r="K7" s="25">
        <v>9032.1721323403381</v>
      </c>
      <c r="L7" s="25">
        <v>9734.8657085085852</v>
      </c>
      <c r="M7" s="25">
        <v>10772.359343901084</v>
      </c>
      <c r="N7" s="25">
        <v>11294.372804832474</v>
      </c>
      <c r="O7" s="25">
        <v>11487.032171557732</v>
      </c>
      <c r="P7" s="25">
        <v>11689.236979365347</v>
      </c>
      <c r="Q7" s="25">
        <v>12407.17097093614</v>
      </c>
      <c r="R7" s="25">
        <v>13115.790808766209</v>
      </c>
      <c r="S7" s="25">
        <v>13793.415316376357</v>
      </c>
      <c r="T7" s="25">
        <v>14379.630640108026</v>
      </c>
      <c r="U7" s="25">
        <v>13655.782980307162</v>
      </c>
      <c r="V7" s="25">
        <v>12436.78455197869</v>
      </c>
      <c r="W7" s="25">
        <v>11522.095204950558</v>
      </c>
      <c r="X7" s="25">
        <v>11213.466609190253</v>
      </c>
      <c r="Y7" s="25">
        <v>10825.785852817342</v>
      </c>
      <c r="Z7" s="25">
        <v>11050.114247978931</v>
      </c>
      <c r="AA7" s="25">
        <v>11332.11549609091</v>
      </c>
      <c r="AB7" s="25">
        <v>11810.519091779512</v>
      </c>
      <c r="AC7" s="25">
        <v>12292.526828999964</v>
      </c>
      <c r="AD7" s="25">
        <v>12013.592670775664</v>
      </c>
      <c r="AE7" s="25">
        <v>12188.383366099053</v>
      </c>
      <c r="AF7" s="25">
        <v>12196.550223313068</v>
      </c>
      <c r="AG7" s="25">
        <v>10300.709346420434</v>
      </c>
      <c r="AH7" s="25">
        <v>10989.432914380874</v>
      </c>
    </row>
    <row r="8" spans="2:34" x14ac:dyDescent="0.2">
      <c r="B8" s="38" t="s">
        <v>17</v>
      </c>
      <c r="C8" s="25">
        <v>10524.241906424886</v>
      </c>
      <c r="D8" s="25">
        <v>10658.571329175187</v>
      </c>
      <c r="E8" s="25">
        <v>9781.9628857330044</v>
      </c>
      <c r="F8" s="25">
        <v>9756.3027593204915</v>
      </c>
      <c r="G8" s="25">
        <v>9899.0283104653427</v>
      </c>
      <c r="H8" s="25">
        <v>9811.4908409290456</v>
      </c>
      <c r="I8" s="25">
        <v>9785.3609090005775</v>
      </c>
      <c r="J8" s="25">
        <v>9518.3797417567312</v>
      </c>
      <c r="K8" s="25">
        <v>10037.294808102713</v>
      </c>
      <c r="L8" s="25">
        <v>9887.8189683545952</v>
      </c>
      <c r="M8" s="25">
        <v>10091.234860830533</v>
      </c>
      <c r="N8" s="25">
        <v>10415.298467273253</v>
      </c>
      <c r="O8" s="25">
        <v>10325.390149871469</v>
      </c>
      <c r="P8" s="25">
        <v>10661.26860844156</v>
      </c>
      <c r="Q8" s="25">
        <v>10708.014770987944</v>
      </c>
      <c r="R8" s="25">
        <v>11238.049132358665</v>
      </c>
      <c r="S8" s="25">
        <v>11007.396051769405</v>
      </c>
      <c r="T8" s="25">
        <v>10737.90373689148</v>
      </c>
      <c r="U8" s="25">
        <v>11640.383859219892</v>
      </c>
      <c r="V8" s="25">
        <v>10991.624319334154</v>
      </c>
      <c r="W8" s="25">
        <v>11273.318782016871</v>
      </c>
      <c r="X8" s="25">
        <v>9878.8917297156968</v>
      </c>
      <c r="Y8" s="25">
        <v>9410.5252557522308</v>
      </c>
      <c r="Z8" s="25">
        <v>9248.9886391282198</v>
      </c>
      <c r="AA8" s="25">
        <v>8253.562955130421</v>
      </c>
      <c r="AB8" s="25">
        <v>8783.0837424722849</v>
      </c>
      <c r="AC8" s="25">
        <v>9031.5939192250371</v>
      </c>
      <c r="AD8" s="25">
        <v>8632.3631772041244</v>
      </c>
      <c r="AE8" s="25">
        <v>9279.8010764711307</v>
      </c>
      <c r="AF8" s="25">
        <v>8999.437484734608</v>
      </c>
      <c r="AG8" s="25">
        <v>9571.7732088981429</v>
      </c>
      <c r="AH8" s="25">
        <v>9084.4060747355215</v>
      </c>
    </row>
    <row r="9" spans="2:34" x14ac:dyDescent="0.2">
      <c r="B9" s="9" t="s">
        <v>21</v>
      </c>
      <c r="C9" s="25">
        <f>SUM(C10:C11)</f>
        <v>118.53952271592826</v>
      </c>
      <c r="D9" s="25">
        <f t="shared" ref="D9:AH9" si="0">SUM(D10:D11)</f>
        <v>108.03660773517973</v>
      </c>
      <c r="E9" s="25">
        <f t="shared" si="0"/>
        <v>102.73695228856717</v>
      </c>
      <c r="F9" s="25">
        <f t="shared" si="0"/>
        <v>106.95982345188651</v>
      </c>
      <c r="G9" s="25">
        <f t="shared" si="0"/>
        <v>105.46794572948377</v>
      </c>
      <c r="H9" s="25">
        <f t="shared" si="0"/>
        <v>105.98764367199863</v>
      </c>
      <c r="I9" s="25">
        <f t="shared" si="0"/>
        <v>106.34281310532565</v>
      </c>
      <c r="J9" s="25">
        <f t="shared" si="0"/>
        <v>103.91419717458665</v>
      </c>
      <c r="K9" s="25">
        <f t="shared" si="0"/>
        <v>88.931545281017065</v>
      </c>
      <c r="L9" s="25">
        <f t="shared" si="0"/>
        <v>128.37367094472577</v>
      </c>
      <c r="M9" s="25">
        <f t="shared" si="0"/>
        <v>93.148388077781931</v>
      </c>
      <c r="N9" s="25">
        <f t="shared" si="0"/>
        <v>164.08182884367514</v>
      </c>
      <c r="O9" s="25">
        <f t="shared" si="0"/>
        <v>83.023476270509988</v>
      </c>
      <c r="P9" s="25">
        <f t="shared" si="0"/>
        <v>830.64215610273163</v>
      </c>
      <c r="Q9" s="25">
        <f t="shared" si="0"/>
        <v>92.464361513431555</v>
      </c>
      <c r="R9" s="25">
        <f t="shared" si="0"/>
        <v>82.524451548040318</v>
      </c>
      <c r="S9" s="25">
        <f t="shared" si="0"/>
        <v>95.762606356964056</v>
      </c>
      <c r="T9" s="25">
        <f t="shared" si="0"/>
        <v>105.27631192924531</v>
      </c>
      <c r="U9" s="25">
        <f t="shared" si="0"/>
        <v>99.317798302192784</v>
      </c>
      <c r="V9" s="25">
        <f t="shared" si="0"/>
        <v>93.982192500655827</v>
      </c>
      <c r="W9" s="25">
        <f t="shared" si="0"/>
        <v>97.390432994450393</v>
      </c>
      <c r="X9" s="25">
        <f t="shared" si="0"/>
        <v>89.142909095209092</v>
      </c>
      <c r="Y9" s="25">
        <f t="shared" si="0"/>
        <v>87.41621294942945</v>
      </c>
      <c r="Z9" s="25">
        <f t="shared" si="0"/>
        <v>85.310102202620484</v>
      </c>
      <c r="AA9" s="25">
        <f t="shared" si="0"/>
        <v>98.200323602503858</v>
      </c>
      <c r="AB9" s="25">
        <f t="shared" si="0"/>
        <v>99.209572262583947</v>
      </c>
      <c r="AC9" s="25">
        <f t="shared" si="0"/>
        <v>100.36891356935161</v>
      </c>
      <c r="AD9" s="25">
        <f t="shared" si="0"/>
        <v>105.70251851022313</v>
      </c>
      <c r="AE9" s="25">
        <f t="shared" si="0"/>
        <v>106.62372318810702</v>
      </c>
      <c r="AF9" s="25">
        <f t="shared" si="0"/>
        <v>101.61906234140689</v>
      </c>
      <c r="AG9" s="25">
        <f t="shared" si="0"/>
        <v>102.35781688276907</v>
      </c>
      <c r="AH9" s="25">
        <f t="shared" si="0"/>
        <v>101.63812531221129</v>
      </c>
    </row>
    <row r="10" spans="2:34" x14ac:dyDescent="0.2">
      <c r="B10" s="38" t="s">
        <v>18</v>
      </c>
      <c r="C10" s="25">
        <v>62.223355600000012</v>
      </c>
      <c r="D10" s="25">
        <v>50.32651400000001</v>
      </c>
      <c r="E10" s="25">
        <v>45.631261200000012</v>
      </c>
      <c r="F10" s="25">
        <v>42.141752722216282</v>
      </c>
      <c r="G10" s="25">
        <v>39.480420000000002</v>
      </c>
      <c r="H10" s="25">
        <v>37.329398400000002</v>
      </c>
      <c r="I10" s="25">
        <v>35.30406880000001</v>
      </c>
      <c r="J10" s="25">
        <v>33.758432400000004</v>
      </c>
      <c r="K10" s="25">
        <v>32.435664800000005</v>
      </c>
      <c r="L10" s="25">
        <v>31.262977200000005</v>
      </c>
      <c r="M10" s="25">
        <v>30.263256800000001</v>
      </c>
      <c r="N10" s="25">
        <v>29.330697200000007</v>
      </c>
      <c r="O10" s="25">
        <v>28.475991600000004</v>
      </c>
      <c r="P10" s="25">
        <v>27.716399200000001</v>
      </c>
      <c r="Q10" s="25">
        <v>27.046854800000002</v>
      </c>
      <c r="R10" s="25">
        <v>26.372245200000002</v>
      </c>
      <c r="S10" s="25">
        <v>25.810570800000001</v>
      </c>
      <c r="T10" s="25">
        <v>25.231074400000001</v>
      </c>
      <c r="U10" s="25">
        <v>24.729432000000003</v>
      </c>
      <c r="V10" s="25">
        <v>24.257805600000001</v>
      </c>
      <c r="W10" s="25">
        <v>23.781114000000006</v>
      </c>
      <c r="X10" s="25">
        <v>23.369519600000004</v>
      </c>
      <c r="Y10" s="25">
        <v>22.957925200000002</v>
      </c>
      <c r="Z10" s="25">
        <v>22.564152800000006</v>
      </c>
      <c r="AA10" s="25">
        <v>22.217655600000001</v>
      </c>
      <c r="AB10" s="25">
        <v>21.883915200000001</v>
      </c>
      <c r="AC10" s="25">
        <v>21.550174800000001</v>
      </c>
      <c r="AD10" s="25">
        <v>20.568276399999998</v>
      </c>
      <c r="AE10" s="25">
        <v>20.294568000000002</v>
      </c>
      <c r="AF10" s="25">
        <v>20.020859600000009</v>
      </c>
      <c r="AG10" s="25">
        <v>19.782232399999998</v>
      </c>
      <c r="AH10" s="25">
        <v>19.538540000000005</v>
      </c>
    </row>
    <row r="11" spans="2:34" x14ac:dyDescent="0.2">
      <c r="B11" s="38" t="s">
        <v>19</v>
      </c>
      <c r="C11" s="25">
        <v>56.316167115928238</v>
      </c>
      <c r="D11" s="25">
        <v>57.710093735179719</v>
      </c>
      <c r="E11" s="25">
        <v>57.105691088567156</v>
      </c>
      <c r="F11" s="25">
        <v>64.818070729670225</v>
      </c>
      <c r="G11" s="25">
        <v>65.987525729483764</v>
      </c>
      <c r="H11" s="25">
        <v>68.658245271998624</v>
      </c>
      <c r="I11" s="25">
        <v>71.038744305325636</v>
      </c>
      <c r="J11" s="25">
        <v>70.155764774586643</v>
      </c>
      <c r="K11" s="25">
        <v>56.495880481017061</v>
      </c>
      <c r="L11" s="25">
        <v>97.110693744725765</v>
      </c>
      <c r="M11" s="25">
        <v>62.885131277781937</v>
      </c>
      <c r="N11" s="25">
        <v>134.75113164367514</v>
      </c>
      <c r="O11" s="25">
        <v>54.547484670509981</v>
      </c>
      <c r="P11" s="25">
        <v>802.92575690273168</v>
      </c>
      <c r="Q11" s="25">
        <v>65.41750671343155</v>
      </c>
      <c r="R11" s="25">
        <v>56.152206348040316</v>
      </c>
      <c r="S11" s="25">
        <v>69.952035556964049</v>
      </c>
      <c r="T11" s="25">
        <v>80.045237529245313</v>
      </c>
      <c r="U11" s="25">
        <v>74.588366302192782</v>
      </c>
      <c r="V11" s="25">
        <v>69.72438690065583</v>
      </c>
      <c r="W11" s="25">
        <v>73.609318994450391</v>
      </c>
      <c r="X11" s="25">
        <v>65.773389495209088</v>
      </c>
      <c r="Y11" s="25">
        <v>64.458287749429445</v>
      </c>
      <c r="Z11" s="25">
        <v>62.745949402620475</v>
      </c>
      <c r="AA11" s="25">
        <v>75.982668002503857</v>
      </c>
      <c r="AB11" s="25">
        <v>77.325657062583943</v>
      </c>
      <c r="AC11" s="25">
        <v>78.818738769351611</v>
      </c>
      <c r="AD11" s="25">
        <v>85.134242110223127</v>
      </c>
      <c r="AE11" s="25">
        <v>86.329155188107023</v>
      </c>
      <c r="AF11" s="25">
        <v>81.59820274140688</v>
      </c>
      <c r="AG11" s="25">
        <v>82.575584482769074</v>
      </c>
      <c r="AH11" s="25">
        <v>82.099585312211275</v>
      </c>
    </row>
    <row r="12" spans="2:34" ht="18" x14ac:dyDescent="0.2">
      <c r="B12" s="8" t="s">
        <v>115</v>
      </c>
      <c r="C12" s="26">
        <f>C4+C9</f>
        <v>31067.589363632258</v>
      </c>
      <c r="D12" s="26">
        <f t="shared" ref="D12:AH12" si="1">D4+D9</f>
        <v>31916.608316654056</v>
      </c>
      <c r="E12" s="26">
        <f t="shared" si="1"/>
        <v>31797.670767279782</v>
      </c>
      <c r="F12" s="26">
        <f t="shared" si="1"/>
        <v>31974.257505828107</v>
      </c>
      <c r="G12" s="26">
        <f t="shared" si="1"/>
        <v>32934.917720367521</v>
      </c>
      <c r="H12" s="26">
        <f t="shared" si="1"/>
        <v>33840.383718720761</v>
      </c>
      <c r="I12" s="26">
        <f t="shared" si="1"/>
        <v>35450.810560039972</v>
      </c>
      <c r="J12" s="26">
        <f t="shared" si="1"/>
        <v>36552.750044949862</v>
      </c>
      <c r="K12" s="26">
        <f t="shared" si="1"/>
        <v>38759.969851456335</v>
      </c>
      <c r="L12" s="26">
        <f t="shared" si="1"/>
        <v>40174.804097595435</v>
      </c>
      <c r="M12" s="26">
        <f t="shared" si="1"/>
        <v>42479.428694071277</v>
      </c>
      <c r="N12" s="26">
        <f t="shared" si="1"/>
        <v>44585.366378285129</v>
      </c>
      <c r="O12" s="26">
        <f t="shared" si="1"/>
        <v>43360.543099901406</v>
      </c>
      <c r="P12" s="26">
        <f t="shared" si="1"/>
        <v>44073.366829072897</v>
      </c>
      <c r="Q12" s="26">
        <f t="shared" si="1"/>
        <v>43793.635710762988</v>
      </c>
      <c r="R12" s="26">
        <f t="shared" si="1"/>
        <v>45695.880657287496</v>
      </c>
      <c r="S12" s="26">
        <f t="shared" si="1"/>
        <v>45211.318034664015</v>
      </c>
      <c r="T12" s="26">
        <f t="shared" si="1"/>
        <v>45145.141141781016</v>
      </c>
      <c r="U12" s="26">
        <f t="shared" si="1"/>
        <v>45252.193705212114</v>
      </c>
      <c r="V12" s="26">
        <f t="shared" si="1"/>
        <v>40784.938364375368</v>
      </c>
      <c r="W12" s="26">
        <f t="shared" si="1"/>
        <v>40455.361611096458</v>
      </c>
      <c r="X12" s="26">
        <f t="shared" si="1"/>
        <v>36909.395169974698</v>
      </c>
      <c r="Y12" s="26">
        <f t="shared" si="1"/>
        <v>36998.035300761745</v>
      </c>
      <c r="Z12" s="26">
        <f t="shared" si="1"/>
        <v>35849.873650554568</v>
      </c>
      <c r="AA12" s="26">
        <f t="shared" si="1"/>
        <v>35189.699145587758</v>
      </c>
      <c r="AB12" s="26">
        <f t="shared" si="1"/>
        <v>36855.979699215255</v>
      </c>
      <c r="AC12" s="26">
        <f t="shared" si="1"/>
        <v>38366.918580232916</v>
      </c>
      <c r="AD12" s="26">
        <f t="shared" si="1"/>
        <v>37057.27518543748</v>
      </c>
      <c r="AE12" s="26">
        <f t="shared" si="1"/>
        <v>36834.881101871346</v>
      </c>
      <c r="AF12" s="26">
        <f t="shared" si="1"/>
        <v>35257.933069856321</v>
      </c>
      <c r="AG12" s="26">
        <f t="shared" si="1"/>
        <v>33122.210802011534</v>
      </c>
      <c r="AH12" s="26">
        <f t="shared" si="1"/>
        <v>34970.153187677774</v>
      </c>
    </row>
    <row r="13" spans="2:34" x14ac:dyDescent="0.2">
      <c r="B13" s="2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2:34" x14ac:dyDescent="0.2">
      <c r="B14" s="19" t="s">
        <v>126</v>
      </c>
    </row>
    <row r="15" spans="2:34" ht="18" x14ac:dyDescent="0.2">
      <c r="B15" s="10" t="s">
        <v>127</v>
      </c>
    </row>
    <row r="16" spans="2:34" x14ac:dyDescent="0.2">
      <c r="B16" s="4" t="s">
        <v>124</v>
      </c>
      <c r="C16" s="4">
        <v>1990</v>
      </c>
      <c r="D16" s="4">
        <v>1991</v>
      </c>
      <c r="E16" s="4">
        <v>1992</v>
      </c>
      <c r="F16" s="4">
        <v>1993</v>
      </c>
      <c r="G16" s="4">
        <v>1994</v>
      </c>
      <c r="H16" s="4">
        <v>1995</v>
      </c>
      <c r="I16" s="4">
        <v>1996</v>
      </c>
      <c r="J16" s="4">
        <v>1997</v>
      </c>
      <c r="K16" s="4">
        <v>1998</v>
      </c>
      <c r="L16" s="4">
        <v>1999</v>
      </c>
      <c r="M16" s="4">
        <v>2000</v>
      </c>
      <c r="N16" s="4">
        <v>2001</v>
      </c>
      <c r="O16" s="4">
        <v>2002</v>
      </c>
      <c r="P16" s="4">
        <v>2003</v>
      </c>
      <c r="Q16" s="4">
        <v>2004</v>
      </c>
      <c r="R16" s="4">
        <v>2005</v>
      </c>
      <c r="S16" s="4">
        <v>2006</v>
      </c>
      <c r="T16" s="4">
        <v>2007</v>
      </c>
      <c r="U16" s="4">
        <v>2008</v>
      </c>
      <c r="V16" s="4">
        <v>2009</v>
      </c>
      <c r="W16" s="4">
        <v>2010</v>
      </c>
      <c r="X16" s="4">
        <v>2011</v>
      </c>
      <c r="Y16" s="4">
        <v>2012</v>
      </c>
      <c r="Z16" s="4">
        <v>2013</v>
      </c>
      <c r="AA16" s="4">
        <v>2014</v>
      </c>
      <c r="AB16" s="4">
        <v>2015</v>
      </c>
      <c r="AC16" s="4">
        <v>2016</v>
      </c>
      <c r="AD16" s="4">
        <v>2017</v>
      </c>
      <c r="AE16" s="4">
        <v>2018</v>
      </c>
      <c r="AF16" s="4">
        <v>2019</v>
      </c>
      <c r="AG16" s="4">
        <v>2020</v>
      </c>
      <c r="AH16" s="4">
        <v>2021</v>
      </c>
    </row>
    <row r="17" spans="2:36" x14ac:dyDescent="0.2">
      <c r="B17" s="9" t="s">
        <v>20</v>
      </c>
      <c r="C17" s="25">
        <v>30948.968624292771</v>
      </c>
      <c r="D17" s="25">
        <v>31808.473770507844</v>
      </c>
      <c r="E17" s="25">
        <v>31694.834213385293</v>
      </c>
      <c r="F17" s="25">
        <v>31866.464244532188</v>
      </c>
      <c r="G17" s="25">
        <v>32827.011462027753</v>
      </c>
      <c r="H17" s="25">
        <v>33729.45700499665</v>
      </c>
      <c r="I17" s="25">
        <v>35334.969299379431</v>
      </c>
      <c r="J17" s="25">
        <v>36436.327041034885</v>
      </c>
      <c r="K17" s="25">
        <v>38655.508166625426</v>
      </c>
      <c r="L17" s="25">
        <v>40049.5627154705</v>
      </c>
      <c r="M17" s="25">
        <v>42390.42152719287</v>
      </c>
      <c r="N17" s="25">
        <v>44426.154845791199</v>
      </c>
      <c r="O17" s="25">
        <v>43282.895495109427</v>
      </c>
      <c r="P17" s="25">
        <v>43248.544230423788</v>
      </c>
      <c r="Q17" s="25">
        <v>43707.262717592464</v>
      </c>
      <c r="R17" s="25">
        <v>45619.82118863838</v>
      </c>
      <c r="S17" s="25">
        <v>45122.134459995024</v>
      </c>
      <c r="T17" s="25">
        <v>45046.625010580014</v>
      </c>
      <c r="U17" s="25">
        <v>45157.019996448114</v>
      </c>
      <c r="V17" s="25">
        <v>40695.198551979149</v>
      </c>
      <c r="W17" s="25">
        <v>40362.887112764576</v>
      </c>
      <c r="X17" s="25">
        <v>36825.22195224576</v>
      </c>
      <c r="Y17" s="25">
        <v>36914.805014216632</v>
      </c>
      <c r="Z17" s="25">
        <v>35768.557050072319</v>
      </c>
      <c r="AA17" s="25">
        <v>35095.47475424016</v>
      </c>
      <c r="AB17" s="25">
        <v>36760.278068640997</v>
      </c>
      <c r="AC17" s="25">
        <v>38269.552933831779</v>
      </c>
      <c r="AD17" s="25">
        <v>36954.329544894972</v>
      </c>
      <c r="AE17" s="25">
        <v>36730.540467383071</v>
      </c>
      <c r="AF17" s="25">
        <v>35158.431539058154</v>
      </c>
      <c r="AG17" s="25">
        <v>33023.278284032218</v>
      </c>
      <c r="AH17" s="25">
        <v>34870.133755320494</v>
      </c>
    </row>
    <row r="18" spans="2:36" x14ac:dyDescent="0.2">
      <c r="B18" s="38" t="s">
        <v>14</v>
      </c>
      <c r="C18" s="25">
        <v>11216.004414086488</v>
      </c>
      <c r="D18" s="25">
        <v>11676.910322745531</v>
      </c>
      <c r="E18" s="25">
        <v>12338.099705902803</v>
      </c>
      <c r="F18" s="25">
        <v>12354.402876717988</v>
      </c>
      <c r="G18" s="25">
        <v>12691.717796244775</v>
      </c>
      <c r="H18" s="25">
        <v>13376.332679139878</v>
      </c>
      <c r="I18" s="25">
        <v>14096.07624435232</v>
      </c>
      <c r="J18" s="25">
        <v>14753.523960022887</v>
      </c>
      <c r="K18" s="25">
        <v>15134.315706462596</v>
      </c>
      <c r="L18" s="25">
        <v>15792.721771461645</v>
      </c>
      <c r="M18" s="25">
        <v>16109.09079570735</v>
      </c>
      <c r="N18" s="25">
        <v>17326.325402957977</v>
      </c>
      <c r="O18" s="25">
        <v>16410.685687288791</v>
      </c>
      <c r="P18" s="25">
        <v>15715.347823829881</v>
      </c>
      <c r="Q18" s="25">
        <v>15326.056290479886</v>
      </c>
      <c r="R18" s="25">
        <v>15818.512225957358</v>
      </c>
      <c r="S18" s="25">
        <v>15065.632218679904</v>
      </c>
      <c r="T18" s="25">
        <v>14571.336047482697</v>
      </c>
      <c r="U18" s="25">
        <v>14691.409517446351</v>
      </c>
      <c r="V18" s="25">
        <v>13103.029632579352</v>
      </c>
      <c r="W18" s="25">
        <v>13363.774327566085</v>
      </c>
      <c r="X18" s="25">
        <v>11967.960848983492</v>
      </c>
      <c r="Y18" s="25">
        <v>12810.543330479655</v>
      </c>
      <c r="Z18" s="25">
        <v>11449.186240392362</v>
      </c>
      <c r="AA18" s="25">
        <v>11244.341340079416</v>
      </c>
      <c r="AB18" s="25">
        <v>11853.537708259148</v>
      </c>
      <c r="AC18" s="25">
        <v>12575.043447996177</v>
      </c>
      <c r="AD18" s="25">
        <v>11801.855594135395</v>
      </c>
      <c r="AE18" s="25">
        <v>10540.626959295261</v>
      </c>
      <c r="AF18" s="25">
        <v>9335.5338269488893</v>
      </c>
      <c r="AG18" s="25">
        <v>8635.0139780955742</v>
      </c>
      <c r="AH18" s="25">
        <v>10171.010324545638</v>
      </c>
    </row>
    <row r="19" spans="2:36" x14ac:dyDescent="0.2">
      <c r="B19" s="38" t="s">
        <v>15</v>
      </c>
      <c r="C19" s="25">
        <v>4074.3674900414439</v>
      </c>
      <c r="D19" s="25">
        <v>4159.3681051186486</v>
      </c>
      <c r="E19" s="25">
        <v>3833.6120434460913</v>
      </c>
      <c r="F19" s="25">
        <v>4040.4459987731461</v>
      </c>
      <c r="G19" s="25">
        <v>4273.9347453644741</v>
      </c>
      <c r="H19" s="25">
        <v>4289.6496189624677</v>
      </c>
      <c r="I19" s="25">
        <v>4158.6730002442473</v>
      </c>
      <c r="J19" s="25">
        <v>4497.5878129390312</v>
      </c>
      <c r="K19" s="25">
        <v>4478.5898829546086</v>
      </c>
      <c r="L19" s="25">
        <v>4643.2483257956774</v>
      </c>
      <c r="M19" s="25">
        <v>5425.9829541424679</v>
      </c>
      <c r="N19" s="25">
        <v>5392.4821325745424</v>
      </c>
      <c r="O19" s="25">
        <v>5056.7856234746832</v>
      </c>
      <c r="P19" s="25">
        <v>5173.676041936098</v>
      </c>
      <c r="Q19" s="25">
        <v>5250.5290346790298</v>
      </c>
      <c r="R19" s="25">
        <v>5427.1040438608215</v>
      </c>
      <c r="S19" s="25">
        <v>5225.7446142816571</v>
      </c>
      <c r="T19" s="25">
        <v>5320.0375562270938</v>
      </c>
      <c r="U19" s="25">
        <v>5127.8001392060833</v>
      </c>
      <c r="V19" s="25">
        <v>4116.5356574302641</v>
      </c>
      <c r="W19" s="25">
        <v>4127.0333883436761</v>
      </c>
      <c r="X19" s="25">
        <v>3728.1326862406313</v>
      </c>
      <c r="Y19" s="25">
        <v>3805.0046141060243</v>
      </c>
      <c r="Z19" s="25">
        <v>3992.0598329226209</v>
      </c>
      <c r="AA19" s="25">
        <v>4215.6313606196982</v>
      </c>
      <c r="AB19" s="25">
        <v>4247.6278913092701</v>
      </c>
      <c r="AC19" s="25">
        <v>4326.6099596786062</v>
      </c>
      <c r="AD19" s="25">
        <v>4472.5781845047422</v>
      </c>
      <c r="AE19" s="25">
        <v>4690.4634619647459</v>
      </c>
      <c r="AF19" s="25">
        <v>4578.9723913623129</v>
      </c>
      <c r="AG19" s="25">
        <v>4650.8662790568551</v>
      </c>
      <c r="AH19" s="25">
        <v>4613.5712865428532</v>
      </c>
    </row>
    <row r="20" spans="2:36" x14ac:dyDescent="0.2">
      <c r="B20" s="38" t="s">
        <v>16</v>
      </c>
      <c r="C20" s="25">
        <v>5143.2613545679187</v>
      </c>
      <c r="D20" s="25">
        <v>5323.0445556995437</v>
      </c>
      <c r="E20" s="25">
        <v>5750.8270333473156</v>
      </c>
      <c r="F20" s="25">
        <v>5725.0817785047784</v>
      </c>
      <c r="G20" s="25">
        <v>5973.6894728311327</v>
      </c>
      <c r="H20" s="25">
        <v>6263.7403812930952</v>
      </c>
      <c r="I20" s="25">
        <v>7305.5779619472532</v>
      </c>
      <c r="J20" s="25">
        <v>7678.1422307625871</v>
      </c>
      <c r="K20" s="25">
        <v>9016.6717813250361</v>
      </c>
      <c r="L20" s="25">
        <v>9738.0300879616043</v>
      </c>
      <c r="M20" s="25">
        <v>10776.532985790973</v>
      </c>
      <c r="N20" s="25">
        <v>11299.265490168362</v>
      </c>
      <c r="O20" s="25">
        <v>11492.421028323344</v>
      </c>
      <c r="P20" s="25">
        <v>11695.058473273002</v>
      </c>
      <c r="Q20" s="25">
        <v>12413.251532798944</v>
      </c>
      <c r="R20" s="25">
        <v>13122.23680599713</v>
      </c>
      <c r="S20" s="25">
        <v>13799.956226443241</v>
      </c>
      <c r="T20" s="25">
        <v>14386.337692435827</v>
      </c>
      <c r="U20" s="25">
        <v>13659.861660969586</v>
      </c>
      <c r="V20" s="25">
        <v>12440.882394625027</v>
      </c>
      <c r="W20" s="25">
        <v>11526.143302434682</v>
      </c>
      <c r="X20" s="25">
        <v>11217.580804112957</v>
      </c>
      <c r="Y20" s="25">
        <v>10829.806314388989</v>
      </c>
      <c r="Z20" s="25">
        <v>11054.226731833533</v>
      </c>
      <c r="AA20" s="25">
        <v>11336.325648256508</v>
      </c>
      <c r="AB20" s="25">
        <v>11814.497909817765</v>
      </c>
      <c r="AC20" s="25">
        <v>12295.97607899005</v>
      </c>
      <c r="AD20" s="25">
        <v>12132.972881321617</v>
      </c>
      <c r="AE20" s="25">
        <v>12308.481961504342</v>
      </c>
      <c r="AF20" s="25">
        <v>12322.427454564036</v>
      </c>
      <c r="AG20" s="25">
        <v>10401.485376462168</v>
      </c>
      <c r="AH20" s="25">
        <v>11088.584776654923</v>
      </c>
    </row>
    <row r="21" spans="2:36" x14ac:dyDescent="0.2">
      <c r="B21" s="38" t="s">
        <v>17</v>
      </c>
      <c r="C21" s="25">
        <v>10515.335365596919</v>
      </c>
      <c r="D21" s="25">
        <v>10649.150786944117</v>
      </c>
      <c r="E21" s="25">
        <v>9772.2954306890824</v>
      </c>
      <c r="F21" s="25">
        <v>9746.5335905362754</v>
      </c>
      <c r="G21" s="25">
        <v>9887.6694475873755</v>
      </c>
      <c r="H21" s="25">
        <v>9799.73432560121</v>
      </c>
      <c r="I21" s="25">
        <v>9774.6420928356129</v>
      </c>
      <c r="J21" s="25">
        <v>9507.0730373103816</v>
      </c>
      <c r="K21" s="25">
        <v>10025.930795883183</v>
      </c>
      <c r="L21" s="25">
        <v>9875.5625302515709</v>
      </c>
      <c r="M21" s="25">
        <v>10078.814791552079</v>
      </c>
      <c r="N21" s="25">
        <v>10408.081820090316</v>
      </c>
      <c r="O21" s="25">
        <v>10323.003156022611</v>
      </c>
      <c r="P21" s="25">
        <v>10664.461891384806</v>
      </c>
      <c r="Q21" s="25">
        <v>10717.425859634606</v>
      </c>
      <c r="R21" s="25">
        <v>11251.968112823073</v>
      </c>
      <c r="S21" s="25">
        <v>11030.801400590222</v>
      </c>
      <c r="T21" s="25">
        <v>10768.913714434399</v>
      </c>
      <c r="U21" s="25">
        <v>11677.948678826098</v>
      </c>
      <c r="V21" s="25">
        <v>11034.750867344508</v>
      </c>
      <c r="W21" s="25">
        <v>11345.936094420131</v>
      </c>
      <c r="X21" s="25">
        <v>9911.5476129086856</v>
      </c>
      <c r="Y21" s="25">
        <v>9469.4507552419636</v>
      </c>
      <c r="Z21" s="25">
        <v>9273.0842449238044</v>
      </c>
      <c r="AA21" s="25">
        <v>8299.176405284541</v>
      </c>
      <c r="AB21" s="25">
        <v>8844.6145592548164</v>
      </c>
      <c r="AC21" s="25">
        <v>9071.9234471669461</v>
      </c>
      <c r="AD21" s="25">
        <v>8546.9228849332194</v>
      </c>
      <c r="AE21" s="25">
        <v>9190.9680846187202</v>
      </c>
      <c r="AF21" s="25">
        <v>8921.4978661829155</v>
      </c>
      <c r="AG21" s="25">
        <v>9335.9126504176202</v>
      </c>
      <c r="AH21" s="25">
        <v>8996.9673675770791</v>
      </c>
    </row>
    <row r="22" spans="2:36" x14ac:dyDescent="0.2">
      <c r="B22" s="9" t="s">
        <v>21</v>
      </c>
      <c r="C22" s="25">
        <f>SUM(C23:C24)</f>
        <v>118.53952271592826</v>
      </c>
      <c r="D22" s="25">
        <f t="shared" ref="D22:AH22" si="2">SUM(D23:D24)</f>
        <v>108.03660773517973</v>
      </c>
      <c r="E22" s="25">
        <f t="shared" si="2"/>
        <v>102.73695228856717</v>
      </c>
      <c r="F22" s="25">
        <f t="shared" si="2"/>
        <v>106.95982345188651</v>
      </c>
      <c r="G22" s="25">
        <f t="shared" si="2"/>
        <v>105.46794572948377</v>
      </c>
      <c r="H22" s="25">
        <f t="shared" si="2"/>
        <v>105.98764367199863</v>
      </c>
      <c r="I22" s="25">
        <f t="shared" si="2"/>
        <v>106.34281310532565</v>
      </c>
      <c r="J22" s="25">
        <f t="shared" si="2"/>
        <v>103.91419717458665</v>
      </c>
      <c r="K22" s="25">
        <f t="shared" si="2"/>
        <v>88.931545281017065</v>
      </c>
      <c r="L22" s="25">
        <f t="shared" si="2"/>
        <v>128.41053190470973</v>
      </c>
      <c r="M22" s="25">
        <f t="shared" si="2"/>
        <v>93.148388077781931</v>
      </c>
      <c r="N22" s="25">
        <f t="shared" si="2"/>
        <v>164.13524303934395</v>
      </c>
      <c r="O22" s="25">
        <f t="shared" si="2"/>
        <v>83.023476270509988</v>
      </c>
      <c r="P22" s="25">
        <f t="shared" si="2"/>
        <v>830.64215610273163</v>
      </c>
      <c r="Q22" s="25">
        <f t="shared" si="2"/>
        <v>92.464361513431555</v>
      </c>
      <c r="R22" s="25">
        <f t="shared" si="2"/>
        <v>82.524451548040318</v>
      </c>
      <c r="S22" s="25">
        <f t="shared" si="2"/>
        <v>95.762606356964056</v>
      </c>
      <c r="T22" s="25">
        <f t="shared" si="2"/>
        <v>105.27631192924531</v>
      </c>
      <c r="U22" s="25">
        <f t="shared" si="2"/>
        <v>99.317798302192784</v>
      </c>
      <c r="V22" s="25">
        <f t="shared" si="2"/>
        <v>93.982192500655827</v>
      </c>
      <c r="W22" s="25">
        <f t="shared" si="2"/>
        <v>97.390432994450393</v>
      </c>
      <c r="X22" s="25">
        <f t="shared" si="2"/>
        <v>89.142909095209092</v>
      </c>
      <c r="Y22" s="25">
        <f t="shared" si="2"/>
        <v>87.41621294942945</v>
      </c>
      <c r="Z22" s="25">
        <f t="shared" si="2"/>
        <v>85.310102202620484</v>
      </c>
      <c r="AA22" s="25">
        <f t="shared" si="2"/>
        <v>98.200323602503858</v>
      </c>
      <c r="AB22" s="25">
        <f t="shared" si="2"/>
        <v>99.209918302881093</v>
      </c>
      <c r="AC22" s="25">
        <f t="shared" si="2"/>
        <v>100.37023189207596</v>
      </c>
      <c r="AD22" s="25">
        <f t="shared" si="2"/>
        <v>105.70715242368263</v>
      </c>
      <c r="AE22" s="25">
        <f t="shared" si="2"/>
        <v>106.62389996912053</v>
      </c>
      <c r="AF22" s="25">
        <f t="shared" si="2"/>
        <v>101.61930305076815</v>
      </c>
      <c r="AG22" s="25">
        <f t="shared" si="2"/>
        <v>102.35850580994963</v>
      </c>
      <c r="AH22" s="25">
        <f t="shared" si="2"/>
        <v>90.917798761597965</v>
      </c>
    </row>
    <row r="23" spans="2:36" x14ac:dyDescent="0.2">
      <c r="B23" s="38" t="s">
        <v>18</v>
      </c>
      <c r="C23" s="25">
        <v>62.223355600000012</v>
      </c>
      <c r="D23" s="25">
        <v>50.32651400000001</v>
      </c>
      <c r="E23" s="25">
        <v>45.631261200000012</v>
      </c>
      <c r="F23" s="25">
        <v>42.141752722216282</v>
      </c>
      <c r="G23" s="25">
        <v>39.480420000000002</v>
      </c>
      <c r="H23" s="25">
        <v>37.329398400000002</v>
      </c>
      <c r="I23" s="25">
        <v>35.30406880000001</v>
      </c>
      <c r="J23" s="25">
        <v>33.758432400000004</v>
      </c>
      <c r="K23" s="25">
        <v>32.435664800000005</v>
      </c>
      <c r="L23" s="25">
        <v>31.262977200000005</v>
      </c>
      <c r="M23" s="25">
        <v>30.263256800000001</v>
      </c>
      <c r="N23" s="25">
        <v>29.330697200000007</v>
      </c>
      <c r="O23" s="25">
        <v>28.475991600000004</v>
      </c>
      <c r="P23" s="25">
        <v>27.716399200000001</v>
      </c>
      <c r="Q23" s="25">
        <v>27.046854800000002</v>
      </c>
      <c r="R23" s="25">
        <v>26.372245200000002</v>
      </c>
      <c r="S23" s="25">
        <v>25.810570800000001</v>
      </c>
      <c r="T23" s="25">
        <v>25.231074400000001</v>
      </c>
      <c r="U23" s="25">
        <v>24.729432000000003</v>
      </c>
      <c r="V23" s="25">
        <v>24.257805600000001</v>
      </c>
      <c r="W23" s="25">
        <v>23.781114000000006</v>
      </c>
      <c r="X23" s="25">
        <v>23.369519600000004</v>
      </c>
      <c r="Y23" s="25">
        <v>22.957925200000002</v>
      </c>
      <c r="Z23" s="25">
        <v>22.564152800000006</v>
      </c>
      <c r="AA23" s="25">
        <v>22.217655600000001</v>
      </c>
      <c r="AB23" s="25">
        <v>21.883915200000001</v>
      </c>
      <c r="AC23" s="25">
        <v>21.550174800000001</v>
      </c>
      <c r="AD23" s="25">
        <v>20.568276399999998</v>
      </c>
      <c r="AE23" s="25">
        <v>20.294568000000002</v>
      </c>
      <c r="AF23" s="25">
        <v>20.020859600000009</v>
      </c>
      <c r="AG23" s="25">
        <v>19.782232399999998</v>
      </c>
      <c r="AH23" s="25">
        <v>19.538540000000005</v>
      </c>
    </row>
    <row r="24" spans="2:36" x14ac:dyDescent="0.2">
      <c r="B24" s="38" t="s">
        <v>19</v>
      </c>
      <c r="C24" s="25">
        <v>56.316167115928238</v>
      </c>
      <c r="D24" s="25">
        <v>57.710093735179719</v>
      </c>
      <c r="E24" s="25">
        <v>57.105691088567156</v>
      </c>
      <c r="F24" s="25">
        <v>64.818070729670225</v>
      </c>
      <c r="G24" s="25">
        <v>65.987525729483764</v>
      </c>
      <c r="H24" s="25">
        <v>68.658245271998624</v>
      </c>
      <c r="I24" s="25">
        <v>71.038744305325636</v>
      </c>
      <c r="J24" s="25">
        <v>70.155764774586643</v>
      </c>
      <c r="K24" s="25">
        <v>56.495880481017061</v>
      </c>
      <c r="L24" s="25">
        <v>97.147554704709719</v>
      </c>
      <c r="M24" s="25">
        <v>62.885131277781937</v>
      </c>
      <c r="N24" s="25">
        <v>134.80454583934394</v>
      </c>
      <c r="O24" s="25">
        <v>54.547484670509981</v>
      </c>
      <c r="P24" s="25">
        <v>802.92575690273168</v>
      </c>
      <c r="Q24" s="25">
        <v>65.41750671343155</v>
      </c>
      <c r="R24" s="25">
        <v>56.152206348040316</v>
      </c>
      <c r="S24" s="25">
        <v>69.952035556964049</v>
      </c>
      <c r="T24" s="25">
        <v>80.045237529245313</v>
      </c>
      <c r="U24" s="25">
        <v>74.588366302192782</v>
      </c>
      <c r="V24" s="25">
        <v>69.72438690065583</v>
      </c>
      <c r="W24" s="25">
        <v>73.609318994450391</v>
      </c>
      <c r="X24" s="25">
        <v>65.773389495209088</v>
      </c>
      <c r="Y24" s="25">
        <v>64.458287749429445</v>
      </c>
      <c r="Z24" s="25">
        <v>62.745949402620475</v>
      </c>
      <c r="AA24" s="25">
        <v>75.982668002503857</v>
      </c>
      <c r="AB24" s="25">
        <v>77.326003102881089</v>
      </c>
      <c r="AC24" s="25">
        <v>78.820057092075956</v>
      </c>
      <c r="AD24" s="25">
        <v>85.138876023682627</v>
      </c>
      <c r="AE24" s="25">
        <v>86.329331969120531</v>
      </c>
      <c r="AF24" s="25">
        <v>81.598443450768144</v>
      </c>
      <c r="AG24" s="25">
        <v>82.576273409949636</v>
      </c>
      <c r="AH24" s="25">
        <v>71.379258761597953</v>
      </c>
    </row>
    <row r="25" spans="2:36" ht="18" x14ac:dyDescent="0.2">
      <c r="B25" s="8" t="s">
        <v>115</v>
      </c>
      <c r="C25" s="26">
        <f>C17+C22</f>
        <v>31067.508147008699</v>
      </c>
      <c r="D25" s="26">
        <f t="shared" ref="D25:AH25" si="3">D17+D22</f>
        <v>31916.510378243023</v>
      </c>
      <c r="E25" s="26">
        <f t="shared" si="3"/>
        <v>31797.57116567386</v>
      </c>
      <c r="F25" s="26">
        <f t="shared" si="3"/>
        <v>31973.424067984073</v>
      </c>
      <c r="G25" s="26">
        <f t="shared" si="3"/>
        <v>32932.479407757237</v>
      </c>
      <c r="H25" s="26">
        <f t="shared" si="3"/>
        <v>33835.44464866865</v>
      </c>
      <c r="I25" s="26">
        <f t="shared" si="3"/>
        <v>35441.312112484753</v>
      </c>
      <c r="J25" s="26">
        <f t="shared" si="3"/>
        <v>36540.24123820947</v>
      </c>
      <c r="K25" s="26">
        <f t="shared" si="3"/>
        <v>38744.439711906445</v>
      </c>
      <c r="L25" s="26">
        <f t="shared" si="3"/>
        <v>40177.973247375208</v>
      </c>
      <c r="M25" s="26">
        <f t="shared" si="3"/>
        <v>42483.569915270651</v>
      </c>
      <c r="N25" s="26">
        <f t="shared" si="3"/>
        <v>44590.290088830545</v>
      </c>
      <c r="O25" s="26">
        <f t="shared" si="3"/>
        <v>43365.918971379935</v>
      </c>
      <c r="P25" s="26">
        <f t="shared" si="3"/>
        <v>44079.186386526519</v>
      </c>
      <c r="Q25" s="26">
        <f t="shared" si="3"/>
        <v>43799.727079105898</v>
      </c>
      <c r="R25" s="26">
        <f t="shared" si="3"/>
        <v>45702.345640186417</v>
      </c>
      <c r="S25" s="26">
        <f t="shared" si="3"/>
        <v>45217.897066351987</v>
      </c>
      <c r="T25" s="26">
        <f t="shared" si="3"/>
        <v>45151.901322509257</v>
      </c>
      <c r="U25" s="26">
        <f t="shared" si="3"/>
        <v>45256.33779475031</v>
      </c>
      <c r="V25" s="26">
        <f t="shared" si="3"/>
        <v>40789.180744479803</v>
      </c>
      <c r="W25" s="26">
        <f t="shared" si="3"/>
        <v>40460.277545759025</v>
      </c>
      <c r="X25" s="26">
        <f t="shared" si="3"/>
        <v>36914.364861340968</v>
      </c>
      <c r="Y25" s="26">
        <f t="shared" si="3"/>
        <v>37002.221227166061</v>
      </c>
      <c r="Z25" s="26">
        <f t="shared" si="3"/>
        <v>35853.867152274943</v>
      </c>
      <c r="AA25" s="26">
        <f t="shared" si="3"/>
        <v>35193.675077842665</v>
      </c>
      <c r="AB25" s="26">
        <f t="shared" si="3"/>
        <v>36859.487986943881</v>
      </c>
      <c r="AC25" s="26">
        <f t="shared" si="3"/>
        <v>38369.923165723856</v>
      </c>
      <c r="AD25" s="26">
        <f t="shared" si="3"/>
        <v>37060.036697318654</v>
      </c>
      <c r="AE25" s="26">
        <f t="shared" si="3"/>
        <v>36837.16436735219</v>
      </c>
      <c r="AF25" s="26">
        <f t="shared" si="3"/>
        <v>35260.050842108925</v>
      </c>
      <c r="AG25" s="26">
        <f t="shared" si="3"/>
        <v>33125.636789842167</v>
      </c>
      <c r="AH25" s="26">
        <f t="shared" si="3"/>
        <v>34961.051554082092</v>
      </c>
    </row>
    <row r="26" spans="2:36" x14ac:dyDescent="0.2">
      <c r="B26" s="2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2:36" x14ac:dyDescent="0.2">
      <c r="B27" s="8" t="s">
        <v>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2:36" x14ac:dyDescent="0.2"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35"/>
    </row>
    <row r="29" spans="2:36" x14ac:dyDescent="0.2">
      <c r="B29" s="4" t="s">
        <v>22</v>
      </c>
      <c r="C29" s="4">
        <v>1990</v>
      </c>
      <c r="D29" s="4">
        <v>1991</v>
      </c>
      <c r="E29" s="4">
        <v>1992</v>
      </c>
      <c r="F29" s="4">
        <v>1993</v>
      </c>
      <c r="G29" s="4">
        <v>1994</v>
      </c>
      <c r="H29" s="4">
        <v>1995</v>
      </c>
      <c r="I29" s="4">
        <v>1996</v>
      </c>
      <c r="J29" s="4">
        <v>1997</v>
      </c>
      <c r="K29" s="4">
        <v>1998</v>
      </c>
      <c r="L29" s="4">
        <v>1999</v>
      </c>
      <c r="M29" s="4">
        <v>2000</v>
      </c>
      <c r="N29" s="4">
        <v>2001</v>
      </c>
      <c r="O29" s="4">
        <v>2002</v>
      </c>
      <c r="P29" s="4">
        <v>2003</v>
      </c>
      <c r="Q29" s="4">
        <v>2004</v>
      </c>
      <c r="R29" s="4">
        <v>2005</v>
      </c>
      <c r="S29" s="4">
        <v>2006</v>
      </c>
      <c r="T29" s="4">
        <v>2007</v>
      </c>
      <c r="U29" s="4">
        <v>2008</v>
      </c>
      <c r="V29" s="4">
        <v>2009</v>
      </c>
      <c r="W29" s="4">
        <v>2010</v>
      </c>
      <c r="X29" s="4">
        <v>2011</v>
      </c>
      <c r="Y29" s="4">
        <v>2012</v>
      </c>
      <c r="Z29" s="4">
        <v>2013</v>
      </c>
      <c r="AA29" s="4">
        <v>2014</v>
      </c>
      <c r="AB29" s="4">
        <v>2015</v>
      </c>
      <c r="AC29" s="4">
        <v>2016</v>
      </c>
      <c r="AD29" s="4">
        <v>2017</v>
      </c>
      <c r="AE29" s="4">
        <v>2018</v>
      </c>
      <c r="AF29" s="4">
        <v>2019</v>
      </c>
      <c r="AG29" s="4">
        <v>2020</v>
      </c>
      <c r="AH29" s="4">
        <v>2021</v>
      </c>
    </row>
    <row r="30" spans="2:36" x14ac:dyDescent="0.2">
      <c r="B30" s="9" t="s">
        <v>20</v>
      </c>
      <c r="C30" s="40">
        <f t="shared" ref="C30:AH30" si="4">(C17-C4)/C4</f>
        <v>-2.6242041024401595E-6</v>
      </c>
      <c r="D30" s="40">
        <f t="shared" si="4"/>
        <v>-3.078994301555275E-6</v>
      </c>
      <c r="E30" s="40">
        <f t="shared" si="4"/>
        <v>-3.1425087208897864E-6</v>
      </c>
      <c r="F30" s="40">
        <f t="shared" si="4"/>
        <v>-2.6153389356731462E-5</v>
      </c>
      <c r="G30" s="40">
        <f t="shared" si="4"/>
        <v>-7.4272113209999273E-5</v>
      </c>
      <c r="H30" s="40">
        <f t="shared" si="4"/>
        <v>-1.4641050757579409E-4</v>
      </c>
      <c r="I30" s="40">
        <f t="shared" si="4"/>
        <v>-2.6873930096296195E-4</v>
      </c>
      <c r="J30" s="40">
        <f t="shared" si="4"/>
        <v>-3.4318810050981843E-4</v>
      </c>
      <c r="K30" s="40">
        <f t="shared" si="4"/>
        <v>-4.0159613576783702E-4</v>
      </c>
      <c r="L30" s="40">
        <f t="shared" si="4"/>
        <v>7.8216429939423416E-5</v>
      </c>
      <c r="M30" s="40">
        <f t="shared" si="4"/>
        <v>9.7701925469224413E-5</v>
      </c>
      <c r="N30" s="40">
        <f t="shared" si="4"/>
        <v>1.0963880038922035E-4</v>
      </c>
      <c r="O30" s="40">
        <f t="shared" si="4"/>
        <v>1.2421856717485284E-4</v>
      </c>
      <c r="P30" s="40">
        <f t="shared" si="4"/>
        <v>1.3457887997653755E-4</v>
      </c>
      <c r="Q30" s="40">
        <f t="shared" si="4"/>
        <v>1.3938684375823824E-4</v>
      </c>
      <c r="R30" s="40">
        <f t="shared" si="4"/>
        <v>1.4173442685866088E-4</v>
      </c>
      <c r="S30" s="40">
        <f t="shared" si="4"/>
        <v>1.4582623721493869E-4</v>
      </c>
      <c r="T30" s="40">
        <f t="shared" si="4"/>
        <v>1.5009327301000828E-4</v>
      </c>
      <c r="U30" s="40">
        <f t="shared" si="4"/>
        <v>9.1779082837166112E-5</v>
      </c>
      <c r="V30" s="40">
        <f t="shared" si="4"/>
        <v>1.0425855038932321E-4</v>
      </c>
      <c r="W30" s="40">
        <f t="shared" si="4"/>
        <v>1.2180827031351884E-4</v>
      </c>
      <c r="X30" s="40">
        <f t="shared" si="4"/>
        <v>1.3497168164570907E-4</v>
      </c>
      <c r="Y30" s="40">
        <f t="shared" si="4"/>
        <v>1.1340710364021362E-4</v>
      </c>
      <c r="Z30" s="40">
        <f t="shared" si="4"/>
        <v>1.116608543251531E-4</v>
      </c>
      <c r="AA30" s="40">
        <f t="shared" si="4"/>
        <v>1.1330186479285185E-4</v>
      </c>
      <c r="AB30" s="40">
        <f t="shared" si="4"/>
        <v>9.543661415863508E-5</v>
      </c>
      <c r="AC30" s="40">
        <f t="shared" si="4"/>
        <v>7.8482831464401736E-5</v>
      </c>
      <c r="AD30" s="40">
        <f t="shared" si="4"/>
        <v>7.4607865612826954E-5</v>
      </c>
      <c r="AE30" s="40">
        <f t="shared" si="4"/>
        <v>6.2161639641513858E-5</v>
      </c>
      <c r="AF30" s="40">
        <f t="shared" si="4"/>
        <v>6.0231898679378608E-5</v>
      </c>
      <c r="AG30" s="40">
        <f t="shared" si="4"/>
        <v>1.0373452919348163E-4</v>
      </c>
      <c r="AH30" s="40">
        <f t="shared" si="4"/>
        <v>4.6422767130583195E-5</v>
      </c>
      <c r="AJ30" s="64">
        <f>AVERAGE(C30:AH30)</f>
        <v>3.6389240097119805E-5</v>
      </c>
    </row>
    <row r="31" spans="2:36" x14ac:dyDescent="0.2">
      <c r="B31" s="38" t="s">
        <v>14</v>
      </c>
      <c r="C31" s="40">
        <f t="shared" ref="C31:AH31" si="5">(C18-C5)/C5</f>
        <v>0</v>
      </c>
      <c r="D31" s="40">
        <f t="shared" si="5"/>
        <v>0</v>
      </c>
      <c r="E31" s="40">
        <f t="shared" si="5"/>
        <v>0</v>
      </c>
      <c r="F31" s="40">
        <f t="shared" si="5"/>
        <v>0</v>
      </c>
      <c r="G31" s="40">
        <f t="shared" si="5"/>
        <v>0</v>
      </c>
      <c r="H31" s="40">
        <f t="shared" si="5"/>
        <v>0</v>
      </c>
      <c r="I31" s="40">
        <f t="shared" si="5"/>
        <v>0</v>
      </c>
      <c r="J31" s="40">
        <f t="shared" si="5"/>
        <v>0</v>
      </c>
      <c r="K31" s="40">
        <f t="shared" si="5"/>
        <v>0</v>
      </c>
      <c r="L31" s="40">
        <f t="shared" si="5"/>
        <v>0</v>
      </c>
      <c r="M31" s="40">
        <f t="shared" si="5"/>
        <v>0</v>
      </c>
      <c r="N31" s="40">
        <f t="shared" si="5"/>
        <v>0</v>
      </c>
      <c r="O31" s="40">
        <f t="shared" si="5"/>
        <v>0</v>
      </c>
      <c r="P31" s="40">
        <f t="shared" si="5"/>
        <v>0</v>
      </c>
      <c r="Q31" s="40">
        <f t="shared" si="5"/>
        <v>0</v>
      </c>
      <c r="R31" s="40">
        <f t="shared" si="5"/>
        <v>0</v>
      </c>
      <c r="S31" s="40">
        <f t="shared" si="5"/>
        <v>0</v>
      </c>
      <c r="T31" s="40">
        <f t="shared" si="5"/>
        <v>0</v>
      </c>
      <c r="U31" s="40">
        <f t="shared" si="5"/>
        <v>0</v>
      </c>
      <c r="V31" s="40">
        <f t="shared" si="5"/>
        <v>0</v>
      </c>
      <c r="W31" s="40">
        <f t="shared" si="5"/>
        <v>0</v>
      </c>
      <c r="X31" s="40">
        <f t="shared" si="5"/>
        <v>0</v>
      </c>
      <c r="Y31" s="40">
        <f t="shared" si="5"/>
        <v>0</v>
      </c>
      <c r="Z31" s="40">
        <f t="shared" si="5"/>
        <v>0</v>
      </c>
      <c r="AA31" s="40">
        <f t="shared" si="5"/>
        <v>0</v>
      </c>
      <c r="AB31" s="40">
        <f t="shared" si="5"/>
        <v>0</v>
      </c>
      <c r="AC31" s="40">
        <f t="shared" si="5"/>
        <v>0</v>
      </c>
      <c r="AD31" s="40">
        <f t="shared" si="5"/>
        <v>0</v>
      </c>
      <c r="AE31" s="40">
        <f t="shared" si="5"/>
        <v>0</v>
      </c>
      <c r="AF31" s="40">
        <f t="shared" si="5"/>
        <v>0</v>
      </c>
      <c r="AG31" s="40">
        <f t="shared" si="5"/>
        <v>-1.7614331487345926E-8</v>
      </c>
      <c r="AH31" s="40">
        <f t="shared" si="5"/>
        <v>7.9441126468691179E-5</v>
      </c>
      <c r="AJ31" s="64">
        <f t="shared" ref="AJ31:AJ36" si="6">AVERAGE(C31:AH31)</f>
        <v>2.4819847542876199E-6</v>
      </c>
    </row>
    <row r="32" spans="2:36" x14ac:dyDescent="0.2">
      <c r="B32" s="38" t="s">
        <v>15</v>
      </c>
      <c r="C32" s="40">
        <f t="shared" ref="C32:AH32" si="7">(C19-C6)/C6</f>
        <v>2.1849478786481963E-3</v>
      </c>
      <c r="D32" s="40">
        <f t="shared" si="7"/>
        <v>2.264004421756487E-3</v>
      </c>
      <c r="E32" s="40">
        <f t="shared" si="7"/>
        <v>2.5214261490556118E-3</v>
      </c>
      <c r="F32" s="40">
        <f t="shared" si="7"/>
        <v>2.4172842450419902E-3</v>
      </c>
      <c r="G32" s="40">
        <f t="shared" si="7"/>
        <v>2.6577354207649837E-3</v>
      </c>
      <c r="H32" s="40">
        <f t="shared" si="7"/>
        <v>2.7409362230771924E-3</v>
      </c>
      <c r="I32" s="40">
        <f t="shared" si="7"/>
        <v>2.5773045902083001E-3</v>
      </c>
      <c r="J32" s="40">
        <f t="shared" si="7"/>
        <v>2.5136441187591329E-3</v>
      </c>
      <c r="K32" s="40">
        <f t="shared" si="7"/>
        <v>2.5371782027788325E-3</v>
      </c>
      <c r="L32" s="40">
        <f t="shared" si="7"/>
        <v>2.6396640412590473E-3</v>
      </c>
      <c r="M32" s="40">
        <f t="shared" si="7"/>
        <v>2.2882479920939862E-3</v>
      </c>
      <c r="N32" s="40">
        <f t="shared" si="7"/>
        <v>1.3359096792266763E-3</v>
      </c>
      <c r="O32" s="40">
        <f t="shared" si="7"/>
        <v>4.6969038983133359E-4</v>
      </c>
      <c r="P32" s="40">
        <f t="shared" si="7"/>
        <v>-6.17210518860232E-4</v>
      </c>
      <c r="Q32" s="40">
        <f t="shared" si="7"/>
        <v>-1.7871499026508295E-3</v>
      </c>
      <c r="R32" s="40">
        <f t="shared" si="7"/>
        <v>-2.5546745963879957E-3</v>
      </c>
      <c r="S32" s="40">
        <f t="shared" si="7"/>
        <v>-4.451653518803873E-3</v>
      </c>
      <c r="T32" s="40">
        <f t="shared" si="7"/>
        <v>-5.7852516368563393E-3</v>
      </c>
      <c r="U32" s="40">
        <f t="shared" si="7"/>
        <v>-7.2598714494485836E-3</v>
      </c>
      <c r="V32" s="40">
        <f t="shared" si="7"/>
        <v>-1.03334121845672E-2</v>
      </c>
      <c r="W32" s="40">
        <f t="shared" si="7"/>
        <v>-1.7088160439865809E-2</v>
      </c>
      <c r="X32" s="40">
        <f t="shared" si="7"/>
        <v>-8.4577002122355541E-3</v>
      </c>
      <c r="Y32" s="40">
        <f t="shared" si="7"/>
        <v>-1.5207974604735983E-2</v>
      </c>
      <c r="Z32" s="40">
        <f t="shared" si="7"/>
        <v>-6.0291168860597856E-3</v>
      </c>
      <c r="AA32" s="40">
        <f t="shared" si="7"/>
        <v>-1.075862857347995E-2</v>
      </c>
      <c r="AB32" s="40">
        <f t="shared" si="7"/>
        <v>-1.4386780097363334E-2</v>
      </c>
      <c r="AC32" s="40">
        <f t="shared" si="7"/>
        <v>-9.3363663545944862E-3</v>
      </c>
      <c r="AD32" s="40">
        <f t="shared" si="7"/>
        <v>-6.9237774275278637E-3</v>
      </c>
      <c r="AE32" s="40">
        <f t="shared" si="7"/>
        <v>-6.1410841432259344E-3</v>
      </c>
      <c r="AF32" s="40">
        <f t="shared" si="7"/>
        <v>-9.9074891313088633E-3</v>
      </c>
      <c r="AG32" s="40">
        <f t="shared" si="7"/>
        <v>3.0695709790042103E-2</v>
      </c>
      <c r="AH32" s="40">
        <f t="shared" si="7"/>
        <v>-2.3575427707219496E-3</v>
      </c>
      <c r="AJ32" s="64">
        <f t="shared" si="6"/>
        <v>-2.4856300408172094E-3</v>
      </c>
    </row>
    <row r="33" spans="2:37" x14ac:dyDescent="0.2">
      <c r="B33" s="38" t="s">
        <v>16</v>
      </c>
      <c r="C33" s="40">
        <f t="shared" ref="C33:AH33" si="8">(C20-C7)/C7</f>
        <v>-1.1188842957019363E-5</v>
      </c>
      <c r="D33" s="40">
        <f t="shared" si="8"/>
        <v>-1.3704822554329992E-5</v>
      </c>
      <c r="E33" s="40">
        <f t="shared" si="8"/>
        <v>-1.286841474895753E-5</v>
      </c>
      <c r="F33" s="40">
        <f t="shared" si="8"/>
        <v>-1.4104761773000115E-4</v>
      </c>
      <c r="G33" s="40">
        <f t="shared" si="8"/>
        <v>-4.029934598318238E-4</v>
      </c>
      <c r="H33" s="40">
        <f t="shared" si="8"/>
        <v>-7.8295535173922694E-4</v>
      </c>
      <c r="I33" s="40">
        <f t="shared" si="8"/>
        <v>-1.2946251570497436E-3</v>
      </c>
      <c r="J33" s="40">
        <f t="shared" si="8"/>
        <v>-1.6226375724056926E-3</v>
      </c>
      <c r="K33" s="40">
        <f t="shared" si="8"/>
        <v>-1.7161266180702884E-3</v>
      </c>
      <c r="L33" s="40">
        <f t="shared" si="8"/>
        <v>3.2505630254902929E-4</v>
      </c>
      <c r="M33" s="40">
        <f t="shared" si="8"/>
        <v>3.8743990584124024E-4</v>
      </c>
      <c r="N33" s="40">
        <f t="shared" si="8"/>
        <v>4.3319672729366665E-4</v>
      </c>
      <c r="O33" s="40">
        <f t="shared" si="8"/>
        <v>4.6912524359035083E-4</v>
      </c>
      <c r="P33" s="40">
        <f t="shared" si="8"/>
        <v>4.9802172014577794E-4</v>
      </c>
      <c r="Q33" s="40">
        <f t="shared" si="8"/>
        <v>4.9008447429695935E-4</v>
      </c>
      <c r="R33" s="40">
        <f t="shared" si="8"/>
        <v>4.914684386863738E-4</v>
      </c>
      <c r="S33" s="40">
        <f t="shared" si="8"/>
        <v>4.7420525786084309E-4</v>
      </c>
      <c r="T33" s="40">
        <f t="shared" si="8"/>
        <v>4.6642730231847331E-4</v>
      </c>
      <c r="U33" s="40">
        <f t="shared" si="8"/>
        <v>2.9867790578581524E-4</v>
      </c>
      <c r="V33" s="40">
        <f t="shared" si="8"/>
        <v>3.2949373925474323E-4</v>
      </c>
      <c r="W33" s="40">
        <f t="shared" si="8"/>
        <v>3.5133345212991413E-4</v>
      </c>
      <c r="X33" s="40">
        <f t="shared" si="8"/>
        <v>3.6689768348104686E-4</v>
      </c>
      <c r="Y33" s="40">
        <f t="shared" si="8"/>
        <v>3.7137826540327255E-4</v>
      </c>
      <c r="Z33" s="40">
        <f t="shared" si="8"/>
        <v>3.7216663668017798E-4</v>
      </c>
      <c r="AA33" s="40">
        <f t="shared" si="8"/>
        <v>3.7152393717227377E-4</v>
      </c>
      <c r="AB33" s="40">
        <f t="shared" si="8"/>
        <v>3.3688765136684974E-4</v>
      </c>
      <c r="AC33" s="40">
        <f t="shared" si="8"/>
        <v>2.805973123401172E-4</v>
      </c>
      <c r="AD33" s="40">
        <f t="shared" si="8"/>
        <v>9.9370949072010439E-3</v>
      </c>
      <c r="AE33" s="40">
        <f t="shared" si="8"/>
        <v>9.8535295287258927E-3</v>
      </c>
      <c r="AF33" s="40">
        <f t="shared" si="8"/>
        <v>1.0320724216783893E-2</v>
      </c>
      <c r="AG33" s="40">
        <f t="shared" si="8"/>
        <v>9.783406817196947E-3</v>
      </c>
      <c r="AH33" s="40">
        <f t="shared" si="8"/>
        <v>9.0224730472032375E-3</v>
      </c>
      <c r="AJ33" s="64">
        <f t="shared" si="6"/>
        <v>1.5635332067569017E-3</v>
      </c>
    </row>
    <row r="34" spans="2:37" x14ac:dyDescent="0.2">
      <c r="B34" s="38" t="s">
        <v>17</v>
      </c>
      <c r="C34" s="40">
        <f t="shared" ref="C34:AH34" si="9">(C21-C8)/C8</f>
        <v>-8.4628811340133124E-4</v>
      </c>
      <c r="D34" s="40">
        <f t="shared" si="9"/>
        <v>-8.8384661885062513E-4</v>
      </c>
      <c r="E34" s="40">
        <f t="shared" si="9"/>
        <v>-9.8829398116220672E-4</v>
      </c>
      <c r="F34" s="40">
        <f t="shared" si="9"/>
        <v>-1.0013187398149755E-3</v>
      </c>
      <c r="G34" s="40">
        <f t="shared" si="9"/>
        <v>-1.1474725116159552E-3</v>
      </c>
      <c r="H34" s="40">
        <f t="shared" si="9"/>
        <v>-1.1982394437747208E-3</v>
      </c>
      <c r="I34" s="40">
        <f t="shared" si="9"/>
        <v>-1.0953930329851702E-3</v>
      </c>
      <c r="J34" s="40">
        <f t="shared" si="9"/>
        <v>-1.1878812101546628E-3</v>
      </c>
      <c r="K34" s="40">
        <f t="shared" si="9"/>
        <v>-1.1321787829083664E-3</v>
      </c>
      <c r="L34" s="40">
        <f t="shared" si="9"/>
        <v>-1.239549201118093E-3</v>
      </c>
      <c r="M34" s="40">
        <f t="shared" si="9"/>
        <v>-1.2307779424164664E-3</v>
      </c>
      <c r="N34" s="40">
        <f t="shared" si="9"/>
        <v>-6.9288913856985234E-4</v>
      </c>
      <c r="O34" s="40">
        <f t="shared" si="9"/>
        <v>-2.3117710945658342E-4</v>
      </c>
      <c r="P34" s="40">
        <f t="shared" si="9"/>
        <v>2.9952185434271861E-4</v>
      </c>
      <c r="Q34" s="40">
        <f t="shared" si="9"/>
        <v>8.7888267320666998E-4</v>
      </c>
      <c r="R34" s="40">
        <f t="shared" si="9"/>
        <v>1.2385584277550701E-3</v>
      </c>
      <c r="S34" s="40">
        <f t="shared" si="9"/>
        <v>2.1263293071984127E-3</v>
      </c>
      <c r="T34" s="40">
        <f t="shared" si="9"/>
        <v>2.8878986348499364E-3</v>
      </c>
      <c r="U34" s="40">
        <f t="shared" si="9"/>
        <v>3.2271117568389261E-3</v>
      </c>
      <c r="V34" s="40">
        <f t="shared" si="9"/>
        <v>3.9235827897151397E-3</v>
      </c>
      <c r="W34" s="40">
        <f t="shared" si="9"/>
        <v>6.4415203550438078E-3</v>
      </c>
      <c r="X34" s="40">
        <f t="shared" si="9"/>
        <v>3.3056221372241485E-3</v>
      </c>
      <c r="Y34" s="40">
        <f t="shared" si="9"/>
        <v>6.2616589285188224E-3</v>
      </c>
      <c r="Z34" s="40">
        <f t="shared" si="9"/>
        <v>2.6052152008974394E-3</v>
      </c>
      <c r="AA34" s="40">
        <f t="shared" si="9"/>
        <v>5.5265162938833243E-3</v>
      </c>
      <c r="AB34" s="40">
        <f t="shared" si="9"/>
        <v>7.0056051594939734E-3</v>
      </c>
      <c r="AC34" s="40">
        <f t="shared" si="9"/>
        <v>4.465383220569938E-3</v>
      </c>
      <c r="AD34" s="40">
        <f t="shared" si="9"/>
        <v>-9.8976711842396915E-3</v>
      </c>
      <c r="AE34" s="40">
        <f t="shared" si="9"/>
        <v>-9.5727258720713203E-3</v>
      </c>
      <c r="AF34" s="40">
        <f t="shared" si="9"/>
        <v>-8.660498912726319E-3</v>
      </c>
      <c r="AG34" s="40">
        <f t="shared" si="9"/>
        <v>-2.4641260645546979E-2</v>
      </c>
      <c r="AH34" s="40">
        <f t="shared" si="9"/>
        <v>-9.6251429580648789E-3</v>
      </c>
      <c r="AJ34" s="64">
        <f t="shared" si="6"/>
        <v>-7.8372495810437098E-4</v>
      </c>
    </row>
    <row r="35" spans="2:37" x14ac:dyDescent="0.2">
      <c r="B35" s="9" t="s">
        <v>21</v>
      </c>
      <c r="C35" s="40">
        <f t="shared" ref="C35:AH35" si="10">(C22-C9)/C9</f>
        <v>0</v>
      </c>
      <c r="D35" s="40">
        <f t="shared" si="10"/>
        <v>0</v>
      </c>
      <c r="E35" s="40">
        <f t="shared" si="10"/>
        <v>0</v>
      </c>
      <c r="F35" s="40">
        <f t="shared" si="10"/>
        <v>0</v>
      </c>
      <c r="G35" s="40">
        <f t="shared" si="10"/>
        <v>0</v>
      </c>
      <c r="H35" s="40">
        <f t="shared" si="10"/>
        <v>0</v>
      </c>
      <c r="I35" s="40">
        <f t="shared" si="10"/>
        <v>0</v>
      </c>
      <c r="J35" s="40">
        <f t="shared" si="10"/>
        <v>0</v>
      </c>
      <c r="K35" s="40">
        <f t="shared" si="10"/>
        <v>0</v>
      </c>
      <c r="L35" s="40">
        <f t="shared" si="10"/>
        <v>2.871380066698083E-4</v>
      </c>
      <c r="M35" s="40">
        <f t="shared" si="10"/>
        <v>0</v>
      </c>
      <c r="N35" s="40">
        <f t="shared" si="10"/>
        <v>3.2553388784870561E-4</v>
      </c>
      <c r="O35" s="40">
        <f t="shared" si="10"/>
        <v>0</v>
      </c>
      <c r="P35" s="40">
        <f t="shared" si="10"/>
        <v>0</v>
      </c>
      <c r="Q35" s="40">
        <f t="shared" si="10"/>
        <v>0</v>
      </c>
      <c r="R35" s="40">
        <f t="shared" si="10"/>
        <v>0</v>
      </c>
      <c r="S35" s="40">
        <f t="shared" si="10"/>
        <v>0</v>
      </c>
      <c r="T35" s="40">
        <f t="shared" si="10"/>
        <v>0</v>
      </c>
      <c r="U35" s="40">
        <f t="shared" si="10"/>
        <v>0</v>
      </c>
      <c r="V35" s="40">
        <f t="shared" si="10"/>
        <v>0</v>
      </c>
      <c r="W35" s="40">
        <f t="shared" si="10"/>
        <v>0</v>
      </c>
      <c r="X35" s="40">
        <f t="shared" si="10"/>
        <v>0</v>
      </c>
      <c r="Y35" s="40">
        <f t="shared" si="10"/>
        <v>0</v>
      </c>
      <c r="Z35" s="40">
        <f t="shared" si="10"/>
        <v>0</v>
      </c>
      <c r="AA35" s="40">
        <f t="shared" si="10"/>
        <v>0</v>
      </c>
      <c r="AB35" s="40">
        <f t="shared" si="10"/>
        <v>3.4879728765455428E-6</v>
      </c>
      <c r="AC35" s="40">
        <f t="shared" si="10"/>
        <v>1.3134771289995135E-5</v>
      </c>
      <c r="AD35" s="40">
        <f t="shared" si="10"/>
        <v>4.3839196310653427E-5</v>
      </c>
      <c r="AE35" s="40">
        <f t="shared" si="10"/>
        <v>1.6579895001034736E-6</v>
      </c>
      <c r="AF35" s="40">
        <f t="shared" si="10"/>
        <v>2.3687421997255792E-6</v>
      </c>
      <c r="AG35" s="40">
        <f t="shared" si="10"/>
        <v>6.7305771219303792E-6</v>
      </c>
      <c r="AH35" s="40">
        <f t="shared" si="10"/>
        <v>-0.10547544553466229</v>
      </c>
      <c r="AJ35" s="64">
        <f t="shared" si="6"/>
        <v>-3.2747360747139007E-3</v>
      </c>
    </row>
    <row r="36" spans="2:37" x14ac:dyDescent="0.2">
      <c r="B36" s="38" t="s">
        <v>18</v>
      </c>
      <c r="C36" s="40">
        <f t="shared" ref="C36:AH36" si="11">(C23-C10)/C10</f>
        <v>0</v>
      </c>
      <c r="D36" s="40">
        <f t="shared" si="11"/>
        <v>0</v>
      </c>
      <c r="E36" s="40">
        <f t="shared" si="11"/>
        <v>0</v>
      </c>
      <c r="F36" s="40">
        <f t="shared" si="11"/>
        <v>0</v>
      </c>
      <c r="G36" s="40">
        <f t="shared" si="11"/>
        <v>0</v>
      </c>
      <c r="H36" s="40">
        <f t="shared" si="11"/>
        <v>0</v>
      </c>
      <c r="I36" s="40">
        <f t="shared" si="11"/>
        <v>0</v>
      </c>
      <c r="J36" s="40">
        <f t="shared" si="11"/>
        <v>0</v>
      </c>
      <c r="K36" s="40">
        <f t="shared" si="11"/>
        <v>0</v>
      </c>
      <c r="L36" s="40">
        <f t="shared" si="11"/>
        <v>0</v>
      </c>
      <c r="M36" s="40">
        <f t="shared" si="11"/>
        <v>0</v>
      </c>
      <c r="N36" s="40">
        <f t="shared" si="11"/>
        <v>0</v>
      </c>
      <c r="O36" s="40">
        <f t="shared" si="11"/>
        <v>0</v>
      </c>
      <c r="P36" s="40">
        <f t="shared" si="11"/>
        <v>0</v>
      </c>
      <c r="Q36" s="40">
        <f t="shared" si="11"/>
        <v>0</v>
      </c>
      <c r="R36" s="40">
        <f t="shared" si="11"/>
        <v>0</v>
      </c>
      <c r="S36" s="40">
        <f t="shared" si="11"/>
        <v>0</v>
      </c>
      <c r="T36" s="40">
        <f t="shared" si="11"/>
        <v>0</v>
      </c>
      <c r="U36" s="40">
        <f t="shared" si="11"/>
        <v>0</v>
      </c>
      <c r="V36" s="40">
        <f t="shared" si="11"/>
        <v>0</v>
      </c>
      <c r="W36" s="40">
        <f t="shared" si="11"/>
        <v>0</v>
      </c>
      <c r="X36" s="40">
        <f t="shared" si="11"/>
        <v>0</v>
      </c>
      <c r="Y36" s="40">
        <f t="shared" si="11"/>
        <v>0</v>
      </c>
      <c r="Z36" s="40">
        <f t="shared" si="11"/>
        <v>0</v>
      </c>
      <c r="AA36" s="40">
        <f t="shared" si="11"/>
        <v>0</v>
      </c>
      <c r="AB36" s="40">
        <f t="shared" si="11"/>
        <v>0</v>
      </c>
      <c r="AC36" s="40">
        <f t="shared" si="11"/>
        <v>0</v>
      </c>
      <c r="AD36" s="40">
        <f t="shared" si="11"/>
        <v>0</v>
      </c>
      <c r="AE36" s="40">
        <f t="shared" si="11"/>
        <v>0</v>
      </c>
      <c r="AF36" s="40">
        <f t="shared" si="11"/>
        <v>0</v>
      </c>
      <c r="AG36" s="40">
        <f t="shared" si="11"/>
        <v>0</v>
      </c>
      <c r="AH36" s="40">
        <f t="shared" si="11"/>
        <v>0</v>
      </c>
      <c r="AJ36" s="64">
        <f t="shared" si="6"/>
        <v>0</v>
      </c>
    </row>
    <row r="37" spans="2:37" x14ac:dyDescent="0.2">
      <c r="B37" s="38" t="s">
        <v>19</v>
      </c>
      <c r="C37" s="40">
        <f t="shared" ref="C37:C38" si="12">(C24-C11)/C11</f>
        <v>0</v>
      </c>
      <c r="D37" s="40">
        <f t="shared" ref="D37:X38" si="13">(D24-D11)/D11</f>
        <v>0</v>
      </c>
      <c r="E37" s="40">
        <f t="shared" si="13"/>
        <v>0</v>
      </c>
      <c r="F37" s="40">
        <f t="shared" si="13"/>
        <v>0</v>
      </c>
      <c r="G37" s="40">
        <f t="shared" si="13"/>
        <v>0</v>
      </c>
      <c r="H37" s="40">
        <f t="shared" si="13"/>
        <v>0</v>
      </c>
      <c r="I37" s="40">
        <f t="shared" si="13"/>
        <v>0</v>
      </c>
      <c r="J37" s="40">
        <f t="shared" si="13"/>
        <v>0</v>
      </c>
      <c r="K37" s="40">
        <f t="shared" si="13"/>
        <v>0</v>
      </c>
      <c r="L37" s="40">
        <f t="shared" si="13"/>
        <v>3.7957673416329002E-4</v>
      </c>
      <c r="M37" s="40">
        <f t="shared" si="13"/>
        <v>0</v>
      </c>
      <c r="N37" s="40">
        <f t="shared" si="13"/>
        <v>3.9639144411826967E-4</v>
      </c>
      <c r="O37" s="40">
        <f t="shared" si="13"/>
        <v>0</v>
      </c>
      <c r="P37" s="40">
        <f t="shared" si="13"/>
        <v>0</v>
      </c>
      <c r="Q37" s="40">
        <f t="shared" si="13"/>
        <v>0</v>
      </c>
      <c r="R37" s="40">
        <f t="shared" si="13"/>
        <v>0</v>
      </c>
      <c r="S37" s="40">
        <f t="shared" si="13"/>
        <v>0</v>
      </c>
      <c r="T37" s="40">
        <f t="shared" si="13"/>
        <v>0</v>
      </c>
      <c r="U37" s="40">
        <f t="shared" si="13"/>
        <v>0</v>
      </c>
      <c r="V37" s="40">
        <f t="shared" si="13"/>
        <v>0</v>
      </c>
      <c r="W37" s="40">
        <f t="shared" si="13"/>
        <v>0</v>
      </c>
      <c r="X37" s="40">
        <f t="shared" si="13"/>
        <v>0</v>
      </c>
      <c r="Y37" s="40">
        <f t="shared" ref="Y37:AA38" si="14">(Y24-Y11)/Y11</f>
        <v>0</v>
      </c>
      <c r="Z37" s="40">
        <f t="shared" si="14"/>
        <v>0</v>
      </c>
      <c r="AA37" s="40">
        <f t="shared" si="14"/>
        <v>0</v>
      </c>
      <c r="AB37" s="40">
        <f t="shared" ref="AB37:AC38" si="15">(AB24-AB11)/AB11</f>
        <v>4.4751032230545185E-6</v>
      </c>
      <c r="AC37" s="40">
        <f t="shared" si="15"/>
        <v>1.6726006339714952E-5</v>
      </c>
      <c r="AD37" s="40">
        <f t="shared" ref="AD37:AE37" si="16">(AD24-AD11)/AD11</f>
        <v>5.4430665554062626E-5</v>
      </c>
      <c r="AE37" s="40">
        <f t="shared" si="16"/>
        <v>2.0477556292844925E-6</v>
      </c>
      <c r="AF37" s="40">
        <f t="shared" ref="AF37:AH37" si="17">(AF24-AF11)/AF11</f>
        <v>2.9499345963227611E-6</v>
      </c>
      <c r="AG37" s="40">
        <f t="shared" si="17"/>
        <v>8.3429888492725363E-6</v>
      </c>
      <c r="AH37" s="40">
        <f t="shared" si="17"/>
        <v>-0.13057710961444782</v>
      </c>
      <c r="AJ37" s="64">
        <f>AVERAGE(C37:AH37)</f>
        <v>-4.0535052806867046E-3</v>
      </c>
    </row>
    <row r="38" spans="2:37" ht="18" x14ac:dyDescent="0.2">
      <c r="B38" s="8" t="s">
        <v>115</v>
      </c>
      <c r="C38" s="66">
        <f t="shared" si="12"/>
        <v>-2.6141913557744469E-6</v>
      </c>
      <c r="D38" s="66">
        <f t="shared" si="13"/>
        <v>-3.0685720130628475E-6</v>
      </c>
      <c r="E38" s="66">
        <f t="shared" si="13"/>
        <v>-3.132355405859659E-6</v>
      </c>
      <c r="F38" s="66">
        <f t="shared" si="13"/>
        <v>-2.6065901417167752E-5</v>
      </c>
      <c r="G38" s="66">
        <f t="shared" si="13"/>
        <v>-7.4034270587413888E-5</v>
      </c>
      <c r="H38" s="66">
        <f t="shared" si="13"/>
        <v>-1.4595195176165905E-4</v>
      </c>
      <c r="I38" s="66">
        <f t="shared" si="13"/>
        <v>-2.679331559748817E-4</v>
      </c>
      <c r="J38" s="66">
        <f t="shared" si="13"/>
        <v>-3.4221246623057828E-4</v>
      </c>
      <c r="K38" s="66">
        <f t="shared" si="13"/>
        <v>-4.0067470664728838E-4</v>
      </c>
      <c r="L38" s="66">
        <f t="shared" si="13"/>
        <v>7.8884013275438311E-5</v>
      </c>
      <c r="M38" s="66">
        <f t="shared" si="13"/>
        <v>9.748768584432042E-5</v>
      </c>
      <c r="N38" s="66">
        <f t="shared" si="13"/>
        <v>1.1043333150255015E-4</v>
      </c>
      <c r="O38" s="66">
        <f t="shared" si="13"/>
        <v>1.2398072289231151E-4</v>
      </c>
      <c r="P38" s="66">
        <f t="shared" si="13"/>
        <v>1.3204249805084671E-4</v>
      </c>
      <c r="Q38" s="66">
        <f t="shared" si="13"/>
        <v>1.3909254721714722E-4</v>
      </c>
      <c r="R38" s="66">
        <f t="shared" si="13"/>
        <v>1.4147846164530372E-4</v>
      </c>
      <c r="S38" s="66">
        <f t="shared" si="13"/>
        <v>1.4551736100522006E-4</v>
      </c>
      <c r="T38" s="66">
        <f t="shared" si="13"/>
        <v>1.4974326266939912E-4</v>
      </c>
      <c r="U38" s="66">
        <f t="shared" si="13"/>
        <v>9.1577649587389054E-5</v>
      </c>
      <c r="V38" s="66">
        <f t="shared" si="13"/>
        <v>1.0401830368194833E-4</v>
      </c>
      <c r="W38" s="66">
        <f t="shared" si="13"/>
        <v>1.2151503451693447E-4</v>
      </c>
      <c r="X38" s="66">
        <f t="shared" si="13"/>
        <v>1.3464570046146148E-4</v>
      </c>
      <c r="Y38" s="66">
        <f t="shared" si="14"/>
        <v>1.1313915374932882E-4</v>
      </c>
      <c r="Z38" s="66">
        <f t="shared" si="14"/>
        <v>1.1139514072773952E-4</v>
      </c>
      <c r="AA38" s="66">
        <f t="shared" si="14"/>
        <v>1.1298568477263077E-4</v>
      </c>
      <c r="AB38" s="66">
        <f t="shared" si="15"/>
        <v>9.5189105194253535E-5</v>
      </c>
      <c r="AC38" s="66">
        <f t="shared" si="15"/>
        <v>7.8311879142891843E-5</v>
      </c>
      <c r="AD38" s="66">
        <f t="shared" ref="AD38:AE38" si="18">(AD25-AD12)/AD12</f>
        <v>7.4520100772515696E-5</v>
      </c>
      <c r="AE38" s="66">
        <f t="shared" si="18"/>
        <v>6.1986503350717267E-5</v>
      </c>
      <c r="AF38" s="66">
        <f t="shared" ref="AF38:AH38" si="19">(AF25-AF12)/AF12</f>
        <v>6.0065127709232216E-5</v>
      </c>
      <c r="AG38" s="66">
        <f t="shared" si="19"/>
        <v>1.0343475715168403E-4</v>
      </c>
      <c r="AH38" s="66">
        <f t="shared" si="19"/>
        <v>-2.6026862241164389E-4</v>
      </c>
      <c r="AJ38" s="69">
        <f>AVERAGE(C38:AH38)</f>
        <v>2.6733994722372949E-5</v>
      </c>
      <c r="AK38" s="5" t="s">
        <v>42</v>
      </c>
    </row>
    <row r="40" spans="2:37" x14ac:dyDescent="0.2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2:37" x14ac:dyDescent="0.2">
      <c r="C41" s="77">
        <f t="shared" ref="C41:X41" si="20">C25-C12</f>
        <v>-8.1216623559157597E-2</v>
      </c>
      <c r="D41" s="77">
        <f t="shared" si="20"/>
        <v>-9.7938411032373551E-2</v>
      </c>
      <c r="E41" s="77">
        <f>E25-E12</f>
        <v>-9.9601605921634473E-2</v>
      </c>
      <c r="F41" s="77">
        <f t="shared" si="20"/>
        <v>-0.83343784403405152</v>
      </c>
      <c r="G41" s="77">
        <f t="shared" si="20"/>
        <v>-2.4383126102839014</v>
      </c>
      <c r="H41" s="77">
        <f t="shared" si="20"/>
        <v>-4.9390700521107647</v>
      </c>
      <c r="I41" s="77">
        <f t="shared" si="20"/>
        <v>-9.4984475552191725</v>
      </c>
      <c r="J41" s="77">
        <f t="shared" si="20"/>
        <v>-12.508806740392174</v>
      </c>
      <c r="K41" s="77">
        <f t="shared" si="20"/>
        <v>-15.530139549890009</v>
      </c>
      <c r="L41" s="77">
        <f t="shared" si="20"/>
        <v>3.1691497797728516</v>
      </c>
      <c r="M41" s="77">
        <f t="shared" si="20"/>
        <v>4.141221199373831</v>
      </c>
      <c r="N41" s="77">
        <f t="shared" si="20"/>
        <v>4.9237105454158154</v>
      </c>
      <c r="O41" s="77">
        <f t="shared" si="20"/>
        <v>5.3758714785290067</v>
      </c>
      <c r="P41" s="77">
        <f t="shared" si="20"/>
        <v>5.8195574536221102</v>
      </c>
      <c r="Q41" s="77">
        <f t="shared" si="20"/>
        <v>6.0913683429098455</v>
      </c>
      <c r="R41" s="77">
        <f t="shared" si="20"/>
        <v>6.4649828989204252</v>
      </c>
      <c r="S41" s="77">
        <f t="shared" si="20"/>
        <v>6.5790316879720194</v>
      </c>
      <c r="T41" s="77">
        <f t="shared" si="20"/>
        <v>6.7601807282408117</v>
      </c>
      <c r="U41" s="77">
        <f t="shared" si="20"/>
        <v>4.1440895381965674</v>
      </c>
      <c r="V41" s="77">
        <f t="shared" si="20"/>
        <v>4.2423801044351421</v>
      </c>
      <c r="W41" s="77">
        <f t="shared" si="20"/>
        <v>4.9159346625674516</v>
      </c>
      <c r="X41" s="77">
        <f t="shared" si="20"/>
        <v>4.9696913662701263</v>
      </c>
      <c r="Y41" s="77">
        <f t="shared" ref="Y41:AC41" si="21">Y25-Y12</f>
        <v>4.1859264043159783</v>
      </c>
      <c r="Z41" s="77">
        <f t="shared" si="21"/>
        <v>3.9935017203752068</v>
      </c>
      <c r="AA41" s="77">
        <f t="shared" si="21"/>
        <v>3.975932254907093</v>
      </c>
      <c r="AB41" s="77">
        <f t="shared" si="21"/>
        <v>3.5082877286258736</v>
      </c>
      <c r="AC41" s="77">
        <f t="shared" si="21"/>
        <v>3.0045854909403715</v>
      </c>
      <c r="AD41" s="77">
        <f t="shared" ref="AD41:AE41" si="22">AD25-AD12</f>
        <v>2.7615118811736465</v>
      </c>
      <c r="AE41" s="77">
        <f t="shared" si="22"/>
        <v>2.2832654808444204</v>
      </c>
      <c r="AF41" s="77">
        <f>AF25-AF12</f>
        <v>2.1177722526044818</v>
      </c>
      <c r="AG41" s="77">
        <f>AG25-AG12</f>
        <v>3.4259878306329483</v>
      </c>
      <c r="AH41" s="77">
        <f>AH25-AH12</f>
        <v>-9.1016335956810508</v>
      </c>
      <c r="AJ41" s="42">
        <f>SUM(C41:AH41)</f>
        <v>41.725336242521735</v>
      </c>
      <c r="AK41" s="5" t="s">
        <v>43</v>
      </c>
    </row>
    <row r="42" spans="2:37" x14ac:dyDescent="0.2">
      <c r="C42" s="28">
        <f>C41/C12</f>
        <v>-2.6141913557744469E-6</v>
      </c>
      <c r="D42" s="28">
        <f t="shared" ref="D42:AG42" si="23">D41/D12</f>
        <v>-3.0685720130628475E-6</v>
      </c>
      <c r="E42" s="28">
        <f t="shared" si="23"/>
        <v>-3.132355405859659E-6</v>
      </c>
      <c r="F42" s="28">
        <f t="shared" si="23"/>
        <v>-2.6065901417167752E-5</v>
      </c>
      <c r="G42" s="28">
        <f t="shared" si="23"/>
        <v>-7.4034270587413888E-5</v>
      </c>
      <c r="H42" s="28">
        <f t="shared" si="23"/>
        <v>-1.4595195176165905E-4</v>
      </c>
      <c r="I42" s="28">
        <f t="shared" si="23"/>
        <v>-2.679331559748817E-4</v>
      </c>
      <c r="J42" s="28">
        <f t="shared" si="23"/>
        <v>-3.4221246623057828E-4</v>
      </c>
      <c r="K42" s="28">
        <f t="shared" si="23"/>
        <v>-4.0067470664728838E-4</v>
      </c>
      <c r="L42" s="28">
        <f t="shared" si="23"/>
        <v>7.8884013275438311E-5</v>
      </c>
      <c r="M42" s="28">
        <f t="shared" si="23"/>
        <v>9.748768584432042E-5</v>
      </c>
      <c r="N42" s="28">
        <f t="shared" si="23"/>
        <v>1.1043333150255015E-4</v>
      </c>
      <c r="O42" s="28">
        <f t="shared" si="23"/>
        <v>1.2398072289231151E-4</v>
      </c>
      <c r="P42" s="28">
        <f t="shared" si="23"/>
        <v>1.3204249805084671E-4</v>
      </c>
      <c r="Q42" s="28">
        <f t="shared" si="23"/>
        <v>1.3909254721714722E-4</v>
      </c>
      <c r="R42" s="28">
        <f t="shared" si="23"/>
        <v>1.4147846164530372E-4</v>
      </c>
      <c r="S42" s="28">
        <f t="shared" si="23"/>
        <v>1.4551736100522006E-4</v>
      </c>
      <c r="T42" s="28">
        <f t="shared" si="23"/>
        <v>1.4974326266939912E-4</v>
      </c>
      <c r="U42" s="28">
        <f t="shared" si="23"/>
        <v>9.1577649587389054E-5</v>
      </c>
      <c r="V42" s="28">
        <f t="shared" si="23"/>
        <v>1.0401830368194833E-4</v>
      </c>
      <c r="W42" s="28">
        <f t="shared" si="23"/>
        <v>1.2151503451693447E-4</v>
      </c>
      <c r="X42" s="28">
        <f t="shared" si="23"/>
        <v>1.3464570046146148E-4</v>
      </c>
      <c r="Y42" s="28">
        <f t="shared" si="23"/>
        <v>1.1313915374932882E-4</v>
      </c>
      <c r="Z42" s="28">
        <f t="shared" si="23"/>
        <v>1.1139514072773952E-4</v>
      </c>
      <c r="AA42" s="28">
        <f t="shared" si="23"/>
        <v>1.1298568477263077E-4</v>
      </c>
      <c r="AB42" s="28">
        <f t="shared" si="23"/>
        <v>9.5189105194253535E-5</v>
      </c>
      <c r="AC42" s="28">
        <f t="shared" si="23"/>
        <v>7.8311879142891843E-5</v>
      </c>
      <c r="AD42" s="28">
        <f t="shared" si="23"/>
        <v>7.4520100772515696E-5</v>
      </c>
      <c r="AE42" s="28">
        <f t="shared" si="23"/>
        <v>6.1986503350717267E-5</v>
      </c>
      <c r="AF42" s="28">
        <f t="shared" si="23"/>
        <v>6.0065127709232216E-5</v>
      </c>
      <c r="AG42" s="28">
        <f t="shared" si="23"/>
        <v>1.0343475715168403E-4</v>
      </c>
      <c r="AH42" s="28">
        <f t="shared" ref="AH42" si="24">AH41/AH12</f>
        <v>-2.6026862241164389E-4</v>
      </c>
      <c r="AJ42" s="69">
        <f>AVERAGE(C42:AH42)</f>
        <v>2.6733994722372949E-5</v>
      </c>
    </row>
    <row r="43" spans="2:37" x14ac:dyDescent="0.2">
      <c r="R43" s="28"/>
      <c r="Z43" s="28"/>
      <c r="AA43" s="28"/>
      <c r="AB43" s="28"/>
      <c r="AC43" s="28"/>
      <c r="AD43" s="28"/>
      <c r="AE43" s="28"/>
      <c r="AF43" s="28"/>
      <c r="AG43" s="28"/>
      <c r="AH43" s="28"/>
    </row>
    <row r="67" spans="2:2" x14ac:dyDescent="0.2">
      <c r="B67" s="10" t="s">
        <v>128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K119"/>
  <sheetViews>
    <sheetView zoomScale="75" zoomScaleNormal="75" workbookViewId="0">
      <pane ySplit="1" topLeftCell="A60" activePane="bottomLeft" state="frozen"/>
      <selection activeCell="N92" sqref="N92"/>
      <selection pane="bottomLeft" activeCell="C92" sqref="C92"/>
    </sheetView>
  </sheetViews>
  <sheetFormatPr defaultColWidth="9.140625" defaultRowHeight="15" x14ac:dyDescent="0.2"/>
  <cols>
    <col min="1" max="1" width="3.28515625" style="5" customWidth="1"/>
    <col min="2" max="2" width="56.5703125" style="5" customWidth="1"/>
    <col min="3" max="3" width="8.7109375" style="5" bestFit="1" customWidth="1"/>
    <col min="4" max="18" width="8.140625" style="5" bestFit="1" customWidth="1"/>
    <col min="19" max="20" width="8.5703125" style="5" bestFit="1" customWidth="1"/>
    <col min="21" max="32" width="8.140625" style="5" bestFit="1" customWidth="1"/>
    <col min="33" max="33" width="8.5703125" style="5" bestFit="1" customWidth="1"/>
    <col min="34" max="34" width="8.5703125" style="5" customWidth="1"/>
    <col min="35" max="35" width="9.140625" style="5" customWidth="1"/>
    <col min="36" max="36" width="11.5703125" style="5" customWidth="1"/>
    <col min="37" max="16384" width="9.140625" style="5"/>
  </cols>
  <sheetData>
    <row r="1" spans="2:35" ht="15.75" customHeight="1" x14ac:dyDescent="0.2">
      <c r="B1" s="19" t="s">
        <v>123</v>
      </c>
    </row>
    <row r="2" spans="2:35" ht="18" x14ac:dyDescent="0.2">
      <c r="B2" s="10" t="s">
        <v>133</v>
      </c>
    </row>
    <row r="3" spans="2:35" x14ac:dyDescent="0.2">
      <c r="B3" s="4" t="s">
        <v>44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  <c r="AI3" s="4"/>
    </row>
    <row r="4" spans="2:35" x14ac:dyDescent="0.2">
      <c r="B4" s="5" t="s">
        <v>23</v>
      </c>
      <c r="C4" s="25">
        <f>SUM(C5:C8)</f>
        <v>1116.7254085014333</v>
      </c>
      <c r="D4" s="25">
        <f t="shared" ref="D4:W4" si="0">SUM(D5:D8)</f>
        <v>992.38939661731536</v>
      </c>
      <c r="E4" s="25">
        <f t="shared" si="0"/>
        <v>932.96808506651939</v>
      </c>
      <c r="F4" s="25">
        <f t="shared" si="0"/>
        <v>951.12593750870883</v>
      </c>
      <c r="G4" s="25">
        <f t="shared" si="0"/>
        <v>1081.7022655246876</v>
      </c>
      <c r="H4" s="25">
        <f t="shared" si="0"/>
        <v>1084.1810327260134</v>
      </c>
      <c r="I4" s="25">
        <f t="shared" si="0"/>
        <v>1198.3870831754853</v>
      </c>
      <c r="J4" s="25">
        <f t="shared" si="0"/>
        <v>1384.9248481927566</v>
      </c>
      <c r="K4" s="25">
        <f t="shared" si="0"/>
        <v>1288.1260716317763</v>
      </c>
      <c r="L4" s="25">
        <f t="shared" si="0"/>
        <v>1353.709634567598</v>
      </c>
      <c r="M4" s="25">
        <f t="shared" si="0"/>
        <v>1908.7841314126661</v>
      </c>
      <c r="N4" s="25">
        <f t="shared" si="0"/>
        <v>2061.4371933464076</v>
      </c>
      <c r="O4" s="25">
        <f t="shared" si="0"/>
        <v>2063.3791229426015</v>
      </c>
      <c r="P4" s="25">
        <f t="shared" si="0"/>
        <v>2342.3181160836975</v>
      </c>
      <c r="Q4" s="25">
        <f t="shared" si="0"/>
        <v>2507.0626593013171</v>
      </c>
      <c r="R4" s="25">
        <f t="shared" si="0"/>
        <v>2552.7953464691873</v>
      </c>
      <c r="S4" s="25">
        <f t="shared" si="0"/>
        <v>2538.7434105910074</v>
      </c>
      <c r="T4" s="25">
        <f t="shared" si="0"/>
        <v>2580.4341213620519</v>
      </c>
      <c r="U4" s="25">
        <f t="shared" si="0"/>
        <v>2301.583745387552</v>
      </c>
      <c r="V4" s="25">
        <f t="shared" si="0"/>
        <v>1485.322669481403</v>
      </c>
      <c r="W4" s="25">
        <f t="shared" si="0"/>
        <v>1299.0484147465629</v>
      </c>
      <c r="X4" s="25">
        <f t="shared" ref="X4:AC4" si="1">SUM(X5:X8)</f>
        <v>1167.2705389694754</v>
      </c>
      <c r="Y4" s="25">
        <f t="shared" si="1"/>
        <v>1391.9677990924165</v>
      </c>
      <c r="Z4" s="25">
        <f t="shared" si="1"/>
        <v>1301.695001530657</v>
      </c>
      <c r="AA4" s="25">
        <f t="shared" si="1"/>
        <v>1650.4531530457709</v>
      </c>
      <c r="AB4" s="25">
        <f t="shared" si="1"/>
        <v>1830.3635214124336</v>
      </c>
      <c r="AC4" s="25">
        <f t="shared" si="1"/>
        <v>1968.4013520332232</v>
      </c>
      <c r="AD4" s="25">
        <f t="shared" ref="AD4:AE4" si="2">SUM(AD5:AD8)</f>
        <v>2039.8562560230891</v>
      </c>
      <c r="AE4" s="25">
        <f t="shared" si="2"/>
        <v>2094.5489797619248</v>
      </c>
      <c r="AF4" s="25">
        <f t="shared" ref="AF4" si="3">SUM(AF5:AF8)</f>
        <v>2057.8652228793621</v>
      </c>
      <c r="AG4" s="25">
        <f t="shared" ref="AG4:AH4" si="4">SUM(AG5:AG8)</f>
        <v>1907.4373141016843</v>
      </c>
      <c r="AH4" s="25">
        <f t="shared" si="4"/>
        <v>2256.9403807619101</v>
      </c>
      <c r="AI4" s="25"/>
    </row>
    <row r="5" spans="2:35" x14ac:dyDescent="0.2">
      <c r="B5" s="46" t="s">
        <v>24</v>
      </c>
      <c r="C5" s="25">
        <v>884</v>
      </c>
      <c r="D5" s="25">
        <v>782</v>
      </c>
      <c r="E5" s="25">
        <v>753</v>
      </c>
      <c r="F5" s="25">
        <v>729</v>
      </c>
      <c r="G5" s="25">
        <v>859</v>
      </c>
      <c r="H5" s="25">
        <v>879</v>
      </c>
      <c r="I5" s="25">
        <v>983</v>
      </c>
      <c r="J5" s="25">
        <v>1145</v>
      </c>
      <c r="K5" s="25">
        <v>1059</v>
      </c>
      <c r="L5" s="25">
        <v>1166</v>
      </c>
      <c r="M5" s="25">
        <v>1700.904</v>
      </c>
      <c r="N5" s="25">
        <v>1851.19</v>
      </c>
      <c r="O5" s="25">
        <v>1859.797</v>
      </c>
      <c r="P5" s="25">
        <v>2126.951</v>
      </c>
      <c r="Q5" s="25">
        <v>2295.0809999999997</v>
      </c>
      <c r="R5" s="25">
        <v>2357.0552201099999</v>
      </c>
      <c r="S5" s="25">
        <v>2347.8511709678573</v>
      </c>
      <c r="T5" s="25">
        <v>2374.056297236792</v>
      </c>
      <c r="U5" s="25">
        <v>2106.7332656066992</v>
      </c>
      <c r="V5" s="25">
        <v>1326.7757675435184</v>
      </c>
      <c r="W5" s="25">
        <v>1105.1089530878239</v>
      </c>
      <c r="X5" s="25">
        <v>966.27348057556696</v>
      </c>
      <c r="Y5" s="25">
        <v>1177.0215551174631</v>
      </c>
      <c r="Z5" s="25">
        <v>1111.7464175453952</v>
      </c>
      <c r="AA5" s="25">
        <v>1461.1216449441433</v>
      </c>
      <c r="AB5" s="25">
        <v>1652.0144764257484</v>
      </c>
      <c r="AC5" s="25">
        <v>1793.5241301100293</v>
      </c>
      <c r="AD5" s="25">
        <v>1839.6054226101226</v>
      </c>
      <c r="AE5" s="25">
        <v>1916.0429498953088</v>
      </c>
      <c r="AF5" s="25">
        <v>1892.5993191659545</v>
      </c>
      <c r="AG5" s="25">
        <v>1769.6404427201105</v>
      </c>
      <c r="AH5" s="25">
        <v>2102.8090125484487</v>
      </c>
      <c r="AI5" s="25"/>
    </row>
    <row r="6" spans="2:35" x14ac:dyDescent="0.2">
      <c r="B6" s="46" t="s">
        <v>25</v>
      </c>
      <c r="C6" s="25">
        <v>214.077</v>
      </c>
      <c r="D6" s="25">
        <v>192.22800000000001</v>
      </c>
      <c r="E6" s="25">
        <v>162.39499999999998</v>
      </c>
      <c r="F6" s="25">
        <v>204.893</v>
      </c>
      <c r="G6" s="25">
        <v>205.428</v>
      </c>
      <c r="H6" s="25">
        <v>187.506</v>
      </c>
      <c r="I6" s="25">
        <v>198.23699999999999</v>
      </c>
      <c r="J6" s="25">
        <v>221.89099999999999</v>
      </c>
      <c r="K6" s="25">
        <v>211.65699999999998</v>
      </c>
      <c r="L6" s="25">
        <v>170.07400000000001</v>
      </c>
      <c r="M6" s="25">
        <v>190.43099999999998</v>
      </c>
      <c r="N6" s="25">
        <v>189.39499999999998</v>
      </c>
      <c r="O6" s="25">
        <v>190.31400000000002</v>
      </c>
      <c r="P6" s="25">
        <v>206.256</v>
      </c>
      <c r="Q6" s="25">
        <v>201.53888677452051</v>
      </c>
      <c r="R6" s="25">
        <v>183.477</v>
      </c>
      <c r="S6" s="25">
        <v>180.30419999999998</v>
      </c>
      <c r="T6" s="25">
        <v>196.71480221940001</v>
      </c>
      <c r="U6" s="25">
        <v>187.79567664091581</v>
      </c>
      <c r="V6" s="25">
        <v>156.40402051348525</v>
      </c>
      <c r="W6" s="25">
        <v>192.41449935002328</v>
      </c>
      <c r="X6" s="25">
        <v>199.06051210483912</v>
      </c>
      <c r="Y6" s="25">
        <v>214.39115316286023</v>
      </c>
      <c r="Z6" s="25">
        <v>189.63811440146912</v>
      </c>
      <c r="AA6" s="25">
        <v>188.98297537871338</v>
      </c>
      <c r="AB6" s="25">
        <v>177.34721139514085</v>
      </c>
      <c r="AC6" s="25">
        <v>173.89695660360397</v>
      </c>
      <c r="AD6" s="25">
        <v>198.94328821295068</v>
      </c>
      <c r="AE6" s="25">
        <v>177.27545682876001</v>
      </c>
      <c r="AF6" s="25">
        <v>163.65124680985923</v>
      </c>
      <c r="AG6" s="25">
        <v>135.50521831664352</v>
      </c>
      <c r="AH6" s="25">
        <v>148.01245194378129</v>
      </c>
      <c r="AI6" s="25"/>
    </row>
    <row r="7" spans="2:35" x14ac:dyDescent="0.2">
      <c r="B7" s="46" t="s">
        <v>26</v>
      </c>
      <c r="C7" s="25">
        <v>13.325180000000001</v>
      </c>
      <c r="D7" s="25">
        <v>13.055679999999997</v>
      </c>
      <c r="E7" s="25">
        <v>12.587179999999998</v>
      </c>
      <c r="F7" s="25">
        <v>12.519679999999999</v>
      </c>
      <c r="G7" s="25">
        <v>12.307179999999999</v>
      </c>
      <c r="H7" s="25">
        <v>11.965680000000001</v>
      </c>
      <c r="I7" s="25">
        <v>11.62518</v>
      </c>
      <c r="J7" s="25">
        <v>11.46468</v>
      </c>
      <c r="K7" s="25">
        <v>11.04918</v>
      </c>
      <c r="L7" s="25">
        <v>10.95668</v>
      </c>
      <c r="M7" s="25">
        <v>10.714383917999999</v>
      </c>
      <c r="N7" s="25">
        <v>10.136008163600001</v>
      </c>
      <c r="O7" s="25">
        <v>5.1307460682000006</v>
      </c>
      <c r="P7" s="25">
        <v>0.55322578880000006</v>
      </c>
      <c r="Q7" s="25">
        <v>0.5801347322</v>
      </c>
      <c r="R7" s="25">
        <v>0.48087750000000001</v>
      </c>
      <c r="S7" s="25">
        <v>0.48667499999999997</v>
      </c>
      <c r="T7" s="25">
        <v>0.45499610000000001</v>
      </c>
      <c r="U7" s="25">
        <v>0.30708882999999998</v>
      </c>
      <c r="V7" s="25">
        <v>1.7369590000000001E-2</v>
      </c>
      <c r="W7" s="25" t="s">
        <v>75</v>
      </c>
      <c r="X7" s="25" t="s">
        <v>75</v>
      </c>
      <c r="Y7" s="25" t="s">
        <v>75</v>
      </c>
      <c r="Z7" s="25" t="s">
        <v>75</v>
      </c>
      <c r="AA7" s="25" t="s">
        <v>75</v>
      </c>
      <c r="AB7" s="25" t="s">
        <v>75</v>
      </c>
      <c r="AC7" s="25" t="s">
        <v>75</v>
      </c>
      <c r="AD7" s="25" t="s">
        <v>75</v>
      </c>
      <c r="AE7" s="25" t="s">
        <v>75</v>
      </c>
      <c r="AF7" s="25" t="s">
        <v>75</v>
      </c>
      <c r="AG7" s="25" t="s">
        <v>75</v>
      </c>
      <c r="AH7" s="25" t="s">
        <v>75</v>
      </c>
      <c r="AI7" s="25"/>
    </row>
    <row r="8" spans="2:35" x14ac:dyDescent="0.2">
      <c r="B8" s="46" t="s">
        <v>27</v>
      </c>
      <c r="C8" s="25">
        <v>5.323228501433209</v>
      </c>
      <c r="D8" s="25">
        <v>5.1057166173152817</v>
      </c>
      <c r="E8" s="25">
        <v>4.9859050665194102</v>
      </c>
      <c r="F8" s="25">
        <v>4.7132575087088542</v>
      </c>
      <c r="G8" s="25">
        <v>4.967085524687727</v>
      </c>
      <c r="H8" s="25">
        <v>5.7093527260132344</v>
      </c>
      <c r="I8" s="25">
        <v>5.5249031754851305</v>
      </c>
      <c r="J8" s="25">
        <v>6.5691681927565071</v>
      </c>
      <c r="K8" s="25">
        <v>6.4198916317765047</v>
      </c>
      <c r="L8" s="25">
        <v>6.6789545675978959</v>
      </c>
      <c r="M8" s="25">
        <v>6.7347474946660659</v>
      </c>
      <c r="N8" s="25">
        <v>10.716185182807617</v>
      </c>
      <c r="O8" s="25">
        <v>8.1373768744014505</v>
      </c>
      <c r="P8" s="25">
        <v>8.5578902948976783</v>
      </c>
      <c r="Q8" s="25">
        <v>9.8626377945971377</v>
      </c>
      <c r="R8" s="25">
        <v>11.782248859187511</v>
      </c>
      <c r="S8" s="25">
        <v>10.101364623150154</v>
      </c>
      <c r="T8" s="25">
        <v>9.2080258058600002</v>
      </c>
      <c r="U8" s="25">
        <v>6.7477143099374235</v>
      </c>
      <c r="V8" s="25">
        <v>2.1255118343991999</v>
      </c>
      <c r="W8" s="25">
        <v>1.5249623087156214</v>
      </c>
      <c r="X8" s="25">
        <v>1.936546289069464</v>
      </c>
      <c r="Y8" s="25">
        <v>0.55509081209300004</v>
      </c>
      <c r="Z8" s="25">
        <v>0.31046958379295009</v>
      </c>
      <c r="AA8" s="25">
        <v>0.34853272291445003</v>
      </c>
      <c r="AB8" s="25">
        <v>1.0018335915442</v>
      </c>
      <c r="AC8" s="25">
        <v>0.98026531958999996</v>
      </c>
      <c r="AD8" s="25">
        <v>1.3075452000159999</v>
      </c>
      <c r="AE8" s="25">
        <v>1.2305730378563</v>
      </c>
      <c r="AF8" s="25">
        <v>1.6146569035487999</v>
      </c>
      <c r="AG8" s="25">
        <v>2.2916530649300997</v>
      </c>
      <c r="AH8" s="25">
        <v>6.1189162696801596</v>
      </c>
      <c r="AI8" s="25"/>
    </row>
    <row r="9" spans="2:35" x14ac:dyDescent="0.2">
      <c r="B9" s="5" t="s">
        <v>40</v>
      </c>
      <c r="C9" s="25">
        <f>SUM(C10:C11)</f>
        <v>1875.3334978391945</v>
      </c>
      <c r="D9" s="25">
        <f t="shared" ref="D9:P9" si="5">SUM(D10:D11)</f>
        <v>1724.8285009289525</v>
      </c>
      <c r="E9" s="25">
        <f t="shared" si="5"/>
        <v>1698.0734679642192</v>
      </c>
      <c r="F9" s="25">
        <f t="shared" si="5"/>
        <v>1640.6987861620685</v>
      </c>
      <c r="G9" s="25">
        <f t="shared" si="5"/>
        <v>1751.1376166776076</v>
      </c>
      <c r="H9" s="25">
        <f t="shared" si="5"/>
        <v>1667.9492827002227</v>
      </c>
      <c r="I9" s="25">
        <f t="shared" si="5"/>
        <v>1617.3624518539398</v>
      </c>
      <c r="J9" s="25">
        <f t="shared" si="5"/>
        <v>1767.6365536725266</v>
      </c>
      <c r="K9" s="25">
        <f t="shared" si="5"/>
        <v>1753.3176564006599</v>
      </c>
      <c r="L9" s="25">
        <f t="shared" si="5"/>
        <v>1637.3296338628056</v>
      </c>
      <c r="M9" s="25">
        <f t="shared" si="5"/>
        <v>1576.8057585089737</v>
      </c>
      <c r="N9" s="25">
        <f t="shared" si="5"/>
        <v>1540.7168251288117</v>
      </c>
      <c r="O9" s="25">
        <f t="shared" si="5"/>
        <v>1060.6602939463469</v>
      </c>
      <c r="P9" s="25">
        <f t="shared" si="5"/>
        <v>0.29746979153761116</v>
      </c>
      <c r="Q9" s="25" t="s">
        <v>75</v>
      </c>
      <c r="R9" s="25" t="s">
        <v>75</v>
      </c>
      <c r="S9" s="25" t="s">
        <v>75</v>
      </c>
      <c r="T9" s="25" t="s">
        <v>75</v>
      </c>
      <c r="U9" s="25" t="s">
        <v>75</v>
      </c>
      <c r="V9" s="25" t="s">
        <v>75</v>
      </c>
      <c r="W9" s="25" t="s">
        <v>75</v>
      </c>
      <c r="X9" s="25" t="s">
        <v>75</v>
      </c>
      <c r="Y9" s="25" t="s">
        <v>75</v>
      </c>
      <c r="Z9" s="25" t="s">
        <v>75</v>
      </c>
      <c r="AA9" s="25" t="s">
        <v>75</v>
      </c>
      <c r="AB9" s="25" t="s">
        <v>75</v>
      </c>
      <c r="AC9" s="25" t="s">
        <v>75</v>
      </c>
      <c r="AD9" s="25" t="s">
        <v>75</v>
      </c>
      <c r="AE9" s="25" t="s">
        <v>75</v>
      </c>
      <c r="AF9" s="25" t="s">
        <v>75</v>
      </c>
      <c r="AG9" s="25" t="s">
        <v>75</v>
      </c>
      <c r="AH9" s="25" t="s">
        <v>75</v>
      </c>
      <c r="AI9" s="25"/>
    </row>
    <row r="10" spans="2:35" x14ac:dyDescent="0.2">
      <c r="B10" s="46" t="s">
        <v>29</v>
      </c>
      <c r="C10" s="25">
        <v>990.23349783919457</v>
      </c>
      <c r="D10" s="25">
        <v>1030.3165009289526</v>
      </c>
      <c r="E10" s="25">
        <v>1003.5614679642191</v>
      </c>
      <c r="F10" s="25">
        <v>946.18678616206842</v>
      </c>
      <c r="G10" s="25">
        <v>1056.6256166776075</v>
      </c>
      <c r="H10" s="25">
        <v>973.43728270022268</v>
      </c>
      <c r="I10" s="25">
        <v>922.85045185393972</v>
      </c>
      <c r="J10" s="25">
        <v>1073.1245536725266</v>
      </c>
      <c r="K10" s="25">
        <v>1058.8056564006599</v>
      </c>
      <c r="L10" s="25">
        <v>942.81763386280556</v>
      </c>
      <c r="M10" s="25">
        <v>882.29375850897361</v>
      </c>
      <c r="N10" s="25">
        <v>1041.1918251288118</v>
      </c>
      <c r="O10" s="25">
        <v>810.89779394634695</v>
      </c>
      <c r="P10" s="25">
        <v>0.29746979153761116</v>
      </c>
      <c r="Q10" s="25" t="s">
        <v>75</v>
      </c>
      <c r="R10" s="25" t="s">
        <v>75</v>
      </c>
      <c r="S10" s="25" t="s">
        <v>75</v>
      </c>
      <c r="T10" s="25" t="s">
        <v>75</v>
      </c>
      <c r="U10" s="25" t="s">
        <v>75</v>
      </c>
      <c r="V10" s="25" t="s">
        <v>75</v>
      </c>
      <c r="W10" s="25" t="s">
        <v>75</v>
      </c>
      <c r="X10" s="25" t="s">
        <v>75</v>
      </c>
      <c r="Y10" s="25" t="s">
        <v>75</v>
      </c>
      <c r="Z10" s="25" t="s">
        <v>75</v>
      </c>
      <c r="AA10" s="25" t="s">
        <v>75</v>
      </c>
      <c r="AB10" s="25" t="s">
        <v>75</v>
      </c>
      <c r="AC10" s="25" t="s">
        <v>75</v>
      </c>
      <c r="AD10" s="25" t="s">
        <v>75</v>
      </c>
      <c r="AE10" s="25" t="s">
        <v>75</v>
      </c>
      <c r="AF10" s="25" t="s">
        <v>75</v>
      </c>
      <c r="AG10" s="25" t="s">
        <v>75</v>
      </c>
      <c r="AH10" s="25" t="s">
        <v>75</v>
      </c>
      <c r="AI10" s="25"/>
    </row>
    <row r="11" spans="2:35" x14ac:dyDescent="0.2">
      <c r="B11" s="46" t="s">
        <v>30</v>
      </c>
      <c r="C11" s="25">
        <v>885.09999999999991</v>
      </c>
      <c r="D11" s="25">
        <v>694.51200000000006</v>
      </c>
      <c r="E11" s="25">
        <v>694.51200000000006</v>
      </c>
      <c r="F11" s="25">
        <v>694.51200000000006</v>
      </c>
      <c r="G11" s="25">
        <v>694.51200000000006</v>
      </c>
      <c r="H11" s="25">
        <v>694.51200000000006</v>
      </c>
      <c r="I11" s="25">
        <v>694.51200000000006</v>
      </c>
      <c r="J11" s="25">
        <v>694.51200000000006</v>
      </c>
      <c r="K11" s="25">
        <v>694.51200000000006</v>
      </c>
      <c r="L11" s="25">
        <v>694.51200000000006</v>
      </c>
      <c r="M11" s="25">
        <v>694.51200000000006</v>
      </c>
      <c r="N11" s="25">
        <v>499.52499999999998</v>
      </c>
      <c r="O11" s="25">
        <v>249.76249999999999</v>
      </c>
      <c r="P11" s="25" t="s">
        <v>75</v>
      </c>
      <c r="Q11" s="25" t="s">
        <v>75</v>
      </c>
      <c r="R11" s="25" t="s">
        <v>75</v>
      </c>
      <c r="S11" s="25" t="s">
        <v>75</v>
      </c>
      <c r="T11" s="25" t="s">
        <v>75</v>
      </c>
      <c r="U11" s="25" t="s">
        <v>75</v>
      </c>
      <c r="V11" s="25" t="s">
        <v>75</v>
      </c>
      <c r="W11" s="25" t="s">
        <v>75</v>
      </c>
      <c r="X11" s="25" t="s">
        <v>75</v>
      </c>
      <c r="Y11" s="25" t="s">
        <v>75</v>
      </c>
      <c r="Z11" s="25" t="s">
        <v>75</v>
      </c>
      <c r="AA11" s="25" t="s">
        <v>75</v>
      </c>
      <c r="AB11" s="25" t="s">
        <v>75</v>
      </c>
      <c r="AC11" s="25" t="s">
        <v>75</v>
      </c>
      <c r="AD11" s="25" t="s">
        <v>75</v>
      </c>
      <c r="AE11" s="25" t="s">
        <v>75</v>
      </c>
      <c r="AF11" s="25" t="s">
        <v>75</v>
      </c>
      <c r="AG11" s="25" t="s">
        <v>75</v>
      </c>
      <c r="AH11" s="25" t="s">
        <v>75</v>
      </c>
      <c r="AI11" s="25"/>
    </row>
    <row r="12" spans="2:35" x14ac:dyDescent="0.2">
      <c r="B12" s="5" t="s">
        <v>79</v>
      </c>
      <c r="C12" s="25">
        <v>26.080000000000002</v>
      </c>
      <c r="D12" s="25">
        <v>23.44</v>
      </c>
      <c r="E12" s="25">
        <v>20.56</v>
      </c>
      <c r="F12" s="25">
        <v>26.080000000000002</v>
      </c>
      <c r="G12" s="25">
        <v>21.28</v>
      </c>
      <c r="H12" s="25">
        <v>24.8</v>
      </c>
      <c r="I12" s="25">
        <v>27.28</v>
      </c>
      <c r="J12" s="25">
        <v>26.96</v>
      </c>
      <c r="K12" s="25">
        <v>28.64</v>
      </c>
      <c r="L12" s="25">
        <v>26.8</v>
      </c>
      <c r="M12" s="25">
        <v>28.8</v>
      </c>
      <c r="N12" s="25">
        <v>12</v>
      </c>
      <c r="O12" s="25" t="s">
        <v>75</v>
      </c>
      <c r="P12" s="25" t="s">
        <v>75</v>
      </c>
      <c r="Q12" s="25" t="s">
        <v>75</v>
      </c>
      <c r="R12" s="25" t="s">
        <v>75</v>
      </c>
      <c r="S12" s="25" t="s">
        <v>75</v>
      </c>
      <c r="T12" s="25" t="s">
        <v>75</v>
      </c>
      <c r="U12" s="25" t="s">
        <v>75</v>
      </c>
      <c r="V12" s="25" t="s">
        <v>75</v>
      </c>
      <c r="W12" s="25" t="s">
        <v>75</v>
      </c>
      <c r="X12" s="25" t="s">
        <v>75</v>
      </c>
      <c r="Y12" s="25" t="s">
        <v>75</v>
      </c>
      <c r="Z12" s="25" t="s">
        <v>75</v>
      </c>
      <c r="AA12" s="25" t="s">
        <v>75</v>
      </c>
      <c r="AB12" s="25" t="s">
        <v>75</v>
      </c>
      <c r="AC12" s="25" t="s">
        <v>75</v>
      </c>
      <c r="AD12" s="25" t="s">
        <v>75</v>
      </c>
      <c r="AE12" s="25" t="s">
        <v>75</v>
      </c>
      <c r="AF12" s="25" t="s">
        <v>75</v>
      </c>
      <c r="AG12" s="25" t="s">
        <v>75</v>
      </c>
      <c r="AH12" s="25" t="s">
        <v>75</v>
      </c>
      <c r="AI12" s="25"/>
    </row>
    <row r="13" spans="2:35" x14ac:dyDescent="0.2">
      <c r="B13" s="5" t="s">
        <v>32</v>
      </c>
      <c r="C13" s="25">
        <f t="shared" ref="C13:V13" si="6">SUM(C14:C17)</f>
        <v>94.635725886777664</v>
      </c>
      <c r="D13" s="25">
        <f t="shared" si="6"/>
        <v>82.692728613141156</v>
      </c>
      <c r="E13" s="25">
        <f t="shared" si="6"/>
        <v>82.798346365367138</v>
      </c>
      <c r="F13" s="25">
        <f t="shared" si="6"/>
        <v>81.351633897255169</v>
      </c>
      <c r="G13" s="25">
        <f t="shared" si="6"/>
        <v>83.178752160718815</v>
      </c>
      <c r="H13" s="25">
        <f t="shared" si="6"/>
        <v>73.778411345971719</v>
      </c>
      <c r="I13" s="25">
        <f t="shared" si="6"/>
        <v>90.359460462419932</v>
      </c>
      <c r="J13" s="25">
        <f t="shared" si="6"/>
        <v>84.147665921995824</v>
      </c>
      <c r="K13" s="25">
        <f t="shared" si="6"/>
        <v>81.404818136496743</v>
      </c>
      <c r="L13" s="25">
        <f t="shared" si="6"/>
        <v>81.937225204034178</v>
      </c>
      <c r="M13" s="25">
        <f t="shared" si="6"/>
        <v>134.30340352741206</v>
      </c>
      <c r="N13" s="25">
        <f t="shared" si="6"/>
        <v>91.368752365119235</v>
      </c>
      <c r="O13" s="25">
        <f t="shared" si="6"/>
        <v>86.805115163523425</v>
      </c>
      <c r="P13" s="25">
        <f t="shared" si="6"/>
        <v>87.466716713972929</v>
      </c>
      <c r="Q13" s="25">
        <f t="shared" si="6"/>
        <v>95.924836723109365</v>
      </c>
      <c r="R13" s="25">
        <f t="shared" si="6"/>
        <v>146.81142172849476</v>
      </c>
      <c r="S13" s="25">
        <f t="shared" si="6"/>
        <v>106.3432739801431</v>
      </c>
      <c r="T13" s="25">
        <f t="shared" si="6"/>
        <v>120.20756451360809</v>
      </c>
      <c r="U13" s="25">
        <f t="shared" si="6"/>
        <v>102.12955589865545</v>
      </c>
      <c r="V13" s="25">
        <f t="shared" si="6"/>
        <v>100.75026890823074</v>
      </c>
      <c r="W13" s="25">
        <f t="shared" ref="W13:AC13" si="7">SUM(W14:W17)</f>
        <v>88.082055723940854</v>
      </c>
      <c r="X13" s="25">
        <f t="shared" si="7"/>
        <v>88.887337545194214</v>
      </c>
      <c r="Y13" s="25">
        <f t="shared" si="7"/>
        <v>86.48995354705454</v>
      </c>
      <c r="Z13" s="25">
        <f t="shared" si="7"/>
        <v>89.104899680240365</v>
      </c>
      <c r="AA13" s="25">
        <f t="shared" si="7"/>
        <v>91.896101182430385</v>
      </c>
      <c r="AB13" s="25">
        <f t="shared" si="7"/>
        <v>95.750742006739273</v>
      </c>
      <c r="AC13" s="25">
        <f t="shared" si="7"/>
        <v>96.904123657657735</v>
      </c>
      <c r="AD13" s="25">
        <f t="shared" ref="AD13:AE13" si="8">SUM(AD14:AD17)</f>
        <v>101.63091661079721</v>
      </c>
      <c r="AE13" s="25">
        <f t="shared" si="8"/>
        <v>102.94588491638194</v>
      </c>
      <c r="AF13" s="25">
        <f t="shared" ref="AF13" si="9">SUM(AF14:AF17)</f>
        <v>105.10244147101041</v>
      </c>
      <c r="AG13" s="25">
        <f t="shared" ref="AG13:AH13" si="10">SUM(AG14:AG17)</f>
        <v>102.79688234030515</v>
      </c>
      <c r="AH13" s="25">
        <f t="shared" si="10"/>
        <v>113.75628619782324</v>
      </c>
      <c r="AI13" s="25"/>
    </row>
    <row r="14" spans="2:35" x14ac:dyDescent="0.2">
      <c r="B14" s="46" t="s">
        <v>33</v>
      </c>
      <c r="C14" s="25">
        <v>35.971886133333335</v>
      </c>
      <c r="D14" s="25">
        <v>24.808197333333332</v>
      </c>
      <c r="E14" s="25">
        <v>24.808197333333332</v>
      </c>
      <c r="F14" s="25">
        <v>22.947582533333335</v>
      </c>
      <c r="G14" s="25">
        <v>23.567787466666669</v>
      </c>
      <c r="H14" s="25">
        <v>11.783893733333334</v>
      </c>
      <c r="I14" s="25">
        <v>27.28901706666667</v>
      </c>
      <c r="J14" s="25">
        <v>19.226352933333335</v>
      </c>
      <c r="K14" s="25">
        <v>16.745533199999997</v>
      </c>
      <c r="L14" s="25">
        <v>16.745533199999997</v>
      </c>
      <c r="M14" s="25">
        <v>70.083157466666691</v>
      </c>
      <c r="N14" s="25">
        <v>19.846557866666664</v>
      </c>
      <c r="O14" s="25">
        <v>11.783893733333334</v>
      </c>
      <c r="P14" s="25">
        <v>14.884918400000002</v>
      </c>
      <c r="Q14" s="25">
        <v>17.365738133333338</v>
      </c>
      <c r="R14" s="25">
        <v>59.539673600000008</v>
      </c>
      <c r="S14" s="25">
        <v>19.226352933333335</v>
      </c>
      <c r="T14" s="25">
        <v>23.567787466666669</v>
      </c>
      <c r="U14" s="25">
        <v>20.466762800000005</v>
      </c>
      <c r="V14" s="25">
        <v>22.387537478533332</v>
      </c>
      <c r="W14" s="25">
        <v>16.816236562399997</v>
      </c>
      <c r="X14" s="25">
        <v>18.732049601466663</v>
      </c>
      <c r="Y14" s="25">
        <v>18.282520669209713</v>
      </c>
      <c r="Z14" s="25">
        <v>19.0765237671073</v>
      </c>
      <c r="AA14" s="25">
        <v>19.838320667375339</v>
      </c>
      <c r="AB14" s="25">
        <v>20.348670644302445</v>
      </c>
      <c r="AC14" s="25">
        <v>20.089334297342493</v>
      </c>
      <c r="AD14" s="25">
        <v>22.219743345339293</v>
      </c>
      <c r="AE14" s="25">
        <v>21.498934159311169</v>
      </c>
      <c r="AF14" s="25">
        <v>23.6279028294726</v>
      </c>
      <c r="AG14" s="25">
        <v>24.914527793619559</v>
      </c>
      <c r="AH14" s="25">
        <v>27.632323596000997</v>
      </c>
      <c r="AI14" s="25"/>
    </row>
    <row r="15" spans="2:35" x14ac:dyDescent="0.2">
      <c r="B15" s="46" t="s">
        <v>34</v>
      </c>
      <c r="C15" s="25">
        <v>6.2605202000000011</v>
      </c>
      <c r="D15" s="25">
        <v>5.7564122000000006</v>
      </c>
      <c r="E15" s="25">
        <v>5.8035802000000007</v>
      </c>
      <c r="F15" s="25">
        <v>6.1061558465688011</v>
      </c>
      <c r="G15" s="25">
        <v>6.3144951325896006</v>
      </c>
      <c r="H15" s="25">
        <v>8.5851361205896008</v>
      </c>
      <c r="I15" s="25">
        <v>8.8323583480000014</v>
      </c>
      <c r="J15" s="25">
        <v>8.9102556172113623</v>
      </c>
      <c r="K15" s="25">
        <v>9.7027358911999997</v>
      </c>
      <c r="L15" s="25">
        <v>13.916615525894965</v>
      </c>
      <c r="M15" s="25">
        <v>15.727833590166837</v>
      </c>
      <c r="N15" s="25">
        <v>18.784694234789391</v>
      </c>
      <c r="O15" s="25">
        <v>22.805116097278038</v>
      </c>
      <c r="P15" s="25">
        <v>24.100105770400003</v>
      </c>
      <c r="Q15" s="25">
        <v>25.900289505343299</v>
      </c>
      <c r="R15" s="25">
        <v>35.277155772209269</v>
      </c>
      <c r="S15" s="25">
        <v>28.191463603730728</v>
      </c>
      <c r="T15" s="25">
        <v>32.647660196799997</v>
      </c>
      <c r="U15" s="25">
        <v>23.763914266754451</v>
      </c>
      <c r="V15" s="25">
        <v>24.040361602400004</v>
      </c>
      <c r="W15" s="25">
        <v>21.839166723778668</v>
      </c>
      <c r="X15" s="25">
        <v>20.801220050218582</v>
      </c>
      <c r="Y15" s="25">
        <v>20.096192899200002</v>
      </c>
      <c r="Z15" s="25">
        <v>22.124846980003838</v>
      </c>
      <c r="AA15" s="25">
        <v>21.701030050268482</v>
      </c>
      <c r="AB15" s="25">
        <v>24.485869826640563</v>
      </c>
      <c r="AC15" s="25">
        <v>23.709092122673074</v>
      </c>
      <c r="AD15" s="25">
        <v>25.094242266731133</v>
      </c>
      <c r="AE15" s="25">
        <v>23.648578161728881</v>
      </c>
      <c r="AF15" s="25">
        <v>25.00951560109025</v>
      </c>
      <c r="AG15" s="25">
        <v>25.854135784898059</v>
      </c>
      <c r="AH15" s="25">
        <v>31.954531637317253</v>
      </c>
      <c r="AI15" s="25"/>
    </row>
    <row r="16" spans="2:35" x14ac:dyDescent="0.2">
      <c r="B16" s="46" t="s">
        <v>35</v>
      </c>
      <c r="C16" s="25">
        <v>52.403319553444319</v>
      </c>
      <c r="D16" s="25">
        <v>52.128119079807817</v>
      </c>
      <c r="E16" s="25">
        <v>52.186568832033799</v>
      </c>
      <c r="F16" s="25">
        <v>52.297895517353027</v>
      </c>
      <c r="G16" s="25">
        <v>53.296469561462544</v>
      </c>
      <c r="H16" s="25">
        <v>53.40938149204878</v>
      </c>
      <c r="I16" s="25">
        <v>54.238085047753259</v>
      </c>
      <c r="J16" s="25">
        <v>56.011057371451123</v>
      </c>
      <c r="K16" s="25">
        <v>54.956549045296754</v>
      </c>
      <c r="L16" s="25">
        <v>51.275076478139212</v>
      </c>
      <c r="M16" s="25">
        <v>48.492412470578536</v>
      </c>
      <c r="N16" s="25">
        <v>52.737500263663179</v>
      </c>
      <c r="O16" s="25">
        <v>52.216105332912043</v>
      </c>
      <c r="P16" s="25">
        <v>48.481692543572926</v>
      </c>
      <c r="Q16" s="25">
        <v>52.658809084432733</v>
      </c>
      <c r="R16" s="25">
        <v>51.994592356285501</v>
      </c>
      <c r="S16" s="25">
        <v>57.178431867215167</v>
      </c>
      <c r="T16" s="25">
        <v>60.30835727402858</v>
      </c>
      <c r="U16" s="25">
        <v>52.682647425532991</v>
      </c>
      <c r="V16" s="25">
        <v>49.129059463569817</v>
      </c>
      <c r="W16" s="25">
        <v>44.100562267934045</v>
      </c>
      <c r="X16" s="25">
        <v>43.505086945526529</v>
      </c>
      <c r="Y16" s="25">
        <v>42.163283300423394</v>
      </c>
      <c r="Z16" s="25">
        <v>41.304082042555279</v>
      </c>
      <c r="AA16" s="25">
        <v>43.165305456680457</v>
      </c>
      <c r="AB16" s="25">
        <v>42.050884714096604</v>
      </c>
      <c r="AC16" s="25">
        <v>41.861448095856446</v>
      </c>
      <c r="AD16" s="25">
        <v>42.282567679423998</v>
      </c>
      <c r="AE16" s="25">
        <v>44.528156760974326</v>
      </c>
      <c r="AF16" s="25">
        <v>42.647977273516076</v>
      </c>
      <c r="AG16" s="25">
        <v>39.766267350359527</v>
      </c>
      <c r="AH16" s="25">
        <v>40.390377396868175</v>
      </c>
      <c r="AI16" s="25"/>
    </row>
    <row r="17" spans="2:36" x14ac:dyDescent="0.2">
      <c r="B17" s="46" t="s">
        <v>78</v>
      </c>
      <c r="C17" s="25" t="s">
        <v>75</v>
      </c>
      <c r="D17" s="25" t="s">
        <v>75</v>
      </c>
      <c r="E17" s="25" t="s">
        <v>75</v>
      </c>
      <c r="F17" s="25" t="s">
        <v>75</v>
      </c>
      <c r="G17" s="25" t="s">
        <v>75</v>
      </c>
      <c r="H17" s="25" t="s">
        <v>75</v>
      </c>
      <c r="I17" s="25" t="s">
        <v>75</v>
      </c>
      <c r="J17" s="25" t="s">
        <v>75</v>
      </c>
      <c r="K17" s="25" t="s">
        <v>75</v>
      </c>
      <c r="L17" s="25" t="s">
        <v>75</v>
      </c>
      <c r="M17" s="25" t="s">
        <v>75</v>
      </c>
      <c r="N17" s="25" t="s">
        <v>75</v>
      </c>
      <c r="O17" s="25">
        <v>0</v>
      </c>
      <c r="P17" s="25">
        <v>0</v>
      </c>
      <c r="Q17" s="25">
        <v>0</v>
      </c>
      <c r="R17" s="25">
        <v>0</v>
      </c>
      <c r="S17" s="25">
        <v>1.7470255758638651</v>
      </c>
      <c r="T17" s="25">
        <v>3.6837595761128448</v>
      </c>
      <c r="U17" s="25">
        <v>5.2162314063680073</v>
      </c>
      <c r="V17" s="25">
        <v>5.1933103637275906</v>
      </c>
      <c r="W17" s="25">
        <v>5.3260901698281344</v>
      </c>
      <c r="X17" s="25">
        <v>5.8489809479824446</v>
      </c>
      <c r="Y17" s="25">
        <v>5.9479566782214288</v>
      </c>
      <c r="Z17" s="25">
        <v>6.5994468905739501</v>
      </c>
      <c r="AA17" s="25">
        <v>7.1914450081061103</v>
      </c>
      <c r="AB17" s="25">
        <v>8.8653168216996541</v>
      </c>
      <c r="AC17" s="25">
        <v>11.244249141785716</v>
      </c>
      <c r="AD17" s="25">
        <v>12.034363319302791</v>
      </c>
      <c r="AE17" s="25">
        <v>13.270215834367569</v>
      </c>
      <c r="AF17" s="25">
        <v>13.817045766931491</v>
      </c>
      <c r="AG17" s="25">
        <v>12.261951411428006</v>
      </c>
      <c r="AH17" s="25">
        <v>13.779053567636828</v>
      </c>
      <c r="AI17" s="25"/>
    </row>
    <row r="18" spans="2:36" x14ac:dyDescent="0.2">
      <c r="B18" s="5" t="s">
        <v>31</v>
      </c>
      <c r="C18" s="25">
        <v>1.0746899999999999</v>
      </c>
      <c r="D18" s="25">
        <v>14.253368999999999</v>
      </c>
      <c r="E18" s="25">
        <v>27.432047999999998</v>
      </c>
      <c r="F18" s="25">
        <v>53.789406</v>
      </c>
      <c r="G18" s="25">
        <v>80.146764000000005</v>
      </c>
      <c r="H18" s="25">
        <v>136.95605945736435</v>
      </c>
      <c r="I18" s="25">
        <v>189.64072348837209</v>
      </c>
      <c r="J18" s="25">
        <v>243.71317612403101</v>
      </c>
      <c r="K18" s="25">
        <v>131.23610649023254</v>
      </c>
      <c r="L18" s="25">
        <v>261.04676473054263</v>
      </c>
      <c r="M18" s="25">
        <v>450.60354555999999</v>
      </c>
      <c r="N18" s="25">
        <v>388.43443000000008</v>
      </c>
      <c r="O18" s="25">
        <v>316.88776999999999</v>
      </c>
      <c r="P18" s="25">
        <v>364.79524240000001</v>
      </c>
      <c r="Q18" s="25">
        <v>263.61902000000003</v>
      </c>
      <c r="R18" s="25">
        <v>289.85194333333328</v>
      </c>
      <c r="S18" s="25">
        <v>230.23902857142858</v>
      </c>
      <c r="T18" s="25">
        <v>221.29880476190476</v>
      </c>
      <c r="U18" s="25">
        <v>200.67576214285714</v>
      </c>
      <c r="V18" s="25">
        <v>129.92274857142854</v>
      </c>
      <c r="W18" s="25">
        <v>91.583317857142859</v>
      </c>
      <c r="X18" s="25">
        <v>65.231919047619044</v>
      </c>
      <c r="Y18" s="25">
        <v>53.630177698412687</v>
      </c>
      <c r="Z18" s="25">
        <v>54.350359523809516</v>
      </c>
      <c r="AA18" s="25">
        <v>38.177550468975454</v>
      </c>
      <c r="AB18" s="25">
        <v>60.250257287157289</v>
      </c>
      <c r="AC18" s="25">
        <v>68.303811832611814</v>
      </c>
      <c r="AD18" s="25">
        <v>87.622271255411249</v>
      </c>
      <c r="AE18" s="25">
        <v>89.585361659451664</v>
      </c>
      <c r="AF18" s="25">
        <v>96.072402842712833</v>
      </c>
      <c r="AG18" s="25">
        <v>93.650649999999999</v>
      </c>
      <c r="AH18" s="25">
        <v>90.491969999999995</v>
      </c>
      <c r="AI18" s="25"/>
    </row>
    <row r="19" spans="2:36" x14ac:dyDescent="0.2">
      <c r="B19" s="5" t="s">
        <v>41</v>
      </c>
      <c r="C19" s="25">
        <f t="shared" ref="C19:AB19" si="11">SUM(C20:C22)</f>
        <v>0</v>
      </c>
      <c r="D19" s="25">
        <f t="shared" si="11"/>
        <v>0</v>
      </c>
      <c r="E19" s="25">
        <f t="shared" si="11"/>
        <v>0</v>
      </c>
      <c r="F19" s="25">
        <f t="shared" si="11"/>
        <v>5.4451799351358954</v>
      </c>
      <c r="G19" s="25">
        <f t="shared" si="11"/>
        <v>16.877784105002142</v>
      </c>
      <c r="H19" s="25">
        <f t="shared" si="11"/>
        <v>29.498013481071631</v>
      </c>
      <c r="I19" s="25">
        <f t="shared" si="11"/>
        <v>69.721926454105443</v>
      </c>
      <c r="J19" s="25">
        <f t="shared" si="11"/>
        <v>110.26750788741654</v>
      </c>
      <c r="K19" s="25">
        <f t="shared" si="11"/>
        <v>137.56906446625305</v>
      </c>
      <c r="L19" s="25">
        <f t="shared" si="11"/>
        <v>175.42580522878893</v>
      </c>
      <c r="M19" s="25">
        <f t="shared" si="11"/>
        <v>233.00185775335575</v>
      </c>
      <c r="N19" s="25">
        <f t="shared" si="11"/>
        <v>293.00230692457433</v>
      </c>
      <c r="O19" s="25">
        <f t="shared" si="11"/>
        <v>377.01548624547308</v>
      </c>
      <c r="P19" s="25">
        <f t="shared" si="11"/>
        <v>513.56351067438459</v>
      </c>
      <c r="Q19" s="25">
        <f t="shared" si="11"/>
        <v>658.95674274987834</v>
      </c>
      <c r="R19" s="25">
        <f t="shared" si="11"/>
        <v>817.99295859850952</v>
      </c>
      <c r="S19" s="25">
        <f t="shared" si="11"/>
        <v>865.98515305272554</v>
      </c>
      <c r="T19" s="25">
        <f t="shared" si="11"/>
        <v>878.73262682877328</v>
      </c>
      <c r="U19" s="25">
        <f t="shared" si="11"/>
        <v>957.93082509456053</v>
      </c>
      <c r="V19" s="25">
        <f t="shared" si="11"/>
        <v>997.51964470302892</v>
      </c>
      <c r="W19" s="25">
        <f t="shared" si="11"/>
        <v>1013.3947022852252</v>
      </c>
      <c r="X19" s="25">
        <f t="shared" si="11"/>
        <v>1039.1055281967549</v>
      </c>
      <c r="Y19" s="25">
        <f t="shared" si="11"/>
        <v>1029.0305445399881</v>
      </c>
      <c r="Z19" s="25">
        <f t="shared" si="11"/>
        <v>1058.2172180327605</v>
      </c>
      <c r="AA19" s="25">
        <f t="shared" si="11"/>
        <v>1138.8752514345019</v>
      </c>
      <c r="AB19" s="25">
        <f t="shared" si="11"/>
        <v>1113.3463034223141</v>
      </c>
      <c r="AC19" s="25">
        <f>SUM(AC20:AC22)</f>
        <v>1182.8577756165764</v>
      </c>
      <c r="AD19" s="25">
        <f t="shared" ref="AD19:AE19" si="12">SUM(AD20:AD22)</f>
        <v>1092.1889396674405</v>
      </c>
      <c r="AE19" s="25">
        <f t="shared" si="12"/>
        <v>779.74773930085371</v>
      </c>
      <c r="AF19" s="25">
        <f t="shared" ref="AF19" si="13">SUM(AF20:AF22)</f>
        <v>767.57446185796255</v>
      </c>
      <c r="AG19" s="25">
        <f t="shared" ref="AG19:AH19" si="14">SUM(AG20:AG22)</f>
        <v>619.37086117587899</v>
      </c>
      <c r="AH19" s="25">
        <f t="shared" si="14"/>
        <v>669.4334662838927</v>
      </c>
      <c r="AI19" s="25"/>
    </row>
    <row r="20" spans="2:36" x14ac:dyDescent="0.2">
      <c r="B20" s="46" t="s">
        <v>37</v>
      </c>
      <c r="C20" s="25" t="s">
        <v>75</v>
      </c>
      <c r="D20" s="25" t="s">
        <v>75</v>
      </c>
      <c r="E20" s="25" t="s">
        <v>75</v>
      </c>
      <c r="F20" s="25">
        <v>0.4615625625</v>
      </c>
      <c r="G20" s="25">
        <v>1.9158351224999999</v>
      </c>
      <c r="H20" s="25">
        <v>4.5237424759090912</v>
      </c>
      <c r="I20" s="25">
        <v>16.960005281501726</v>
      </c>
      <c r="J20" s="25">
        <v>29.315464350838404</v>
      </c>
      <c r="K20" s="25">
        <v>44.197949680751556</v>
      </c>
      <c r="L20" s="25">
        <v>69.554470766913028</v>
      </c>
      <c r="M20" s="25">
        <v>113.73778555326541</v>
      </c>
      <c r="N20" s="25">
        <v>158.31933422612286</v>
      </c>
      <c r="O20" s="25">
        <v>239.0815873013876</v>
      </c>
      <c r="P20" s="25">
        <v>374.8617061127627</v>
      </c>
      <c r="Q20" s="25">
        <v>515.5628538479466</v>
      </c>
      <c r="R20" s="25">
        <v>668.54058150881303</v>
      </c>
      <c r="S20" s="25">
        <v>702.53496166768423</v>
      </c>
      <c r="T20" s="25">
        <v>721.67927553865911</v>
      </c>
      <c r="U20" s="25">
        <v>800.3680198251177</v>
      </c>
      <c r="V20" s="25">
        <v>843.26155073805694</v>
      </c>
      <c r="W20" s="25">
        <v>857.31300615701116</v>
      </c>
      <c r="X20" s="25">
        <v>890.23555577476225</v>
      </c>
      <c r="Y20" s="25">
        <v>884.10967965467785</v>
      </c>
      <c r="Z20" s="25">
        <v>916.79027369359574</v>
      </c>
      <c r="AA20" s="25">
        <v>1000.6885819965795</v>
      </c>
      <c r="AB20" s="25">
        <v>978.01213726201809</v>
      </c>
      <c r="AC20" s="25">
        <v>1049.6866370014045</v>
      </c>
      <c r="AD20" s="25">
        <v>962.07007665092215</v>
      </c>
      <c r="AE20" s="25">
        <v>652.59300725162916</v>
      </c>
      <c r="AF20" s="25">
        <v>652.39078083040295</v>
      </c>
      <c r="AG20" s="25">
        <v>521.4596657081072</v>
      </c>
      <c r="AH20" s="25">
        <v>572.51145724418302</v>
      </c>
      <c r="AI20" s="25"/>
    </row>
    <row r="21" spans="2:36" x14ac:dyDescent="0.2">
      <c r="B21" s="46" t="s">
        <v>38</v>
      </c>
      <c r="C21" s="25" t="s">
        <v>75</v>
      </c>
      <c r="D21" s="25" t="s">
        <v>75</v>
      </c>
      <c r="E21" s="25" t="s">
        <v>75</v>
      </c>
      <c r="F21" s="25" t="s">
        <v>75</v>
      </c>
      <c r="G21" s="25" t="s">
        <v>75</v>
      </c>
      <c r="H21" s="25" t="s">
        <v>75</v>
      </c>
      <c r="I21" s="25">
        <v>1.555604325</v>
      </c>
      <c r="J21" s="25">
        <v>3.0956526067500003</v>
      </c>
      <c r="K21" s="25">
        <v>4.6203004056825003</v>
      </c>
      <c r="L21" s="25">
        <v>6.129701726625675</v>
      </c>
      <c r="M21" s="25">
        <v>7.6240090343594193</v>
      </c>
      <c r="N21" s="25">
        <v>9.1033732690158224</v>
      </c>
      <c r="O21" s="25">
        <v>10.567943861325666</v>
      </c>
      <c r="P21" s="25">
        <v>12.017868747712409</v>
      </c>
      <c r="Q21" s="25">
        <v>13.453294385235285</v>
      </c>
      <c r="R21" s="25">
        <v>14.874365766382933</v>
      </c>
      <c r="S21" s="25">
        <v>16.281226433719102</v>
      </c>
      <c r="T21" s="25">
        <v>17.674018494381915</v>
      </c>
      <c r="U21" s="25">
        <v>19.052882634438095</v>
      </c>
      <c r="V21" s="25">
        <v>20.417958133093713</v>
      </c>
      <c r="W21" s="25">
        <v>33.669755963012776</v>
      </c>
      <c r="X21" s="25">
        <v>33.685402782995155</v>
      </c>
      <c r="Y21" s="25">
        <v>33.700893134777694</v>
      </c>
      <c r="Z21" s="25">
        <v>33.716228583042415</v>
      </c>
      <c r="AA21" s="25">
        <v>33.731410676824488</v>
      </c>
      <c r="AB21" s="25">
        <v>33.746440949668745</v>
      </c>
      <c r="AC21" s="25">
        <v>33.761320919784552</v>
      </c>
      <c r="AD21" s="25">
        <v>33.776052090199201</v>
      </c>
      <c r="AE21" s="25">
        <v>33.79063594890971</v>
      </c>
      <c r="AF21" s="25">
        <v>33.80507396903311</v>
      </c>
      <c r="AG21" s="25">
        <v>33.819367608955282</v>
      </c>
      <c r="AH21" s="25">
        <v>33.833518312478226</v>
      </c>
      <c r="AI21" s="25"/>
    </row>
    <row r="22" spans="2:36" x14ac:dyDescent="0.2">
      <c r="B22" s="46" t="s">
        <v>39</v>
      </c>
      <c r="C22" s="25" t="s">
        <v>75</v>
      </c>
      <c r="D22" s="25" t="s">
        <v>75</v>
      </c>
      <c r="E22" s="25" t="s">
        <v>75</v>
      </c>
      <c r="F22" s="25">
        <v>4.9836173726358952</v>
      </c>
      <c r="G22" s="25">
        <v>14.961948982502141</v>
      </c>
      <c r="H22" s="25">
        <v>24.974271005162539</v>
      </c>
      <c r="I22" s="25">
        <v>51.206316847603716</v>
      </c>
      <c r="J22" s="25">
        <v>77.856390929828137</v>
      </c>
      <c r="K22" s="25">
        <v>88.750814379818991</v>
      </c>
      <c r="L22" s="25">
        <v>99.741632735250221</v>
      </c>
      <c r="M22" s="25">
        <v>111.64006316573091</v>
      </c>
      <c r="N22" s="25">
        <v>125.5795994294356</v>
      </c>
      <c r="O22" s="25">
        <v>127.36595508275983</v>
      </c>
      <c r="P22" s="25">
        <v>126.68393581390956</v>
      </c>
      <c r="Q22" s="25">
        <v>129.94059451669645</v>
      </c>
      <c r="R22" s="25">
        <v>134.57801132331358</v>
      </c>
      <c r="S22" s="25">
        <v>147.16896495132227</v>
      </c>
      <c r="T22" s="25">
        <v>139.37933279573224</v>
      </c>
      <c r="U22" s="25">
        <v>138.50992263500473</v>
      </c>
      <c r="V22" s="25">
        <v>133.84013583187817</v>
      </c>
      <c r="W22" s="25">
        <v>122.41194016520127</v>
      </c>
      <c r="X22" s="25">
        <v>115.18456963899746</v>
      </c>
      <c r="Y22" s="25">
        <v>111.21997175053252</v>
      </c>
      <c r="Z22" s="25">
        <v>107.71071575612226</v>
      </c>
      <c r="AA22" s="25">
        <v>104.45525876109795</v>
      </c>
      <c r="AB22" s="25">
        <v>101.58772521062724</v>
      </c>
      <c r="AC22" s="25">
        <v>99.409817695387261</v>
      </c>
      <c r="AD22" s="25">
        <v>96.342810926319316</v>
      </c>
      <c r="AE22" s="25">
        <v>93.364096100314796</v>
      </c>
      <c r="AF22" s="25">
        <v>81.378607058526541</v>
      </c>
      <c r="AG22" s="25">
        <v>64.091827858816487</v>
      </c>
      <c r="AH22" s="25">
        <v>63.088490727231502</v>
      </c>
      <c r="AI22" s="25"/>
    </row>
    <row r="23" spans="2:36" x14ac:dyDescent="0.2">
      <c r="B23" s="5" t="s">
        <v>81</v>
      </c>
      <c r="C23" s="25">
        <f>SUM(C24:C27)</f>
        <v>62.39513609863841</v>
      </c>
      <c r="D23" s="25">
        <f t="shared" ref="D23:AH23" si="15">SUM(D24:D27)</f>
        <v>63.518313615199766</v>
      </c>
      <c r="E23" s="25">
        <f t="shared" si="15"/>
        <v>64.702462892820193</v>
      </c>
      <c r="F23" s="25">
        <f t="shared" si="15"/>
        <v>65.813868867703505</v>
      </c>
      <c r="G23" s="25">
        <f t="shared" si="15"/>
        <v>66.868781510820767</v>
      </c>
      <c r="H23" s="25">
        <f t="shared" si="15"/>
        <v>67.9546118324036</v>
      </c>
      <c r="I23" s="25">
        <f t="shared" si="15"/>
        <v>68.26075766288902</v>
      </c>
      <c r="J23" s="25">
        <f t="shared" si="15"/>
        <v>79.300197490576764</v>
      </c>
      <c r="K23" s="25">
        <f t="shared" si="15"/>
        <v>69.327033688046797</v>
      </c>
      <c r="L23" s="25">
        <f t="shared" si="15"/>
        <v>79.601178791714332</v>
      </c>
      <c r="M23" s="25">
        <f t="shared" si="15"/>
        <v>53.068419796231893</v>
      </c>
      <c r="N23" s="25">
        <f t="shared" si="15"/>
        <v>77.248201086391987</v>
      </c>
      <c r="O23" s="25">
        <f t="shared" si="15"/>
        <v>69.672116806129424</v>
      </c>
      <c r="P23" s="25">
        <f t="shared" si="15"/>
        <v>86.237939128550735</v>
      </c>
      <c r="Q23" s="25">
        <f t="shared" si="15"/>
        <v>67.669326907844706</v>
      </c>
      <c r="R23" s="25">
        <f t="shared" si="15"/>
        <v>68.532330875240859</v>
      </c>
      <c r="S23" s="25">
        <f t="shared" si="15"/>
        <v>68.883094355819168</v>
      </c>
      <c r="T23" s="25">
        <f t="shared" si="15"/>
        <v>70.146271100560796</v>
      </c>
      <c r="U23" s="25">
        <f t="shared" si="15"/>
        <v>51.838899124744181</v>
      </c>
      <c r="V23" s="25">
        <f t="shared" si="15"/>
        <v>55.962864511786989</v>
      </c>
      <c r="W23" s="25">
        <f t="shared" si="15"/>
        <v>52.466166829994947</v>
      </c>
      <c r="X23" s="25">
        <f t="shared" si="15"/>
        <v>60.4878769861565</v>
      </c>
      <c r="Y23" s="25">
        <f t="shared" si="15"/>
        <v>56.169876840788454</v>
      </c>
      <c r="Z23" s="25">
        <f t="shared" si="15"/>
        <v>58.946018956932058</v>
      </c>
      <c r="AA23" s="25">
        <f t="shared" si="15"/>
        <v>59.907419553049507</v>
      </c>
      <c r="AB23" s="25">
        <f t="shared" si="15"/>
        <v>60.968130346562944</v>
      </c>
      <c r="AC23" s="25">
        <f t="shared" si="15"/>
        <v>60.713620728124681</v>
      </c>
      <c r="AD23" s="25">
        <f t="shared" si="15"/>
        <v>61.979049094166314</v>
      </c>
      <c r="AE23" s="25">
        <f t="shared" si="15"/>
        <v>58.613232564056169</v>
      </c>
      <c r="AF23" s="25">
        <f t="shared" si="15"/>
        <v>49.962591143845955</v>
      </c>
      <c r="AG23" s="25">
        <f t="shared" si="15"/>
        <v>46.199989135629998</v>
      </c>
      <c r="AH23" s="25">
        <f t="shared" si="15"/>
        <v>46.197630301285443</v>
      </c>
      <c r="AI23" s="25"/>
    </row>
    <row r="24" spans="2:36" x14ac:dyDescent="0.2">
      <c r="B24" s="46" t="s">
        <v>80</v>
      </c>
      <c r="C24" s="25">
        <v>21.15</v>
      </c>
      <c r="D24" s="25">
        <v>22.09</v>
      </c>
      <c r="E24" s="25">
        <v>23.029999999999998</v>
      </c>
      <c r="F24" s="25">
        <v>23.970000000000002</v>
      </c>
      <c r="G24" s="25">
        <v>24.91</v>
      </c>
      <c r="H24" s="25">
        <v>25.85</v>
      </c>
      <c r="I24" s="25">
        <v>25.943999999999999</v>
      </c>
      <c r="J24" s="25">
        <v>36.659999999999997</v>
      </c>
      <c r="K24" s="25">
        <v>24.816000000000003</v>
      </c>
      <c r="L24" s="25">
        <v>34.404000000000003</v>
      </c>
      <c r="M24" s="25">
        <v>7.6562999999999999</v>
      </c>
      <c r="N24" s="25">
        <v>31.513500000000001</v>
      </c>
      <c r="O24" s="25">
        <v>22.404899999999998</v>
      </c>
      <c r="P24" s="25">
        <v>37.802099999999996</v>
      </c>
      <c r="Q24" s="25">
        <v>21.192299999999999</v>
      </c>
      <c r="R24" s="25">
        <v>23.124000000000002</v>
      </c>
      <c r="S24" s="25">
        <v>27.635999999999999</v>
      </c>
      <c r="T24" s="25">
        <v>29.327999999999999</v>
      </c>
      <c r="U24" s="25">
        <v>10.716000000000001</v>
      </c>
      <c r="V24" s="25">
        <v>13.7475</v>
      </c>
      <c r="W24" s="25">
        <v>12.707625</v>
      </c>
      <c r="X24" s="25">
        <v>21.333299999999998</v>
      </c>
      <c r="Y24" s="25">
        <v>16.71555</v>
      </c>
      <c r="Z24" s="25">
        <v>19.175999999999998</v>
      </c>
      <c r="AA24" s="25">
        <v>19.740000000000002</v>
      </c>
      <c r="AB24" s="25">
        <v>20.303999999999998</v>
      </c>
      <c r="AC24" s="25">
        <v>19.646000000000001</v>
      </c>
      <c r="AD24" s="25">
        <v>20.480249999999998</v>
      </c>
      <c r="AE24" s="25">
        <v>16.624840000000003</v>
      </c>
      <c r="AF24" s="25">
        <v>7.4471499999999988</v>
      </c>
      <c r="AG24" s="25">
        <v>3.2420600000000004</v>
      </c>
      <c r="AH24" s="25">
        <v>2.9680500000000003</v>
      </c>
      <c r="AI24" s="25"/>
    </row>
    <row r="25" spans="2:36" ht="18" x14ac:dyDescent="0.2">
      <c r="B25" s="46" t="s">
        <v>109</v>
      </c>
      <c r="C25" s="25">
        <v>13.299497103957615</v>
      </c>
      <c r="D25" s="25">
        <v>13.318625466251373</v>
      </c>
      <c r="E25" s="25">
        <v>13.337562544922193</v>
      </c>
      <c r="F25" s="25">
        <v>13.356310252806303</v>
      </c>
      <c r="G25" s="25">
        <v>13.374870483611573</v>
      </c>
      <c r="H25" s="25">
        <v>13.393245112108792</v>
      </c>
      <c r="I25" s="25">
        <v>13.411435994321037</v>
      </c>
      <c r="J25" s="25">
        <v>13.429444967711159</v>
      </c>
      <c r="K25" s="25">
        <v>14.989916299207204</v>
      </c>
      <c r="L25" s="25">
        <v>15.364460710588334</v>
      </c>
      <c r="M25" s="25">
        <v>15.198903153365498</v>
      </c>
      <c r="N25" s="25">
        <v>15.063447654043188</v>
      </c>
      <c r="O25" s="25">
        <v>16.036722498720621</v>
      </c>
      <c r="P25" s="25">
        <v>16.717109915359149</v>
      </c>
      <c r="Q25" s="25">
        <v>14.250205719481098</v>
      </c>
      <c r="R25" s="25">
        <v>12.475113369815251</v>
      </c>
      <c r="S25" s="25">
        <v>7.5248784867183787</v>
      </c>
      <c r="T25" s="25">
        <v>5.9623667952464059</v>
      </c>
      <c r="U25" s="25">
        <v>5.4037394652917774</v>
      </c>
      <c r="V25" s="25">
        <v>6.1148858420337069</v>
      </c>
      <c r="W25" s="25">
        <v>3.4942372342121422</v>
      </c>
      <c r="X25" s="25">
        <v>2.7299556298553118</v>
      </c>
      <c r="Y25" s="25">
        <v>2.8847194105645322</v>
      </c>
      <c r="Z25" s="25">
        <v>3.0398469271211699</v>
      </c>
      <c r="AA25" s="25">
        <v>3.1952966559538307</v>
      </c>
      <c r="AB25" s="25">
        <v>3.3516788554064654</v>
      </c>
      <c r="AC25" s="25">
        <v>3.3503341769982802</v>
      </c>
      <c r="AD25" s="25">
        <v>3.350020448136227</v>
      </c>
      <c r="AE25" s="25">
        <v>3.350697521927521</v>
      </c>
      <c r="AF25" s="25">
        <v>3.3515807511639575</v>
      </c>
      <c r="AG25" s="25">
        <v>3.3522033814559999</v>
      </c>
      <c r="AH25" s="25">
        <v>3.3510407422663211</v>
      </c>
      <c r="AI25" s="25"/>
    </row>
    <row r="26" spans="2:36" ht="18" x14ac:dyDescent="0.2">
      <c r="B26" s="46" t="s">
        <v>110</v>
      </c>
      <c r="C26" s="25">
        <v>27.871110000000002</v>
      </c>
      <c r="D26" s="25">
        <v>28.029314999999997</v>
      </c>
      <c r="E26" s="25">
        <v>28.258274999999998</v>
      </c>
      <c r="F26" s="25">
        <v>28.414095</v>
      </c>
      <c r="G26" s="25">
        <v>28.507904999999997</v>
      </c>
      <c r="H26" s="25">
        <v>28.630334999999999</v>
      </c>
      <c r="I26" s="25">
        <v>28.827494999999999</v>
      </c>
      <c r="J26" s="25">
        <v>29.131184999999999</v>
      </c>
      <c r="K26" s="25">
        <v>29.439644999999995</v>
      </c>
      <c r="L26" s="25">
        <v>29.745719999999995</v>
      </c>
      <c r="M26" s="25">
        <v>30.126525000000001</v>
      </c>
      <c r="N26" s="25">
        <v>30.585239999999999</v>
      </c>
      <c r="O26" s="25">
        <v>31.141739999999999</v>
      </c>
      <c r="P26" s="25">
        <v>31.640204999999998</v>
      </c>
      <c r="Q26" s="25">
        <v>32.15934</v>
      </c>
      <c r="R26" s="25">
        <v>32.863709999999998</v>
      </c>
      <c r="S26" s="25">
        <v>33.651554999999995</v>
      </c>
      <c r="T26" s="25">
        <v>34.787610000000001</v>
      </c>
      <c r="U26" s="25">
        <v>35.656545000000001</v>
      </c>
      <c r="V26" s="25">
        <v>36.040529999999997</v>
      </c>
      <c r="W26" s="25">
        <v>36.210660000000004</v>
      </c>
      <c r="X26" s="25">
        <v>36.370454999999993</v>
      </c>
      <c r="Y26" s="25">
        <v>36.519914999999997</v>
      </c>
      <c r="Z26" s="25">
        <v>36.686865000000004</v>
      </c>
      <c r="AA26" s="25">
        <v>36.930929999999996</v>
      </c>
      <c r="AB26" s="25">
        <v>37.268009999999997</v>
      </c>
      <c r="AC26" s="25">
        <v>37.679819999999999</v>
      </c>
      <c r="AD26" s="25">
        <v>38.100375000000007</v>
      </c>
      <c r="AE26" s="25">
        <v>38.613150000000005</v>
      </c>
      <c r="AF26" s="25">
        <v>39.125924999999995</v>
      </c>
      <c r="AG26" s="25">
        <v>39.570329999999998</v>
      </c>
      <c r="AH26" s="25">
        <v>39.841425000000001</v>
      </c>
      <c r="AI26" s="25"/>
    </row>
    <row r="27" spans="2:36" x14ac:dyDescent="0.2">
      <c r="B27" s="46" t="s">
        <v>118</v>
      </c>
      <c r="C27" s="25">
        <v>7.4528994680800001E-2</v>
      </c>
      <c r="D27" s="25">
        <v>8.0373148948399989E-2</v>
      </c>
      <c r="E27" s="25">
        <v>7.662534789799999E-2</v>
      </c>
      <c r="F27" s="25">
        <v>7.3463614897199991E-2</v>
      </c>
      <c r="G27" s="25">
        <v>7.6006027209200008E-2</v>
      </c>
      <c r="H27" s="25">
        <v>8.1031720294799978E-2</v>
      </c>
      <c r="I27" s="25">
        <v>7.7826668567999982E-2</v>
      </c>
      <c r="J27" s="25">
        <v>7.9567522865599968E-2</v>
      </c>
      <c r="K27" s="25">
        <v>8.1472388839599993E-2</v>
      </c>
      <c r="L27" s="25">
        <v>8.6998081125999979E-2</v>
      </c>
      <c r="M27" s="25">
        <v>8.6691642866399979E-2</v>
      </c>
      <c r="N27" s="25">
        <v>8.6013432348799976E-2</v>
      </c>
      <c r="O27" s="25">
        <v>8.8754307408799984E-2</v>
      </c>
      <c r="P27" s="25">
        <v>7.8524213191599995E-2</v>
      </c>
      <c r="Q27" s="25">
        <v>6.7481188363599995E-2</v>
      </c>
      <c r="R27" s="25">
        <v>6.9507505425599983E-2</v>
      </c>
      <c r="S27" s="25">
        <v>7.0660869100799981E-2</v>
      </c>
      <c r="T27" s="25">
        <v>6.8294305314399992E-2</v>
      </c>
      <c r="U27" s="25">
        <v>6.2614659452399982E-2</v>
      </c>
      <c r="V27" s="25">
        <v>5.994866975327999E-2</v>
      </c>
      <c r="W27" s="25">
        <v>5.3644595782800002E-2</v>
      </c>
      <c r="X27" s="25">
        <v>5.4166356301200001E-2</v>
      </c>
      <c r="Y27" s="25">
        <v>4.9692430223919989E-2</v>
      </c>
      <c r="Z27" s="25">
        <v>4.3307029810879992E-2</v>
      </c>
      <c r="AA27" s="25">
        <v>4.1192897095679991E-2</v>
      </c>
      <c r="AB27" s="25">
        <v>4.4441491156479995E-2</v>
      </c>
      <c r="AC27" s="25">
        <v>3.7466551126399995E-2</v>
      </c>
      <c r="AD27" s="25">
        <v>4.8403646030079989E-2</v>
      </c>
      <c r="AE27" s="25">
        <v>2.4545042128639991E-2</v>
      </c>
      <c r="AF27" s="25">
        <v>3.7935392682000003E-2</v>
      </c>
      <c r="AG27" s="25">
        <v>3.5395754173999996E-2</v>
      </c>
      <c r="AH27" s="25">
        <v>3.7114559019119996E-2</v>
      </c>
      <c r="AI27" s="25"/>
    </row>
    <row r="28" spans="2:36" x14ac:dyDescent="0.2">
      <c r="B28" s="46" t="s">
        <v>119</v>
      </c>
      <c r="C28" s="25">
        <v>21.15786479151668</v>
      </c>
      <c r="D28" s="25">
        <v>21.476153046341857</v>
      </c>
      <c r="E28" s="25">
        <v>21.79524462028472</v>
      </c>
      <c r="F28" s="25">
        <v>22.090169926290539</v>
      </c>
      <c r="G28" s="25">
        <v>22.396533283439894</v>
      </c>
      <c r="H28" s="25">
        <v>22.626925698001759</v>
      </c>
      <c r="I28" s="25">
        <v>21.901766276698929</v>
      </c>
      <c r="J28" s="25">
        <v>20.664147136632121</v>
      </c>
      <c r="K28" s="25">
        <v>22.558423734190708</v>
      </c>
      <c r="L28" s="25">
        <v>23.482865452690984</v>
      </c>
      <c r="M28" s="25">
        <v>21.451189601658179</v>
      </c>
      <c r="N28" s="25">
        <v>20.850451683472421</v>
      </c>
      <c r="O28" s="25">
        <v>27.869553461021553</v>
      </c>
      <c r="P28" s="25">
        <v>32.413940603335782</v>
      </c>
      <c r="Q28" s="25">
        <v>30.553610625585986</v>
      </c>
      <c r="R28" s="25">
        <v>29.76858578046669</v>
      </c>
      <c r="S28" s="25">
        <v>30.079270387375821</v>
      </c>
      <c r="T28" s="25">
        <v>29.802417884455892</v>
      </c>
      <c r="U28" s="25">
        <v>31.524097992883263</v>
      </c>
      <c r="V28" s="25">
        <v>34.420621089259669</v>
      </c>
      <c r="W28" s="25">
        <v>40.036368192526744</v>
      </c>
      <c r="X28" s="25">
        <v>40.218552425035121</v>
      </c>
      <c r="Y28" s="25">
        <v>45.733940816878146</v>
      </c>
      <c r="Z28" s="25">
        <v>49.405969813419993</v>
      </c>
      <c r="AA28" s="25">
        <v>42.093353089919994</v>
      </c>
      <c r="AB28" s="25">
        <v>44.97346729221718</v>
      </c>
      <c r="AC28" s="25">
        <v>47.558127757459062</v>
      </c>
      <c r="AD28" s="25">
        <v>59.309636514862071</v>
      </c>
      <c r="AE28" s="25">
        <v>59.436888953600835</v>
      </c>
      <c r="AF28" s="25">
        <v>65.07906735934742</v>
      </c>
      <c r="AG28" s="25">
        <v>58.559320227000121</v>
      </c>
      <c r="AH28" s="25">
        <v>66.00745916314311</v>
      </c>
      <c r="AI28" s="25"/>
    </row>
    <row r="29" spans="2:36" ht="18" x14ac:dyDescent="0.2">
      <c r="B29" s="19" t="s">
        <v>112</v>
      </c>
      <c r="C29" s="26">
        <f>SUM(C4,C9,C12,C13,C18,C19,C23,C28)</f>
        <v>3197.4023231175602</v>
      </c>
      <c r="D29" s="26">
        <f t="shared" ref="D29:AC29" si="16">SUM(D4,D9,D12,D13,D18,D19,D23,D28)</f>
        <v>2922.5984618209513</v>
      </c>
      <c r="E29" s="26">
        <f t="shared" si="16"/>
        <v>2848.3296549092111</v>
      </c>
      <c r="F29" s="26">
        <f t="shared" si="16"/>
        <v>2846.3949822971622</v>
      </c>
      <c r="G29" s="26">
        <f t="shared" si="16"/>
        <v>3123.5884972622775</v>
      </c>
      <c r="H29" s="26">
        <f t="shared" si="16"/>
        <v>3107.7443372410494</v>
      </c>
      <c r="I29" s="26">
        <f t="shared" si="16"/>
        <v>3282.9141693739102</v>
      </c>
      <c r="J29" s="26">
        <f t="shared" si="16"/>
        <v>3717.6140964259357</v>
      </c>
      <c r="K29" s="26">
        <f t="shared" si="16"/>
        <v>3512.1791745476567</v>
      </c>
      <c r="L29" s="26">
        <f t="shared" si="16"/>
        <v>3639.3331078381743</v>
      </c>
      <c r="M29" s="26">
        <f t="shared" si="16"/>
        <v>4406.8183061602986</v>
      </c>
      <c r="N29" s="26">
        <f t="shared" si="16"/>
        <v>4485.0581605347779</v>
      </c>
      <c r="O29" s="26">
        <f t="shared" si="16"/>
        <v>4002.2894585650956</v>
      </c>
      <c r="P29" s="26">
        <f t="shared" si="16"/>
        <v>3427.0929353954789</v>
      </c>
      <c r="Q29" s="26">
        <f t="shared" si="16"/>
        <v>3623.7861963077353</v>
      </c>
      <c r="R29" s="26">
        <f t="shared" si="16"/>
        <v>3905.7525867852323</v>
      </c>
      <c r="S29" s="26">
        <f t="shared" si="16"/>
        <v>3840.2732309384996</v>
      </c>
      <c r="T29" s="26">
        <f t="shared" si="16"/>
        <v>3900.6218064513546</v>
      </c>
      <c r="U29" s="26">
        <f t="shared" si="16"/>
        <v>3645.6828856412526</v>
      </c>
      <c r="V29" s="26">
        <f t="shared" si="16"/>
        <v>2803.898817265138</v>
      </c>
      <c r="W29" s="26">
        <f t="shared" si="16"/>
        <v>2584.6110256353936</v>
      </c>
      <c r="X29" s="26">
        <f t="shared" si="16"/>
        <v>2461.2017531702354</v>
      </c>
      <c r="Y29" s="26">
        <f t="shared" si="16"/>
        <v>2663.0222925355383</v>
      </c>
      <c r="Z29" s="26">
        <f t="shared" si="16"/>
        <v>2611.7194675378196</v>
      </c>
      <c r="AA29" s="26">
        <f t="shared" si="16"/>
        <v>3021.4028287746478</v>
      </c>
      <c r="AB29" s="26">
        <f t="shared" si="16"/>
        <v>3205.6524217674246</v>
      </c>
      <c r="AC29" s="26">
        <f t="shared" si="16"/>
        <v>3424.7388116256529</v>
      </c>
      <c r="AD29" s="26">
        <f t="shared" ref="AD29:AE29" si="17">SUM(AD4,AD9,AD12,AD13,AD18,AD19,AD23,AD28)</f>
        <v>3442.5870691657669</v>
      </c>
      <c r="AE29" s="26">
        <f t="shared" si="17"/>
        <v>3184.878087156269</v>
      </c>
      <c r="AF29" s="26">
        <f t="shared" ref="AF29" si="18">SUM(AF4,AF9,AF12,AF13,AF18,AF19,AF23,AF28)</f>
        <v>3141.6561875542416</v>
      </c>
      <c r="AG29" s="26">
        <f t="shared" ref="AG29:AH29" si="19">SUM(AG4,AG9,AG12,AG13,AG18,AG19,AG23,AG28)</f>
        <v>2828.0150169804983</v>
      </c>
      <c r="AH29" s="26">
        <f t="shared" si="19"/>
        <v>3242.8271927080546</v>
      </c>
      <c r="AI29" s="26"/>
      <c r="AJ29" s="57"/>
    </row>
    <row r="30" spans="2:36" x14ac:dyDescent="0.2">
      <c r="B30" s="2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2:36" x14ac:dyDescent="0.2">
      <c r="B31" s="19" t="s">
        <v>123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</row>
    <row r="32" spans="2:36" ht="18" x14ac:dyDescent="0.2">
      <c r="B32" s="10" t="s">
        <v>134</v>
      </c>
    </row>
    <row r="33" spans="2:36" x14ac:dyDescent="0.2">
      <c r="B33" s="4" t="s">
        <v>44</v>
      </c>
      <c r="C33" s="4">
        <v>1990</v>
      </c>
      <c r="D33" s="4">
        <v>1991</v>
      </c>
      <c r="E33" s="4">
        <v>1992</v>
      </c>
      <c r="F33" s="4">
        <v>1993</v>
      </c>
      <c r="G33" s="4">
        <v>1994</v>
      </c>
      <c r="H33" s="4">
        <v>1995</v>
      </c>
      <c r="I33" s="4">
        <v>1996</v>
      </c>
      <c r="J33" s="4">
        <v>1997</v>
      </c>
      <c r="K33" s="4">
        <v>1998</v>
      </c>
      <c r="L33" s="4">
        <v>1999</v>
      </c>
      <c r="M33" s="4">
        <v>2000</v>
      </c>
      <c r="N33" s="4">
        <v>2001</v>
      </c>
      <c r="O33" s="4">
        <v>2002</v>
      </c>
      <c r="P33" s="4">
        <v>2003</v>
      </c>
      <c r="Q33" s="4">
        <v>2004</v>
      </c>
      <c r="R33" s="4">
        <v>2005</v>
      </c>
      <c r="S33" s="4">
        <v>2006</v>
      </c>
      <c r="T33" s="4">
        <v>2007</v>
      </c>
      <c r="U33" s="4">
        <v>2008</v>
      </c>
      <c r="V33" s="4">
        <v>2009</v>
      </c>
      <c r="W33" s="4">
        <v>2010</v>
      </c>
      <c r="X33" s="4">
        <v>2011</v>
      </c>
      <c r="Y33" s="4">
        <v>2012</v>
      </c>
      <c r="Z33" s="4">
        <v>2013</v>
      </c>
      <c r="AA33" s="4">
        <v>2014</v>
      </c>
      <c r="AB33" s="4">
        <v>2015</v>
      </c>
      <c r="AC33" s="4">
        <v>2016</v>
      </c>
      <c r="AD33" s="4">
        <v>2017</v>
      </c>
      <c r="AE33" s="4">
        <v>2018</v>
      </c>
      <c r="AF33" s="4">
        <v>2019</v>
      </c>
      <c r="AG33" s="4">
        <v>2020</v>
      </c>
      <c r="AH33" s="4">
        <v>2021</v>
      </c>
      <c r="AI33" s="4"/>
    </row>
    <row r="34" spans="2:36" x14ac:dyDescent="0.2">
      <c r="B34" s="5" t="s">
        <v>23</v>
      </c>
      <c r="C34" s="37">
        <f>SUM(C35:C38)</f>
        <v>1116.7254085014333</v>
      </c>
      <c r="D34" s="37">
        <f t="shared" ref="D34:X34" si="20">SUM(D35:D38)</f>
        <v>992.38939661731536</v>
      </c>
      <c r="E34" s="37">
        <f t="shared" si="20"/>
        <v>932.96808506651939</v>
      </c>
      <c r="F34" s="37">
        <f t="shared" si="20"/>
        <v>951.12593750870883</v>
      </c>
      <c r="G34" s="37">
        <f t="shared" si="20"/>
        <v>1081.7022655246876</v>
      </c>
      <c r="H34" s="37">
        <f t="shared" si="20"/>
        <v>1084.1810327260134</v>
      </c>
      <c r="I34" s="37">
        <f t="shared" si="20"/>
        <v>1198.3870831754853</v>
      </c>
      <c r="J34" s="37">
        <f t="shared" si="20"/>
        <v>1384.9248481927566</v>
      </c>
      <c r="K34" s="37">
        <f t="shared" si="20"/>
        <v>1288.1260716317763</v>
      </c>
      <c r="L34" s="37">
        <f t="shared" si="20"/>
        <v>1353.709634567598</v>
      </c>
      <c r="M34" s="37">
        <f t="shared" si="20"/>
        <v>1908.7841314126661</v>
      </c>
      <c r="N34" s="37">
        <f t="shared" si="20"/>
        <v>2061.4371933464076</v>
      </c>
      <c r="O34" s="37">
        <f t="shared" si="20"/>
        <v>2063.3791229426015</v>
      </c>
      <c r="P34" s="37">
        <f t="shared" si="20"/>
        <v>2342.3181160836975</v>
      </c>
      <c r="Q34" s="37">
        <f t="shared" si="20"/>
        <v>2507.0626593013171</v>
      </c>
      <c r="R34" s="37">
        <f t="shared" si="20"/>
        <v>2552.7953464691873</v>
      </c>
      <c r="S34" s="37">
        <f t="shared" si="20"/>
        <v>2538.7434105910074</v>
      </c>
      <c r="T34" s="37">
        <f t="shared" si="20"/>
        <v>2580.4341213620519</v>
      </c>
      <c r="U34" s="37">
        <f t="shared" si="20"/>
        <v>2301.583745387552</v>
      </c>
      <c r="V34" s="37">
        <f t="shared" si="20"/>
        <v>1485.322669481403</v>
      </c>
      <c r="W34" s="37">
        <f t="shared" si="20"/>
        <v>1299.0484147465629</v>
      </c>
      <c r="X34" s="37">
        <f t="shared" si="20"/>
        <v>1167.2705389694754</v>
      </c>
      <c r="Y34" s="37">
        <f t="shared" ref="Y34:AC34" si="21">SUM(Y35:Y38)</f>
        <v>1391.9677990924165</v>
      </c>
      <c r="Z34" s="37">
        <f t="shared" si="21"/>
        <v>1301.695001530657</v>
      </c>
      <c r="AA34" s="37">
        <f t="shared" si="21"/>
        <v>1650.4531530457709</v>
      </c>
      <c r="AB34" s="37">
        <f t="shared" si="21"/>
        <v>1830.3635214124336</v>
      </c>
      <c r="AC34" s="37">
        <f t="shared" si="21"/>
        <v>1968.4013520332232</v>
      </c>
      <c r="AD34" s="37">
        <f t="shared" ref="AD34:AE34" si="22">SUM(AD35:AD38)</f>
        <v>2039.8562560230891</v>
      </c>
      <c r="AE34" s="37">
        <f t="shared" si="22"/>
        <v>2094.5489797619248</v>
      </c>
      <c r="AF34" s="37">
        <f t="shared" ref="AF34" si="23">SUM(AF35:AF38)</f>
        <v>2057.8652228793621</v>
      </c>
      <c r="AG34" s="37">
        <f t="shared" ref="AG34:AH34" si="24">SUM(AG35:AG38)</f>
        <v>1907.4373141016843</v>
      </c>
      <c r="AH34" s="37">
        <f t="shared" si="24"/>
        <v>2256.9405207619102</v>
      </c>
      <c r="AI34" s="37"/>
    </row>
    <row r="35" spans="2:36" x14ac:dyDescent="0.2">
      <c r="B35" s="46" t="s">
        <v>24</v>
      </c>
      <c r="C35" s="37">
        <v>884</v>
      </c>
      <c r="D35" s="37">
        <v>782</v>
      </c>
      <c r="E35" s="37">
        <v>753</v>
      </c>
      <c r="F35" s="37">
        <v>729</v>
      </c>
      <c r="G35" s="37">
        <v>859</v>
      </c>
      <c r="H35" s="37">
        <v>879</v>
      </c>
      <c r="I35" s="37">
        <v>983</v>
      </c>
      <c r="J35" s="37">
        <v>1145</v>
      </c>
      <c r="K35" s="37">
        <v>1059</v>
      </c>
      <c r="L35" s="37">
        <v>1166</v>
      </c>
      <c r="M35" s="37">
        <v>1700.904</v>
      </c>
      <c r="N35" s="37">
        <v>1851.19</v>
      </c>
      <c r="O35" s="37">
        <v>1859.797</v>
      </c>
      <c r="P35" s="37">
        <v>2126.951</v>
      </c>
      <c r="Q35" s="37">
        <v>2295.0809999999997</v>
      </c>
      <c r="R35" s="37">
        <v>2357.0552201099999</v>
      </c>
      <c r="S35" s="37">
        <v>2347.8511709678573</v>
      </c>
      <c r="T35" s="37">
        <v>2374.056297236792</v>
      </c>
      <c r="U35" s="37">
        <v>2106.7332656066992</v>
      </c>
      <c r="V35" s="37">
        <v>1326.7757675435184</v>
      </c>
      <c r="W35" s="37">
        <v>1105.1089530878239</v>
      </c>
      <c r="X35" s="37">
        <v>966.27348057556696</v>
      </c>
      <c r="Y35" s="37">
        <v>1177.0215551174631</v>
      </c>
      <c r="Z35" s="37">
        <v>1111.7464175453952</v>
      </c>
      <c r="AA35" s="37">
        <v>1461.1216449441433</v>
      </c>
      <c r="AB35" s="37">
        <v>1652.0144764257484</v>
      </c>
      <c r="AC35" s="37">
        <v>1793.5241301100293</v>
      </c>
      <c r="AD35" s="37">
        <v>1839.6054226101226</v>
      </c>
      <c r="AE35" s="37">
        <v>1916.0429498953088</v>
      </c>
      <c r="AF35" s="37">
        <v>1892.5993191659545</v>
      </c>
      <c r="AG35" s="37">
        <v>1769.6404427201105</v>
      </c>
      <c r="AH35" s="37">
        <v>2102.8090125484487</v>
      </c>
      <c r="AI35" s="37"/>
    </row>
    <row r="36" spans="2:36" x14ac:dyDescent="0.2">
      <c r="B36" s="46" t="s">
        <v>25</v>
      </c>
      <c r="C36" s="37">
        <v>214.077</v>
      </c>
      <c r="D36" s="37">
        <v>192.22800000000001</v>
      </c>
      <c r="E36" s="37">
        <v>162.39499999999998</v>
      </c>
      <c r="F36" s="37">
        <v>204.893</v>
      </c>
      <c r="G36" s="37">
        <v>205.428</v>
      </c>
      <c r="H36" s="37">
        <v>187.506</v>
      </c>
      <c r="I36" s="37">
        <v>198.23699999999999</v>
      </c>
      <c r="J36" s="37">
        <v>221.89099999999999</v>
      </c>
      <c r="K36" s="37">
        <v>211.65699999999998</v>
      </c>
      <c r="L36" s="37">
        <v>170.07400000000001</v>
      </c>
      <c r="M36" s="37">
        <v>190.43099999999998</v>
      </c>
      <c r="N36" s="37">
        <v>189.39499999999998</v>
      </c>
      <c r="O36" s="37">
        <v>190.31400000000002</v>
      </c>
      <c r="P36" s="37">
        <v>206.256</v>
      </c>
      <c r="Q36" s="37">
        <v>201.53888677452051</v>
      </c>
      <c r="R36" s="37">
        <v>183.477</v>
      </c>
      <c r="S36" s="37">
        <v>180.30419999999998</v>
      </c>
      <c r="T36" s="37">
        <v>196.71480221940001</v>
      </c>
      <c r="U36" s="37">
        <v>187.79567664091581</v>
      </c>
      <c r="V36" s="37">
        <v>156.40402051348525</v>
      </c>
      <c r="W36" s="37">
        <v>192.41449935002328</v>
      </c>
      <c r="X36" s="37">
        <v>199.06051210483912</v>
      </c>
      <c r="Y36" s="37">
        <v>214.39115316286023</v>
      </c>
      <c r="Z36" s="37">
        <v>189.63811440146912</v>
      </c>
      <c r="AA36" s="37">
        <v>188.98297537871338</v>
      </c>
      <c r="AB36" s="37">
        <v>177.34721139514085</v>
      </c>
      <c r="AC36" s="37">
        <v>173.89695660360397</v>
      </c>
      <c r="AD36" s="37">
        <v>198.94328821295068</v>
      </c>
      <c r="AE36" s="37">
        <v>177.27545682876001</v>
      </c>
      <c r="AF36" s="37">
        <v>163.65124680985923</v>
      </c>
      <c r="AG36" s="37">
        <v>135.50521831664352</v>
      </c>
      <c r="AH36" s="37">
        <v>148.01245194378129</v>
      </c>
      <c r="AI36" s="37"/>
    </row>
    <row r="37" spans="2:36" x14ac:dyDescent="0.2">
      <c r="B37" s="46" t="s">
        <v>26</v>
      </c>
      <c r="C37" s="37">
        <v>13.325180000000001</v>
      </c>
      <c r="D37" s="37">
        <v>13.055679999999997</v>
      </c>
      <c r="E37" s="37">
        <v>12.587179999999998</v>
      </c>
      <c r="F37" s="37">
        <v>12.519679999999999</v>
      </c>
      <c r="G37" s="37">
        <v>12.307179999999999</v>
      </c>
      <c r="H37" s="37">
        <v>11.965680000000001</v>
      </c>
      <c r="I37" s="37">
        <v>11.62518</v>
      </c>
      <c r="J37" s="37">
        <v>11.46468</v>
      </c>
      <c r="K37" s="37">
        <v>11.04918</v>
      </c>
      <c r="L37" s="37">
        <v>10.95668</v>
      </c>
      <c r="M37" s="37">
        <v>10.714383917999999</v>
      </c>
      <c r="N37" s="37">
        <v>10.136008163600001</v>
      </c>
      <c r="O37" s="37">
        <v>5.1307460682000006</v>
      </c>
      <c r="P37" s="37">
        <v>0.55322578880000006</v>
      </c>
      <c r="Q37" s="37">
        <v>0.5801347322</v>
      </c>
      <c r="R37" s="37">
        <v>0.48087750000000001</v>
      </c>
      <c r="S37" s="37">
        <v>0.48667499999999997</v>
      </c>
      <c r="T37" s="37">
        <v>0.45499610000000001</v>
      </c>
      <c r="U37" s="37">
        <v>0.30708882999999998</v>
      </c>
      <c r="V37" s="37">
        <v>1.7369590000000001E-2</v>
      </c>
      <c r="W37" s="37" t="s">
        <v>75</v>
      </c>
      <c r="X37" s="37" t="s">
        <v>75</v>
      </c>
      <c r="Y37" s="37" t="s">
        <v>75</v>
      </c>
      <c r="Z37" s="37" t="s">
        <v>75</v>
      </c>
      <c r="AA37" s="37" t="s">
        <v>75</v>
      </c>
      <c r="AB37" s="37" t="s">
        <v>75</v>
      </c>
      <c r="AC37" s="37" t="s">
        <v>75</v>
      </c>
      <c r="AD37" s="37" t="s">
        <v>75</v>
      </c>
      <c r="AE37" s="37" t="s">
        <v>75</v>
      </c>
      <c r="AF37" s="37" t="s">
        <v>75</v>
      </c>
      <c r="AG37" s="37" t="s">
        <v>75</v>
      </c>
      <c r="AH37" s="37" t="s">
        <v>75</v>
      </c>
      <c r="AI37" s="37"/>
    </row>
    <row r="38" spans="2:36" x14ac:dyDescent="0.2">
      <c r="B38" s="46" t="s">
        <v>27</v>
      </c>
      <c r="C38" s="37">
        <v>5.323228501433209</v>
      </c>
      <c r="D38" s="37">
        <v>5.1057166173152817</v>
      </c>
      <c r="E38" s="37">
        <v>4.9859050665194102</v>
      </c>
      <c r="F38" s="37">
        <v>4.7132575087088542</v>
      </c>
      <c r="G38" s="37">
        <v>4.967085524687727</v>
      </c>
      <c r="H38" s="37">
        <v>5.7093527260132344</v>
      </c>
      <c r="I38" s="37">
        <v>5.5249031754851305</v>
      </c>
      <c r="J38" s="37">
        <v>6.5691681927565071</v>
      </c>
      <c r="K38" s="37">
        <v>6.4198916317765047</v>
      </c>
      <c r="L38" s="37">
        <v>6.6789545675978959</v>
      </c>
      <c r="M38" s="37">
        <v>6.7347474946660659</v>
      </c>
      <c r="N38" s="37">
        <v>10.716185182807617</v>
      </c>
      <c r="O38" s="37">
        <v>8.1373768744014505</v>
      </c>
      <c r="P38" s="37">
        <v>8.5578902948976783</v>
      </c>
      <c r="Q38" s="37">
        <v>9.8626377945971377</v>
      </c>
      <c r="R38" s="37">
        <v>11.782248859187511</v>
      </c>
      <c r="S38" s="37">
        <v>10.101364623150154</v>
      </c>
      <c r="T38" s="37">
        <v>9.2080258058600002</v>
      </c>
      <c r="U38" s="37">
        <v>6.7477143099374235</v>
      </c>
      <c r="V38" s="37">
        <v>2.1255118343991999</v>
      </c>
      <c r="W38" s="37">
        <v>1.5249623087156214</v>
      </c>
      <c r="X38" s="37">
        <v>1.936546289069464</v>
      </c>
      <c r="Y38" s="37">
        <v>0.55509081209300004</v>
      </c>
      <c r="Z38" s="37">
        <v>0.31046958379295009</v>
      </c>
      <c r="AA38" s="37">
        <v>0.34853272291445003</v>
      </c>
      <c r="AB38" s="37">
        <v>1.0018335915442</v>
      </c>
      <c r="AC38" s="37">
        <v>0.98026531958999996</v>
      </c>
      <c r="AD38" s="37">
        <v>1.3075452000159999</v>
      </c>
      <c r="AE38" s="37">
        <v>1.2305730378563</v>
      </c>
      <c r="AF38" s="37">
        <v>1.6146569035487999</v>
      </c>
      <c r="AG38" s="37">
        <v>2.2916530649300997</v>
      </c>
      <c r="AH38" s="37">
        <v>6.1190562696801596</v>
      </c>
      <c r="AI38" s="37"/>
    </row>
    <row r="39" spans="2:36" x14ac:dyDescent="0.2">
      <c r="B39" s="5" t="s">
        <v>28</v>
      </c>
      <c r="C39" s="37">
        <f>SUM(C40:C41)</f>
        <v>1875.3334978391945</v>
      </c>
      <c r="D39" s="37">
        <f t="shared" ref="D39:P39" si="25">SUM(D40:D41)</f>
        <v>1724.8285009289525</v>
      </c>
      <c r="E39" s="37">
        <f t="shared" si="25"/>
        <v>1698.0734679642192</v>
      </c>
      <c r="F39" s="37">
        <f t="shared" si="25"/>
        <v>1640.6987861620685</v>
      </c>
      <c r="G39" s="37">
        <f t="shared" si="25"/>
        <v>1751.1376166776076</v>
      </c>
      <c r="H39" s="37">
        <f t="shared" si="25"/>
        <v>1667.9492827002227</v>
      </c>
      <c r="I39" s="37">
        <f t="shared" si="25"/>
        <v>1617.3624518539398</v>
      </c>
      <c r="J39" s="37">
        <f t="shared" si="25"/>
        <v>1767.6365536725266</v>
      </c>
      <c r="K39" s="37">
        <f t="shared" si="25"/>
        <v>1753.3176564006599</v>
      </c>
      <c r="L39" s="37">
        <f t="shared" si="25"/>
        <v>1637.3296338628056</v>
      </c>
      <c r="M39" s="37">
        <f t="shared" si="25"/>
        <v>1576.8057585089737</v>
      </c>
      <c r="N39" s="37">
        <f t="shared" si="25"/>
        <v>1540.7168251288117</v>
      </c>
      <c r="O39" s="37">
        <f t="shared" si="25"/>
        <v>1060.6602939463469</v>
      </c>
      <c r="P39" s="37">
        <f t="shared" si="25"/>
        <v>0.29746979153761116</v>
      </c>
      <c r="Q39" s="37" t="s">
        <v>75</v>
      </c>
      <c r="R39" s="37" t="s">
        <v>75</v>
      </c>
      <c r="S39" s="37" t="s">
        <v>75</v>
      </c>
      <c r="T39" s="37" t="s">
        <v>75</v>
      </c>
      <c r="U39" s="37" t="s">
        <v>75</v>
      </c>
      <c r="V39" s="37" t="s">
        <v>75</v>
      </c>
      <c r="W39" s="37" t="s">
        <v>75</v>
      </c>
      <c r="X39" s="37" t="s">
        <v>75</v>
      </c>
      <c r="Y39" s="37" t="s">
        <v>75</v>
      </c>
      <c r="Z39" s="37" t="s">
        <v>75</v>
      </c>
      <c r="AA39" s="37" t="s">
        <v>75</v>
      </c>
      <c r="AB39" s="37" t="s">
        <v>75</v>
      </c>
      <c r="AC39" s="37" t="s">
        <v>75</v>
      </c>
      <c r="AD39" s="37" t="s">
        <v>75</v>
      </c>
      <c r="AE39" s="37" t="s">
        <v>75</v>
      </c>
      <c r="AF39" s="37" t="s">
        <v>75</v>
      </c>
      <c r="AG39" s="37" t="s">
        <v>75</v>
      </c>
      <c r="AH39" s="37" t="s">
        <v>75</v>
      </c>
      <c r="AI39" s="37"/>
    </row>
    <row r="40" spans="2:36" x14ac:dyDescent="0.2">
      <c r="B40" s="46" t="s">
        <v>29</v>
      </c>
      <c r="C40" s="37">
        <v>990.23349783919457</v>
      </c>
      <c r="D40" s="37">
        <v>1030.3165009289526</v>
      </c>
      <c r="E40" s="37">
        <v>1003.5614679642191</v>
      </c>
      <c r="F40" s="37">
        <v>946.18678616206842</v>
      </c>
      <c r="G40" s="37">
        <v>1056.6256166776075</v>
      </c>
      <c r="H40" s="37">
        <v>973.43728270022268</v>
      </c>
      <c r="I40" s="37">
        <v>922.85045185393972</v>
      </c>
      <c r="J40" s="37">
        <v>1073.1245536725266</v>
      </c>
      <c r="K40" s="37">
        <v>1058.8056564006599</v>
      </c>
      <c r="L40" s="37">
        <v>942.81763386280556</v>
      </c>
      <c r="M40" s="37">
        <v>882.29375850897361</v>
      </c>
      <c r="N40" s="37">
        <v>1041.1918251288118</v>
      </c>
      <c r="O40" s="37">
        <v>810.89779394634695</v>
      </c>
      <c r="P40" s="37">
        <v>0.29746979153761116</v>
      </c>
      <c r="Q40" s="37" t="s">
        <v>75</v>
      </c>
      <c r="R40" s="37" t="s">
        <v>75</v>
      </c>
      <c r="S40" s="37" t="s">
        <v>75</v>
      </c>
      <c r="T40" s="37" t="s">
        <v>75</v>
      </c>
      <c r="U40" s="37" t="s">
        <v>75</v>
      </c>
      <c r="V40" s="37" t="s">
        <v>75</v>
      </c>
      <c r="W40" s="37" t="s">
        <v>75</v>
      </c>
      <c r="X40" s="37" t="s">
        <v>75</v>
      </c>
      <c r="Y40" s="37" t="s">
        <v>75</v>
      </c>
      <c r="Z40" s="37" t="s">
        <v>75</v>
      </c>
      <c r="AA40" s="37" t="s">
        <v>75</v>
      </c>
      <c r="AB40" s="37" t="s">
        <v>75</v>
      </c>
      <c r="AC40" s="37" t="s">
        <v>75</v>
      </c>
      <c r="AD40" s="37" t="s">
        <v>75</v>
      </c>
      <c r="AE40" s="37" t="s">
        <v>75</v>
      </c>
      <c r="AF40" s="37" t="s">
        <v>75</v>
      </c>
      <c r="AG40" s="37" t="s">
        <v>75</v>
      </c>
      <c r="AH40" s="37" t="s">
        <v>75</v>
      </c>
      <c r="AI40" s="37"/>
    </row>
    <row r="41" spans="2:36" x14ac:dyDescent="0.2">
      <c r="B41" s="46" t="s">
        <v>30</v>
      </c>
      <c r="C41" s="37">
        <v>885.09999999999991</v>
      </c>
      <c r="D41" s="37">
        <v>694.51200000000006</v>
      </c>
      <c r="E41" s="37">
        <v>694.51200000000006</v>
      </c>
      <c r="F41" s="37">
        <v>694.51200000000006</v>
      </c>
      <c r="G41" s="37">
        <v>694.51200000000006</v>
      </c>
      <c r="H41" s="37">
        <v>694.51200000000006</v>
      </c>
      <c r="I41" s="37">
        <v>694.51200000000006</v>
      </c>
      <c r="J41" s="37">
        <v>694.51200000000006</v>
      </c>
      <c r="K41" s="37">
        <v>694.51200000000006</v>
      </c>
      <c r="L41" s="37">
        <v>694.51200000000006</v>
      </c>
      <c r="M41" s="37">
        <v>694.51200000000006</v>
      </c>
      <c r="N41" s="37">
        <v>499.52499999999998</v>
      </c>
      <c r="O41" s="37">
        <v>249.76249999999999</v>
      </c>
      <c r="P41" s="37" t="s">
        <v>75</v>
      </c>
      <c r="Q41" s="37" t="s">
        <v>75</v>
      </c>
      <c r="R41" s="37" t="s">
        <v>75</v>
      </c>
      <c r="S41" s="37" t="s">
        <v>75</v>
      </c>
      <c r="T41" s="37" t="s">
        <v>75</v>
      </c>
      <c r="U41" s="37" t="s">
        <v>75</v>
      </c>
      <c r="V41" s="37" t="s">
        <v>75</v>
      </c>
      <c r="W41" s="37" t="s">
        <v>75</v>
      </c>
      <c r="X41" s="37" t="s">
        <v>75</v>
      </c>
      <c r="Y41" s="37" t="s">
        <v>75</v>
      </c>
      <c r="Z41" s="37" t="s">
        <v>75</v>
      </c>
      <c r="AA41" s="37" t="s">
        <v>75</v>
      </c>
      <c r="AB41" s="37" t="s">
        <v>75</v>
      </c>
      <c r="AC41" s="37" t="s">
        <v>75</v>
      </c>
      <c r="AD41" s="37" t="s">
        <v>75</v>
      </c>
      <c r="AE41" s="37" t="s">
        <v>75</v>
      </c>
      <c r="AF41" s="37" t="s">
        <v>75</v>
      </c>
      <c r="AG41" s="37" t="s">
        <v>75</v>
      </c>
      <c r="AH41" s="37" t="s">
        <v>75</v>
      </c>
      <c r="AI41" s="37"/>
    </row>
    <row r="42" spans="2:36" x14ac:dyDescent="0.2">
      <c r="B42" s="5" t="s">
        <v>76</v>
      </c>
      <c r="C42" s="37">
        <v>26.080000000000002</v>
      </c>
      <c r="D42" s="37">
        <v>23.44</v>
      </c>
      <c r="E42" s="37">
        <v>20.56</v>
      </c>
      <c r="F42" s="37">
        <v>26.080000000000002</v>
      </c>
      <c r="G42" s="37">
        <v>21.28</v>
      </c>
      <c r="H42" s="37">
        <v>24.8</v>
      </c>
      <c r="I42" s="37">
        <v>27.28</v>
      </c>
      <c r="J42" s="37">
        <v>26.96</v>
      </c>
      <c r="K42" s="37">
        <v>28.64</v>
      </c>
      <c r="L42" s="37">
        <v>26.8</v>
      </c>
      <c r="M42" s="37">
        <v>28.8</v>
      </c>
      <c r="N42" s="37">
        <v>12</v>
      </c>
      <c r="O42" s="37" t="s">
        <v>75</v>
      </c>
      <c r="P42" s="37" t="s">
        <v>75</v>
      </c>
      <c r="Q42" s="37" t="s">
        <v>75</v>
      </c>
      <c r="R42" s="37" t="s">
        <v>75</v>
      </c>
      <c r="S42" s="37" t="s">
        <v>75</v>
      </c>
      <c r="T42" s="37" t="s">
        <v>75</v>
      </c>
      <c r="U42" s="37" t="s">
        <v>75</v>
      </c>
      <c r="V42" s="37" t="s">
        <v>75</v>
      </c>
      <c r="W42" s="37" t="s">
        <v>75</v>
      </c>
      <c r="X42" s="37" t="s">
        <v>75</v>
      </c>
      <c r="Y42" s="37" t="s">
        <v>75</v>
      </c>
      <c r="Z42" s="37" t="s">
        <v>75</v>
      </c>
      <c r="AA42" s="37" t="s">
        <v>75</v>
      </c>
      <c r="AB42" s="37" t="s">
        <v>75</v>
      </c>
      <c r="AC42" s="37" t="s">
        <v>75</v>
      </c>
      <c r="AD42" s="37" t="s">
        <v>75</v>
      </c>
      <c r="AE42" s="37" t="s">
        <v>75</v>
      </c>
      <c r="AF42" s="37" t="s">
        <v>75</v>
      </c>
      <c r="AG42" s="37" t="s">
        <v>75</v>
      </c>
      <c r="AH42" s="37" t="s">
        <v>75</v>
      </c>
      <c r="AI42" s="37"/>
      <c r="AJ42" s="20"/>
    </row>
    <row r="43" spans="2:36" x14ac:dyDescent="0.2">
      <c r="B43" s="5" t="s">
        <v>32</v>
      </c>
      <c r="C43" s="37">
        <f>SUM(C44:C46)</f>
        <v>95.515587347882644</v>
      </c>
      <c r="D43" s="37">
        <f t="shared" ref="D43:N43" si="26">SUM(D44:D46)</f>
        <v>83.550099667209423</v>
      </c>
      <c r="E43" s="37">
        <f t="shared" si="26"/>
        <v>83.615962021269155</v>
      </c>
      <c r="F43" s="37">
        <f t="shared" si="26"/>
        <v>82.136230770193066</v>
      </c>
      <c r="G43" s="37">
        <f t="shared" si="26"/>
        <v>83.72624342611887</v>
      </c>
      <c r="H43" s="37">
        <f t="shared" si="26"/>
        <v>74.15195595078535</v>
      </c>
      <c r="I43" s="37">
        <f t="shared" si="26"/>
        <v>90.554093788810661</v>
      </c>
      <c r="J43" s="37">
        <f t="shared" si="26"/>
        <v>84.098329905818417</v>
      </c>
      <c r="K43" s="37">
        <f t="shared" si="26"/>
        <v>80.87447423731345</v>
      </c>
      <c r="L43" s="37">
        <f t="shared" si="26"/>
        <v>82.069229134264177</v>
      </c>
      <c r="M43" s="37">
        <f t="shared" si="26"/>
        <v>134.71042129701092</v>
      </c>
      <c r="N43" s="37">
        <f t="shared" si="26"/>
        <v>91.460706357012683</v>
      </c>
      <c r="O43" s="37">
        <f>SUM(O44:O47)</f>
        <v>86.606754899885289</v>
      </c>
      <c r="P43" s="37">
        <f t="shared" ref="P43:T43" si="27">SUM(P44:P47)</f>
        <v>87.322784149598078</v>
      </c>
      <c r="Q43" s="37">
        <f t="shared" si="27"/>
        <v>95.587918956588595</v>
      </c>
      <c r="R43" s="37">
        <f t="shared" si="27"/>
        <v>143.30706184621357</v>
      </c>
      <c r="S43" s="37">
        <f t="shared" si="27"/>
        <v>98.698018895629048</v>
      </c>
      <c r="T43" s="37">
        <f t="shared" si="27"/>
        <v>112.9047267596265</v>
      </c>
      <c r="U43" s="37">
        <f>SUM(U44:U47)</f>
        <v>98.002737739164417</v>
      </c>
      <c r="V43" s="37">
        <f>SUM(V44:V47)</f>
        <v>112.97071223114065</v>
      </c>
      <c r="W43" s="37">
        <f>SUM(W44:W47)</f>
        <v>86.453459329497051</v>
      </c>
      <c r="X43" s="37">
        <f t="shared" ref="X43:AC43" si="28">SUM(X44:X47)</f>
        <v>86.656089214485547</v>
      </c>
      <c r="Y43" s="37">
        <f t="shared" si="28"/>
        <v>83.473611484271046</v>
      </c>
      <c r="Z43" s="37">
        <f t="shared" si="28"/>
        <v>86.157747604993887</v>
      </c>
      <c r="AA43" s="37">
        <f t="shared" si="28"/>
        <v>88.797577511018446</v>
      </c>
      <c r="AB43" s="37">
        <f t="shared" si="28"/>
        <v>93.073768549201944</v>
      </c>
      <c r="AC43" s="37">
        <f t="shared" si="28"/>
        <v>94.014001473380844</v>
      </c>
      <c r="AD43" s="37">
        <f t="shared" ref="AD43:AE43" si="29">SUM(AD44:AD47)</f>
        <v>98.816499854079709</v>
      </c>
      <c r="AE43" s="37">
        <f t="shared" si="29"/>
        <v>99.506546081066972</v>
      </c>
      <c r="AF43" s="37">
        <f t="shared" ref="AF43" si="30">SUM(AF44:AF47)</f>
        <v>101.73479570974766</v>
      </c>
      <c r="AG43" s="37">
        <f t="shared" ref="AG43:AH43" si="31">SUM(AG44:AG47)</f>
        <v>101.21863299267829</v>
      </c>
      <c r="AH43" s="37">
        <f t="shared" si="31"/>
        <v>108.82543318842963</v>
      </c>
      <c r="AI43" s="37"/>
    </row>
    <row r="44" spans="2:36" x14ac:dyDescent="0.2">
      <c r="B44" s="46" t="s">
        <v>33</v>
      </c>
      <c r="C44" s="37">
        <v>35.971886133333335</v>
      </c>
      <c r="D44" s="37">
        <v>24.808197333333332</v>
      </c>
      <c r="E44" s="37">
        <v>24.808197333333332</v>
      </c>
      <c r="F44" s="37">
        <v>22.947582533333335</v>
      </c>
      <c r="G44" s="37">
        <v>23.567787466666669</v>
      </c>
      <c r="H44" s="37">
        <v>11.783893733333334</v>
      </c>
      <c r="I44" s="37">
        <v>27.28901706666667</v>
      </c>
      <c r="J44" s="37">
        <v>19.226352933333335</v>
      </c>
      <c r="K44" s="37">
        <v>16.745533199999997</v>
      </c>
      <c r="L44" s="37">
        <v>16.745533199999997</v>
      </c>
      <c r="M44" s="37">
        <v>70.083157466666691</v>
      </c>
      <c r="N44" s="37">
        <v>19.846557866666664</v>
      </c>
      <c r="O44" s="37">
        <v>11.783893733333334</v>
      </c>
      <c r="P44" s="37">
        <v>14.884918400000002</v>
      </c>
      <c r="Q44" s="37">
        <v>17.365738133333338</v>
      </c>
      <c r="R44" s="37">
        <v>59.539673600000008</v>
      </c>
      <c r="S44" s="37">
        <v>19.226352933333335</v>
      </c>
      <c r="T44" s="37">
        <v>23.567787466666669</v>
      </c>
      <c r="U44" s="37">
        <v>20.466762800000005</v>
      </c>
      <c r="V44" s="37">
        <v>22.387537478533332</v>
      </c>
      <c r="W44" s="37">
        <v>16.816236562399997</v>
      </c>
      <c r="X44" s="37">
        <v>18.732049601466663</v>
      </c>
      <c r="Y44" s="37">
        <v>18.282520669209713</v>
      </c>
      <c r="Z44" s="37">
        <v>19.0765237671073</v>
      </c>
      <c r="AA44" s="37">
        <v>19.838320667375339</v>
      </c>
      <c r="AB44" s="37">
        <v>20.348670644302445</v>
      </c>
      <c r="AC44" s="37">
        <v>20.089334297342493</v>
      </c>
      <c r="AD44" s="37">
        <v>22.219743345339293</v>
      </c>
      <c r="AE44" s="37">
        <v>21.498934159311169</v>
      </c>
      <c r="AF44" s="37">
        <v>23.6279028294726</v>
      </c>
      <c r="AG44" s="37">
        <v>24.914527793619559</v>
      </c>
      <c r="AH44" s="37">
        <v>25.429321734888433</v>
      </c>
      <c r="AI44" s="37"/>
    </row>
    <row r="45" spans="2:36" x14ac:dyDescent="0.2">
      <c r="B45" s="46" t="s">
        <v>34</v>
      </c>
      <c r="C45" s="37">
        <v>6.2605202000000011</v>
      </c>
      <c r="D45" s="37">
        <v>5.7564122000000006</v>
      </c>
      <c r="E45" s="37">
        <v>5.8035802000000007</v>
      </c>
      <c r="F45" s="37">
        <v>6.1061558465688011</v>
      </c>
      <c r="G45" s="37">
        <v>6.3144951325896006</v>
      </c>
      <c r="H45" s="37">
        <v>8.5851361205896008</v>
      </c>
      <c r="I45" s="37">
        <v>8.8323583480000014</v>
      </c>
      <c r="J45" s="37">
        <v>8.9102556172113623</v>
      </c>
      <c r="K45" s="37">
        <v>9.7027358911999997</v>
      </c>
      <c r="L45" s="37">
        <v>13.916615525894965</v>
      </c>
      <c r="M45" s="37">
        <v>15.727833590166837</v>
      </c>
      <c r="N45" s="37">
        <v>18.784694234789391</v>
      </c>
      <c r="O45" s="37">
        <v>22.805116097278038</v>
      </c>
      <c r="P45" s="37">
        <v>24.100105770400003</v>
      </c>
      <c r="Q45" s="37">
        <v>25.900289505343299</v>
      </c>
      <c r="R45" s="37">
        <v>35.277155772209269</v>
      </c>
      <c r="S45" s="37">
        <v>28.191463603730728</v>
      </c>
      <c r="T45" s="37">
        <v>32.647660196799997</v>
      </c>
      <c r="U45" s="37">
        <v>23.763914266754451</v>
      </c>
      <c r="V45" s="37">
        <v>24.040361602400004</v>
      </c>
      <c r="W45" s="37">
        <v>21.839166723778668</v>
      </c>
      <c r="X45" s="37">
        <v>20.801220050218582</v>
      </c>
      <c r="Y45" s="37">
        <v>20.096192899200002</v>
      </c>
      <c r="Z45" s="37">
        <v>22.124846980003838</v>
      </c>
      <c r="AA45" s="37">
        <v>21.701030050268482</v>
      </c>
      <c r="AB45" s="37">
        <v>24.485869826640563</v>
      </c>
      <c r="AC45" s="37">
        <v>23.709092122673074</v>
      </c>
      <c r="AD45" s="37">
        <v>25.094242266731133</v>
      </c>
      <c r="AE45" s="37">
        <v>23.648578161728881</v>
      </c>
      <c r="AF45" s="37">
        <v>25.00951560109025</v>
      </c>
      <c r="AG45" s="37">
        <v>25.854135784898059</v>
      </c>
      <c r="AH45" s="37">
        <v>32.019468689189409</v>
      </c>
      <c r="AI45" s="37"/>
    </row>
    <row r="46" spans="2:36" x14ac:dyDescent="0.2">
      <c r="B46" s="46" t="s">
        <v>35</v>
      </c>
      <c r="C46" s="37">
        <v>53.283181014549314</v>
      </c>
      <c r="D46" s="37">
        <v>52.985490133876098</v>
      </c>
      <c r="E46" s="37">
        <v>53.004184487935817</v>
      </c>
      <c r="F46" s="37">
        <v>53.082492390290938</v>
      </c>
      <c r="G46" s="37">
        <v>53.843960826862599</v>
      </c>
      <c r="H46" s="37">
        <v>53.782926096862411</v>
      </c>
      <c r="I46" s="37">
        <v>54.432718374143988</v>
      </c>
      <c r="J46" s="37">
        <v>55.961721355273717</v>
      </c>
      <c r="K46" s="37">
        <v>54.42620514611346</v>
      </c>
      <c r="L46" s="37">
        <v>51.407080408369211</v>
      </c>
      <c r="M46" s="37">
        <v>48.899430240177402</v>
      </c>
      <c r="N46" s="37">
        <v>52.829454255556627</v>
      </c>
      <c r="O46" s="37">
        <v>52.017745069273907</v>
      </c>
      <c r="P46" s="37">
        <v>48.337759979198076</v>
      </c>
      <c r="Q46" s="37">
        <v>52.32189131791197</v>
      </c>
      <c r="R46" s="37">
        <v>48.490232474004308</v>
      </c>
      <c r="S46" s="37">
        <v>49.56872016972325</v>
      </c>
      <c r="T46" s="37">
        <v>53.080799308525712</v>
      </c>
      <c r="U46" s="37">
        <v>48.663196677473223</v>
      </c>
      <c r="V46" s="37">
        <v>61.458308762295076</v>
      </c>
      <c r="W46" s="37">
        <v>42.584862251870327</v>
      </c>
      <c r="X46" s="37">
        <v>41.399100838850245</v>
      </c>
      <c r="Y46" s="37">
        <v>39.276640674401797</v>
      </c>
      <c r="Z46" s="37">
        <v>38.501222051602909</v>
      </c>
      <c r="AA46" s="37">
        <v>40.224679791569841</v>
      </c>
      <c r="AB46" s="37">
        <v>39.557568647740034</v>
      </c>
      <c r="AC46" s="37">
        <v>39.198397939513789</v>
      </c>
      <c r="AD46" s="37">
        <v>39.55129451574404</v>
      </c>
      <c r="AE46" s="37">
        <v>41.183328347781099</v>
      </c>
      <c r="AF46" s="37">
        <v>39.369265772315273</v>
      </c>
      <c r="AG46" s="37">
        <v>38.138058955385567</v>
      </c>
      <c r="AH46" s="37">
        <v>37.5391472448337</v>
      </c>
      <c r="AI46" s="37"/>
    </row>
    <row r="47" spans="2:36" x14ac:dyDescent="0.2">
      <c r="B47" s="46" t="s">
        <v>122</v>
      </c>
      <c r="C47" s="37" t="s">
        <v>75</v>
      </c>
      <c r="D47" s="37" t="s">
        <v>75</v>
      </c>
      <c r="E47" s="37" t="s">
        <v>75</v>
      </c>
      <c r="F47" s="37" t="s">
        <v>75</v>
      </c>
      <c r="G47" s="37" t="s">
        <v>75</v>
      </c>
      <c r="H47" s="37" t="s">
        <v>75</v>
      </c>
      <c r="I47" s="37" t="s">
        <v>75</v>
      </c>
      <c r="J47" s="37" t="s">
        <v>75</v>
      </c>
      <c r="K47" s="37" t="s">
        <v>75</v>
      </c>
      <c r="L47" s="37" t="s">
        <v>75</v>
      </c>
      <c r="M47" s="37" t="s">
        <v>75</v>
      </c>
      <c r="N47" s="37" t="s">
        <v>75</v>
      </c>
      <c r="O47" s="37" t="s">
        <v>75</v>
      </c>
      <c r="P47" s="37" t="s">
        <v>75</v>
      </c>
      <c r="Q47" s="37" t="s">
        <v>75</v>
      </c>
      <c r="R47" s="37" t="s">
        <v>75</v>
      </c>
      <c r="S47" s="37">
        <v>1.7114821888417242</v>
      </c>
      <c r="T47" s="37">
        <v>3.6084797876341232</v>
      </c>
      <c r="U47" s="37">
        <v>5.108863994936736</v>
      </c>
      <c r="V47" s="37">
        <v>5.0845043879122374</v>
      </c>
      <c r="W47" s="37">
        <v>5.2131937914480613</v>
      </c>
      <c r="X47" s="37">
        <v>5.7237187239500589</v>
      </c>
      <c r="Y47" s="37">
        <v>5.8182572414595404</v>
      </c>
      <c r="Z47" s="37">
        <v>6.4551548062798352</v>
      </c>
      <c r="AA47" s="37">
        <v>7.0335470018047923</v>
      </c>
      <c r="AB47" s="37">
        <v>8.681659430518911</v>
      </c>
      <c r="AC47" s="37">
        <v>11.017177113851483</v>
      </c>
      <c r="AD47" s="37">
        <v>11.951219726265245</v>
      </c>
      <c r="AE47" s="37">
        <v>13.175705412245819</v>
      </c>
      <c r="AF47" s="37">
        <v>13.728111506869542</v>
      </c>
      <c r="AG47" s="37">
        <v>12.311910458775115</v>
      </c>
      <c r="AH47" s="37">
        <v>13.83749551951809</v>
      </c>
      <c r="AI47" s="37"/>
    </row>
    <row r="48" spans="2:36" x14ac:dyDescent="0.2">
      <c r="B48" s="5" t="s">
        <v>31</v>
      </c>
      <c r="C48" s="37">
        <v>1.0746899999999999</v>
      </c>
      <c r="D48" s="37">
        <v>14.253368999999999</v>
      </c>
      <c r="E48" s="37">
        <v>27.432047999999998</v>
      </c>
      <c r="F48" s="37">
        <v>53.789406</v>
      </c>
      <c r="G48" s="37">
        <v>80.146764000000005</v>
      </c>
      <c r="H48" s="37">
        <v>136.95605945736435</v>
      </c>
      <c r="I48" s="37">
        <v>189.64072348837209</v>
      </c>
      <c r="J48" s="37">
        <v>243.71317612403101</v>
      </c>
      <c r="K48" s="37">
        <v>131.23610649023254</v>
      </c>
      <c r="L48" s="37">
        <v>261.04676473054263</v>
      </c>
      <c r="M48" s="37">
        <v>450.60354555999999</v>
      </c>
      <c r="N48" s="37">
        <v>388.43443000000008</v>
      </c>
      <c r="O48" s="37">
        <v>316.88776999999999</v>
      </c>
      <c r="P48" s="37">
        <v>364.79524240000001</v>
      </c>
      <c r="Q48" s="37">
        <v>263.61902000000003</v>
      </c>
      <c r="R48" s="37">
        <v>289.85194333333328</v>
      </c>
      <c r="S48" s="37">
        <v>230.23902857142858</v>
      </c>
      <c r="T48" s="37">
        <v>221.29880476190476</v>
      </c>
      <c r="U48" s="37">
        <v>200.67576214285714</v>
      </c>
      <c r="V48" s="37">
        <v>129.92274857142854</v>
      </c>
      <c r="W48" s="37">
        <v>91.583317857142859</v>
      </c>
      <c r="X48" s="37">
        <v>65.231919047619044</v>
      </c>
      <c r="Y48" s="37">
        <v>53.630177698412687</v>
      </c>
      <c r="Z48" s="37">
        <v>54.350359523809516</v>
      </c>
      <c r="AA48" s="37">
        <v>38.177550468975454</v>
      </c>
      <c r="AB48" s="37">
        <v>60.250257287157289</v>
      </c>
      <c r="AC48" s="37">
        <v>68.303811832611814</v>
      </c>
      <c r="AD48" s="37">
        <v>87.622271255411249</v>
      </c>
      <c r="AE48" s="37">
        <v>89.585361659451664</v>
      </c>
      <c r="AF48" s="37">
        <v>96.072402842712833</v>
      </c>
      <c r="AG48" s="37">
        <v>82.213880000000003</v>
      </c>
      <c r="AH48" s="37">
        <v>81.114419999999996</v>
      </c>
      <c r="AI48" s="37"/>
    </row>
    <row r="49" spans="2:36" x14ac:dyDescent="0.2">
      <c r="B49" s="5" t="s">
        <v>36</v>
      </c>
      <c r="C49" s="37" t="s">
        <v>75</v>
      </c>
      <c r="D49" s="37" t="s">
        <v>75</v>
      </c>
      <c r="E49" s="37" t="s">
        <v>75</v>
      </c>
      <c r="F49" s="37">
        <f t="shared" ref="F49:AB49" si="32">SUM(F50:F52)</f>
        <v>5.444993853852095</v>
      </c>
      <c r="G49" s="37">
        <f t="shared" si="32"/>
        <v>16.877432538706344</v>
      </c>
      <c r="H49" s="37">
        <f t="shared" si="32"/>
        <v>29.49749678911672</v>
      </c>
      <c r="I49" s="37">
        <f t="shared" si="32"/>
        <v>69.720952071330643</v>
      </c>
      <c r="J49" s="37">
        <f t="shared" si="32"/>
        <v>110.2656284207342</v>
      </c>
      <c r="K49" s="37">
        <f t="shared" si="32"/>
        <v>137.56594568756915</v>
      </c>
      <c r="L49" s="37">
        <f t="shared" si="32"/>
        <v>175.42143708964892</v>
      </c>
      <c r="M49" s="37">
        <f t="shared" si="32"/>
        <v>232.99653396685829</v>
      </c>
      <c r="N49" s="37">
        <f t="shared" si="32"/>
        <v>292.44161885680279</v>
      </c>
      <c r="O49" s="37">
        <f t="shared" si="32"/>
        <v>376.12456730086944</v>
      </c>
      <c r="P49" s="37">
        <f t="shared" si="32"/>
        <v>512.29925728866158</v>
      </c>
      <c r="Q49" s="37">
        <f t="shared" si="32"/>
        <v>657.27554479528885</v>
      </c>
      <c r="R49" s="37">
        <f t="shared" si="32"/>
        <v>815.85113201732111</v>
      </c>
      <c r="S49" s="37">
        <f t="shared" si="32"/>
        <v>864.92691238692169</v>
      </c>
      <c r="T49" s="37">
        <f t="shared" si="32"/>
        <v>877.59214634324485</v>
      </c>
      <c r="U49" s="37">
        <f t="shared" si="32"/>
        <v>957.74787033182918</v>
      </c>
      <c r="V49" s="37">
        <f t="shared" si="32"/>
        <v>997.30878969975879</v>
      </c>
      <c r="W49" s="37">
        <f t="shared" si="32"/>
        <v>1013.1725708688932</v>
      </c>
      <c r="X49" s="37">
        <f t="shared" si="32"/>
        <v>1038.8762370063353</v>
      </c>
      <c r="Y49" s="37">
        <f t="shared" si="32"/>
        <v>1028.8957774625401</v>
      </c>
      <c r="Z49" s="37">
        <f t="shared" si="32"/>
        <v>1058.0118082797867</v>
      </c>
      <c r="AA49" s="37">
        <f t="shared" si="32"/>
        <v>1138.5328683905368</v>
      </c>
      <c r="AB49" s="37">
        <f t="shared" si="32"/>
        <v>1112.7815832863798</v>
      </c>
      <c r="AC49" s="37">
        <f>SUM(AC50:AC52)</f>
        <v>1182.1552377838714</v>
      </c>
      <c r="AD49" s="37">
        <f t="shared" ref="AD49:AE49" si="33">SUM(AD50:AD52)</f>
        <v>1091.3493482996698</v>
      </c>
      <c r="AE49" s="37">
        <f t="shared" si="33"/>
        <v>778.73297888037962</v>
      </c>
      <c r="AF49" s="37">
        <f t="shared" ref="AF49" si="34">SUM(AF50:AF52)</f>
        <v>766.11600302797103</v>
      </c>
      <c r="AG49" s="37">
        <f t="shared" ref="AG49:AH49" si="35">SUM(AG50:AG52)</f>
        <v>617.11274529827756</v>
      </c>
      <c r="AH49" s="37">
        <f t="shared" si="35"/>
        <v>657.46702134464726</v>
      </c>
      <c r="AI49" s="37"/>
    </row>
    <row r="50" spans="2:36" x14ac:dyDescent="0.2">
      <c r="B50" s="46" t="s">
        <v>37</v>
      </c>
      <c r="C50" s="37" t="s">
        <v>75</v>
      </c>
      <c r="D50" s="37" t="s">
        <v>75</v>
      </c>
      <c r="E50" s="37" t="s">
        <v>75</v>
      </c>
      <c r="F50" s="37">
        <v>0.4615625625</v>
      </c>
      <c r="G50" s="37">
        <v>1.9158351224999999</v>
      </c>
      <c r="H50" s="37">
        <v>4.5237424759090912</v>
      </c>
      <c r="I50" s="37">
        <v>16.960005281501726</v>
      </c>
      <c r="J50" s="37">
        <v>29.315464350838404</v>
      </c>
      <c r="K50" s="37">
        <v>44.197949680751556</v>
      </c>
      <c r="L50" s="37">
        <v>69.554470766913028</v>
      </c>
      <c r="M50" s="37">
        <v>113.73778555326541</v>
      </c>
      <c r="N50" s="37">
        <v>157.76442266663625</v>
      </c>
      <c r="O50" s="37">
        <v>238.19565581329826</v>
      </c>
      <c r="P50" s="37">
        <v>373.60160529193445</v>
      </c>
      <c r="Q50" s="37">
        <v>513.88543429024298</v>
      </c>
      <c r="R50" s="37">
        <v>666.40269381009819</v>
      </c>
      <c r="S50" s="37">
        <v>701.48158647777598</v>
      </c>
      <c r="T50" s="37">
        <v>720.54426240537123</v>
      </c>
      <c r="U50" s="37">
        <v>800.19099080432102</v>
      </c>
      <c r="V50" s="37">
        <v>843.05641602216326</v>
      </c>
      <c r="W50" s="37">
        <v>857.09711809558303</v>
      </c>
      <c r="X50" s="37">
        <v>890.0089143678</v>
      </c>
      <c r="Y50" s="37">
        <v>883.97593352858166</v>
      </c>
      <c r="Z50" s="37">
        <v>916.650469226729</v>
      </c>
      <c r="AA50" s="37">
        <v>1000.5427191889421</v>
      </c>
      <c r="AB50" s="37">
        <v>977.77599718687281</v>
      </c>
      <c r="AC50" s="37">
        <v>1049.4470748689266</v>
      </c>
      <c r="AD50" s="37">
        <v>961.82906426883358</v>
      </c>
      <c r="AE50" s="37">
        <v>652.35264986265577</v>
      </c>
      <c r="AF50" s="37">
        <v>652.15507357712465</v>
      </c>
      <c r="AG50" s="37">
        <v>521.23248374256195</v>
      </c>
      <c r="AH50" s="37">
        <v>572.3062354356116</v>
      </c>
      <c r="AI50" s="37"/>
    </row>
    <row r="51" spans="2:36" x14ac:dyDescent="0.2">
      <c r="B51" s="46" t="s">
        <v>38</v>
      </c>
      <c r="C51" s="37" t="s">
        <v>75</v>
      </c>
      <c r="D51" s="37" t="s">
        <v>75</v>
      </c>
      <c r="E51" s="37" t="s">
        <v>75</v>
      </c>
      <c r="F51" s="37" t="s">
        <v>75</v>
      </c>
      <c r="G51" s="37" t="s">
        <v>75</v>
      </c>
      <c r="H51" s="37" t="s">
        <v>75</v>
      </c>
      <c r="I51" s="37">
        <v>1.555604325</v>
      </c>
      <c r="J51" s="37">
        <v>3.0956526067500003</v>
      </c>
      <c r="K51" s="37">
        <v>4.6203004056825003</v>
      </c>
      <c r="L51" s="37">
        <v>6.129701726625675</v>
      </c>
      <c r="M51" s="37">
        <v>7.6240090343594193</v>
      </c>
      <c r="N51" s="37">
        <v>9.1033732690158224</v>
      </c>
      <c r="O51" s="37">
        <v>10.567943861325666</v>
      </c>
      <c r="P51" s="37">
        <v>12.017868747712409</v>
      </c>
      <c r="Q51" s="37">
        <v>13.453294385235285</v>
      </c>
      <c r="R51" s="37">
        <v>14.874365766382933</v>
      </c>
      <c r="S51" s="37">
        <v>16.281226433719102</v>
      </c>
      <c r="T51" s="37">
        <v>17.674018494381915</v>
      </c>
      <c r="U51" s="37">
        <v>19.052882634438095</v>
      </c>
      <c r="V51" s="37">
        <v>20.417958133093713</v>
      </c>
      <c r="W51" s="37">
        <v>33.669755963012776</v>
      </c>
      <c r="X51" s="37">
        <v>33.685402782995155</v>
      </c>
      <c r="Y51" s="37">
        <v>33.700893134777694</v>
      </c>
      <c r="Z51" s="37">
        <v>33.716228583042415</v>
      </c>
      <c r="AA51" s="37">
        <v>33.731410676824488</v>
      </c>
      <c r="AB51" s="37">
        <v>33.746440949668745</v>
      </c>
      <c r="AC51" s="37">
        <v>33.761320919784552</v>
      </c>
      <c r="AD51" s="37">
        <v>33.776052090199201</v>
      </c>
      <c r="AE51" s="37">
        <v>33.79063594890971</v>
      </c>
      <c r="AF51" s="37">
        <v>33.80507396903311</v>
      </c>
      <c r="AG51" s="37">
        <v>33.819367608955282</v>
      </c>
      <c r="AH51" s="37">
        <v>33.833518312478226</v>
      </c>
      <c r="AI51" s="37"/>
    </row>
    <row r="52" spans="2:36" x14ac:dyDescent="0.2">
      <c r="B52" s="46" t="s">
        <v>39</v>
      </c>
      <c r="C52" s="37" t="s">
        <v>75</v>
      </c>
      <c r="D52" s="37" t="s">
        <v>75</v>
      </c>
      <c r="E52" s="37" t="s">
        <v>75</v>
      </c>
      <c r="F52" s="37">
        <v>4.9834312913520948</v>
      </c>
      <c r="G52" s="37">
        <v>14.961597416206343</v>
      </c>
      <c r="H52" s="37">
        <v>24.973754313207628</v>
      </c>
      <c r="I52" s="37">
        <v>51.205342464828917</v>
      </c>
      <c r="J52" s="37">
        <v>77.854511463145798</v>
      </c>
      <c r="K52" s="37">
        <v>88.747695601135092</v>
      </c>
      <c r="L52" s="37">
        <v>99.737264596110236</v>
      </c>
      <c r="M52" s="37">
        <v>111.63473937923345</v>
      </c>
      <c r="N52" s="37">
        <v>125.57382292115071</v>
      </c>
      <c r="O52" s="37">
        <v>127.36096762624553</v>
      </c>
      <c r="P52" s="37">
        <v>126.67978324901472</v>
      </c>
      <c r="Q52" s="37">
        <v>129.93681611981054</v>
      </c>
      <c r="R52" s="37">
        <v>134.5740724408401</v>
      </c>
      <c r="S52" s="37">
        <v>147.16409947542667</v>
      </c>
      <c r="T52" s="37">
        <v>139.37386544349175</v>
      </c>
      <c r="U52" s="37">
        <v>138.50399689307005</v>
      </c>
      <c r="V52" s="37">
        <v>133.83441554450178</v>
      </c>
      <c r="W52" s="37">
        <v>122.40569681029743</v>
      </c>
      <c r="X52" s="37">
        <v>115.18191985554003</v>
      </c>
      <c r="Y52" s="37">
        <v>111.21895079918062</v>
      </c>
      <c r="Z52" s="37">
        <v>107.6451104700153</v>
      </c>
      <c r="AA52" s="37">
        <v>104.25873852477025</v>
      </c>
      <c r="AB52" s="37">
        <v>101.25914514983828</v>
      </c>
      <c r="AC52" s="37">
        <v>98.946841995160128</v>
      </c>
      <c r="AD52" s="37">
        <v>95.744231940636979</v>
      </c>
      <c r="AE52" s="37">
        <v>92.589693068814199</v>
      </c>
      <c r="AF52" s="37">
        <v>80.155855481813319</v>
      </c>
      <c r="AG52" s="37">
        <v>62.060893946760345</v>
      </c>
      <c r="AH52" s="37">
        <v>51.327267596557533</v>
      </c>
      <c r="AI52" s="37"/>
    </row>
    <row r="53" spans="2:36" x14ac:dyDescent="0.2">
      <c r="B53" s="5" t="s">
        <v>81</v>
      </c>
      <c r="C53" s="37">
        <f>SUM(C54:C57)</f>
        <v>62.39513609863841</v>
      </c>
      <c r="D53" s="37">
        <f t="shared" ref="D53:AC53" si="36">SUM(D54:D57)</f>
        <v>63.518313615199766</v>
      </c>
      <c r="E53" s="37">
        <f t="shared" si="36"/>
        <v>64.702462892820193</v>
      </c>
      <c r="F53" s="37">
        <f t="shared" si="36"/>
        <v>65.813868867703505</v>
      </c>
      <c r="G53" s="37">
        <f t="shared" si="36"/>
        <v>66.868781510820767</v>
      </c>
      <c r="H53" s="37">
        <f t="shared" si="36"/>
        <v>67.9546118324036</v>
      </c>
      <c r="I53" s="37">
        <f t="shared" si="36"/>
        <v>68.26075766288902</v>
      </c>
      <c r="J53" s="37">
        <f t="shared" si="36"/>
        <v>79.300197490576764</v>
      </c>
      <c r="K53" s="37">
        <f t="shared" si="36"/>
        <v>69.327033688046797</v>
      </c>
      <c r="L53" s="37">
        <f t="shared" si="36"/>
        <v>79.601178791714332</v>
      </c>
      <c r="M53" s="37">
        <f t="shared" si="36"/>
        <v>53.068419796231893</v>
      </c>
      <c r="N53" s="37">
        <f t="shared" si="36"/>
        <v>77.248201086391987</v>
      </c>
      <c r="O53" s="37">
        <f t="shared" si="36"/>
        <v>69.672116806129424</v>
      </c>
      <c r="P53" s="37">
        <f t="shared" si="36"/>
        <v>86.237939128550735</v>
      </c>
      <c r="Q53" s="37">
        <f t="shared" si="36"/>
        <v>67.669326907844706</v>
      </c>
      <c r="R53" s="37">
        <f t="shared" si="36"/>
        <v>68.532330875240859</v>
      </c>
      <c r="S53" s="37">
        <f t="shared" si="36"/>
        <v>68.883094355819168</v>
      </c>
      <c r="T53" s="37">
        <f t="shared" si="36"/>
        <v>70.146271100560796</v>
      </c>
      <c r="U53" s="37">
        <f t="shared" si="36"/>
        <v>51.838899124744181</v>
      </c>
      <c r="V53" s="37">
        <f t="shared" si="36"/>
        <v>55.962864511786989</v>
      </c>
      <c r="W53" s="37">
        <f t="shared" si="36"/>
        <v>52.466166829994947</v>
      </c>
      <c r="X53" s="37">
        <f t="shared" si="36"/>
        <v>60.4878769861565</v>
      </c>
      <c r="Y53" s="37">
        <f t="shared" si="36"/>
        <v>55.751701829600137</v>
      </c>
      <c r="Z53" s="37">
        <f t="shared" si="36"/>
        <v>58.528558067575425</v>
      </c>
      <c r="AA53" s="37">
        <f t="shared" si="36"/>
        <v>59.490376319699955</v>
      </c>
      <c r="AB53" s="37">
        <f t="shared" si="36"/>
        <v>60.550597787587414</v>
      </c>
      <c r="AC53" s="37">
        <f t="shared" si="36"/>
        <v>60.294934671950074</v>
      </c>
      <c r="AD53" s="37">
        <f t="shared" ref="AD53:AE53" si="37">SUM(AD54:AD57)</f>
        <v>61.558203573002572</v>
      </c>
      <c r="AE53" s="37">
        <f t="shared" si="37"/>
        <v>58.189261507188455</v>
      </c>
      <c r="AF53" s="37">
        <f t="shared" ref="AF53" si="38">SUM(AF54:AF57)</f>
        <v>49.535312880448252</v>
      </c>
      <c r="AG53" s="37">
        <f t="shared" ref="AG53:AH53" si="39">SUM(AG54:AG57)</f>
        <v>45.769688504419641</v>
      </c>
      <c r="AH53" s="37">
        <f t="shared" si="39"/>
        <v>45.766116569119362</v>
      </c>
      <c r="AI53" s="37"/>
    </row>
    <row r="54" spans="2:36" x14ac:dyDescent="0.2">
      <c r="B54" s="46" t="s">
        <v>80</v>
      </c>
      <c r="C54" s="37">
        <v>21.15</v>
      </c>
      <c r="D54" s="37">
        <v>22.09</v>
      </c>
      <c r="E54" s="37">
        <v>23.029999999999998</v>
      </c>
      <c r="F54" s="37">
        <v>23.970000000000002</v>
      </c>
      <c r="G54" s="37">
        <v>24.91</v>
      </c>
      <c r="H54" s="37">
        <v>25.85</v>
      </c>
      <c r="I54" s="37">
        <v>25.943999999999999</v>
      </c>
      <c r="J54" s="37">
        <v>36.659999999999997</v>
      </c>
      <c r="K54" s="37">
        <v>24.816000000000003</v>
      </c>
      <c r="L54" s="37">
        <v>34.404000000000003</v>
      </c>
      <c r="M54" s="37">
        <v>7.6562999999999999</v>
      </c>
      <c r="N54" s="37">
        <v>31.513500000000001</v>
      </c>
      <c r="O54" s="37">
        <v>22.404899999999998</v>
      </c>
      <c r="P54" s="37">
        <v>37.802099999999996</v>
      </c>
      <c r="Q54" s="37">
        <v>21.192299999999999</v>
      </c>
      <c r="R54" s="37">
        <v>23.124000000000002</v>
      </c>
      <c r="S54" s="37">
        <v>27.635999999999999</v>
      </c>
      <c r="T54" s="37">
        <v>29.327999999999999</v>
      </c>
      <c r="U54" s="37">
        <v>10.716000000000001</v>
      </c>
      <c r="V54" s="37">
        <v>13.7475</v>
      </c>
      <c r="W54" s="37">
        <v>12.707625</v>
      </c>
      <c r="X54" s="37">
        <v>21.333299999999998</v>
      </c>
      <c r="Y54" s="37">
        <v>16.71555</v>
      </c>
      <c r="Z54" s="37">
        <v>19.175999999999998</v>
      </c>
      <c r="AA54" s="37">
        <v>19.740000000000002</v>
      </c>
      <c r="AB54" s="37">
        <v>20.303999999999998</v>
      </c>
      <c r="AC54" s="37">
        <v>19.646000000000001</v>
      </c>
      <c r="AD54" s="37">
        <v>20.480249999999998</v>
      </c>
      <c r="AE54" s="37">
        <v>16.624840000000003</v>
      </c>
      <c r="AF54" s="37">
        <v>7.4471499999999988</v>
      </c>
      <c r="AG54" s="37">
        <v>3.2420600000000004</v>
      </c>
      <c r="AH54" s="37">
        <v>2.9680500000000003</v>
      </c>
      <c r="AI54" s="37"/>
    </row>
    <row r="55" spans="2:36" ht="18" x14ac:dyDescent="0.2">
      <c r="B55" s="46" t="s">
        <v>109</v>
      </c>
      <c r="C55" s="37">
        <v>13.299497103957615</v>
      </c>
      <c r="D55" s="37">
        <v>13.318625466251373</v>
      </c>
      <c r="E55" s="37">
        <v>13.337562544922193</v>
      </c>
      <c r="F55" s="37">
        <v>13.356310252806303</v>
      </c>
      <c r="G55" s="37">
        <v>13.374870483611573</v>
      </c>
      <c r="H55" s="37">
        <v>13.393245112108792</v>
      </c>
      <c r="I55" s="37">
        <v>13.411435994321037</v>
      </c>
      <c r="J55" s="37">
        <v>13.429444967711159</v>
      </c>
      <c r="K55" s="37">
        <v>14.989916299207204</v>
      </c>
      <c r="L55" s="37">
        <v>15.364460710588334</v>
      </c>
      <c r="M55" s="37">
        <v>15.198903153365498</v>
      </c>
      <c r="N55" s="37">
        <v>15.063447654043188</v>
      </c>
      <c r="O55" s="37">
        <v>16.036722498720621</v>
      </c>
      <c r="P55" s="37">
        <v>16.717109915359149</v>
      </c>
      <c r="Q55" s="37">
        <v>14.250205719481098</v>
      </c>
      <c r="R55" s="37">
        <v>12.475113369815251</v>
      </c>
      <c r="S55" s="37">
        <v>7.5248784867183787</v>
      </c>
      <c r="T55" s="37">
        <v>5.9623667952464059</v>
      </c>
      <c r="U55" s="37">
        <v>5.4037394652917774</v>
      </c>
      <c r="V55" s="37">
        <v>6.1148858420337069</v>
      </c>
      <c r="W55" s="37">
        <v>3.4942372342121422</v>
      </c>
      <c r="X55" s="37">
        <v>2.7299556298553118</v>
      </c>
      <c r="Y55" s="37">
        <v>2.4665443993762177</v>
      </c>
      <c r="Z55" s="37">
        <v>2.6223860377645343</v>
      </c>
      <c r="AA55" s="37">
        <v>2.7782534226042781</v>
      </c>
      <c r="AB55" s="37">
        <v>2.9341462964309337</v>
      </c>
      <c r="AC55" s="37">
        <v>2.9316481208236729</v>
      </c>
      <c r="AD55" s="37">
        <v>2.9291749269724843</v>
      </c>
      <c r="AE55" s="37">
        <v>2.9267264650598084</v>
      </c>
      <c r="AF55" s="37">
        <v>2.9243024877662585</v>
      </c>
      <c r="AG55" s="37">
        <v>2.9219027502456445</v>
      </c>
      <c r="AH55" s="37">
        <v>2.9195270101002362</v>
      </c>
      <c r="AI55" s="37"/>
    </row>
    <row r="56" spans="2:36" ht="18" x14ac:dyDescent="0.2">
      <c r="B56" s="46" t="s">
        <v>110</v>
      </c>
      <c r="C56" s="37">
        <v>27.871110000000002</v>
      </c>
      <c r="D56" s="37">
        <v>28.029314999999997</v>
      </c>
      <c r="E56" s="37">
        <v>28.258274999999998</v>
      </c>
      <c r="F56" s="37">
        <v>28.414095</v>
      </c>
      <c r="G56" s="37">
        <v>28.507904999999997</v>
      </c>
      <c r="H56" s="37">
        <v>28.630334999999999</v>
      </c>
      <c r="I56" s="37">
        <v>28.827494999999999</v>
      </c>
      <c r="J56" s="37">
        <v>29.131184999999999</v>
      </c>
      <c r="K56" s="37">
        <v>29.439644999999995</v>
      </c>
      <c r="L56" s="37">
        <v>29.745719999999995</v>
      </c>
      <c r="M56" s="37">
        <v>30.126525000000001</v>
      </c>
      <c r="N56" s="37">
        <v>30.585239999999999</v>
      </c>
      <c r="O56" s="37">
        <v>31.141739999999999</v>
      </c>
      <c r="P56" s="37">
        <v>31.640204999999998</v>
      </c>
      <c r="Q56" s="37">
        <v>32.15934</v>
      </c>
      <c r="R56" s="37">
        <v>32.863709999999998</v>
      </c>
      <c r="S56" s="37">
        <v>33.651554999999995</v>
      </c>
      <c r="T56" s="37">
        <v>34.787610000000001</v>
      </c>
      <c r="U56" s="37">
        <v>35.656545000000001</v>
      </c>
      <c r="V56" s="37">
        <v>36.040529999999997</v>
      </c>
      <c r="W56" s="37">
        <v>36.210660000000004</v>
      </c>
      <c r="X56" s="37">
        <v>36.370454999999993</v>
      </c>
      <c r="Y56" s="37">
        <v>36.519914999999997</v>
      </c>
      <c r="Z56" s="37">
        <v>36.686865000000004</v>
      </c>
      <c r="AA56" s="37">
        <v>36.930929999999996</v>
      </c>
      <c r="AB56" s="37">
        <v>37.268009999999997</v>
      </c>
      <c r="AC56" s="37">
        <v>37.679819999999999</v>
      </c>
      <c r="AD56" s="37">
        <v>38.100375000000007</v>
      </c>
      <c r="AE56" s="37">
        <v>38.613150000000005</v>
      </c>
      <c r="AF56" s="37">
        <v>39.125924999999995</v>
      </c>
      <c r="AG56" s="37">
        <v>39.570329999999998</v>
      </c>
      <c r="AH56" s="37">
        <v>39.841425000000001</v>
      </c>
      <c r="AI56" s="37"/>
    </row>
    <row r="57" spans="2:36" x14ac:dyDescent="0.2">
      <c r="B57" s="46" t="s">
        <v>118</v>
      </c>
      <c r="C57" s="37">
        <v>7.4528994680800001E-2</v>
      </c>
      <c r="D57" s="37">
        <v>8.0373148948399989E-2</v>
      </c>
      <c r="E57" s="37">
        <v>7.662534789799999E-2</v>
      </c>
      <c r="F57" s="37">
        <v>7.3463614897199991E-2</v>
      </c>
      <c r="G57" s="37">
        <v>7.6006027209200008E-2</v>
      </c>
      <c r="H57" s="37">
        <v>8.1031720294799978E-2</v>
      </c>
      <c r="I57" s="37">
        <v>7.7826668567999982E-2</v>
      </c>
      <c r="J57" s="37">
        <v>7.9567522865599968E-2</v>
      </c>
      <c r="K57" s="37">
        <v>8.1472388839599993E-2</v>
      </c>
      <c r="L57" s="37">
        <v>8.6998081125999979E-2</v>
      </c>
      <c r="M57" s="37">
        <v>8.6691642866399979E-2</v>
      </c>
      <c r="N57" s="37">
        <v>8.6013432348799976E-2</v>
      </c>
      <c r="O57" s="37">
        <v>8.8754307408799984E-2</v>
      </c>
      <c r="P57" s="37">
        <v>7.8524213191599995E-2</v>
      </c>
      <c r="Q57" s="37">
        <v>6.7481188363599995E-2</v>
      </c>
      <c r="R57" s="37">
        <v>6.9507505425599983E-2</v>
      </c>
      <c r="S57" s="37">
        <v>7.0660869100799981E-2</v>
      </c>
      <c r="T57" s="37">
        <v>6.8294305314399992E-2</v>
      </c>
      <c r="U57" s="37">
        <v>6.2614659452399982E-2</v>
      </c>
      <c r="V57" s="37">
        <v>5.994866975327999E-2</v>
      </c>
      <c r="W57" s="37">
        <v>5.3644595782800002E-2</v>
      </c>
      <c r="X57" s="37">
        <v>5.4166356301200001E-2</v>
      </c>
      <c r="Y57" s="37">
        <v>4.9692430223919989E-2</v>
      </c>
      <c r="Z57" s="37">
        <v>4.3307029810879992E-2</v>
      </c>
      <c r="AA57" s="37">
        <v>4.1192897095679991E-2</v>
      </c>
      <c r="AB57" s="37">
        <v>4.4441491156479995E-2</v>
      </c>
      <c r="AC57" s="37">
        <v>3.7466551126399995E-2</v>
      </c>
      <c r="AD57" s="37">
        <v>4.8403646030079989E-2</v>
      </c>
      <c r="AE57" s="37">
        <v>2.4545042128639991E-2</v>
      </c>
      <c r="AF57" s="37">
        <v>3.7935392682000003E-2</v>
      </c>
      <c r="AG57" s="37">
        <v>3.5395754173999996E-2</v>
      </c>
      <c r="AH57" s="37">
        <v>3.7114559019119996E-2</v>
      </c>
      <c r="AI57" s="56"/>
    </row>
    <row r="58" spans="2:36" x14ac:dyDescent="0.2">
      <c r="B58" s="46" t="s">
        <v>119</v>
      </c>
      <c r="C58" s="37">
        <v>21.15786479151668</v>
      </c>
      <c r="D58" s="37">
        <v>21.476153046341857</v>
      </c>
      <c r="E58" s="37">
        <v>21.79524462028472</v>
      </c>
      <c r="F58" s="37">
        <v>22.090169926290539</v>
      </c>
      <c r="G58" s="37">
        <v>22.396533283439894</v>
      </c>
      <c r="H58" s="37">
        <v>22.626925698001759</v>
      </c>
      <c r="I58" s="37">
        <v>21.901766276698929</v>
      </c>
      <c r="J58" s="37">
        <v>20.664147136632121</v>
      </c>
      <c r="K58" s="37">
        <v>22.558423734190708</v>
      </c>
      <c r="L58" s="37">
        <v>23.482865452690984</v>
      </c>
      <c r="M58" s="37">
        <v>21.451189601658179</v>
      </c>
      <c r="N58" s="37">
        <v>20.850451683472421</v>
      </c>
      <c r="O58" s="37">
        <v>27.869553461021553</v>
      </c>
      <c r="P58" s="37">
        <v>32.413940603335782</v>
      </c>
      <c r="Q58" s="37">
        <v>30.842884225585983</v>
      </c>
      <c r="R58" s="37">
        <v>29.76858578046669</v>
      </c>
      <c r="S58" s="37">
        <v>30.079270387375821</v>
      </c>
      <c r="T58" s="37">
        <v>29.802417884455892</v>
      </c>
      <c r="U58" s="37">
        <v>31.524097992883263</v>
      </c>
      <c r="V58" s="37">
        <v>34.420621089259669</v>
      </c>
      <c r="W58" s="37">
        <v>40.036368192526744</v>
      </c>
      <c r="X58" s="37">
        <v>40.218552425035121</v>
      </c>
      <c r="Y58" s="37">
        <v>45.733940816878146</v>
      </c>
      <c r="Z58" s="37">
        <v>49.405969813419993</v>
      </c>
      <c r="AA58" s="37">
        <v>42.093353089919994</v>
      </c>
      <c r="AB58" s="37">
        <v>44.976406343077869</v>
      </c>
      <c r="AC58" s="37">
        <v>47.558564486446265</v>
      </c>
      <c r="AD58" s="37">
        <v>59.310097826554845</v>
      </c>
      <c r="AE58" s="37">
        <v>59.475254257332828</v>
      </c>
      <c r="AF58" s="37">
        <v>65.114467559347432</v>
      </c>
      <c r="AG58" s="37">
        <v>58.729296627000124</v>
      </c>
      <c r="AH58" s="37">
        <v>66.189119763143111</v>
      </c>
      <c r="AI58" s="56"/>
    </row>
    <row r="59" spans="2:36" ht="18" x14ac:dyDescent="0.2">
      <c r="B59" s="19" t="s">
        <v>112</v>
      </c>
      <c r="C59" s="26">
        <f>SUM(C34,C39,C42,C43,C48,C49,C53,C58)</f>
        <v>3198.2821845786652</v>
      </c>
      <c r="D59" s="26">
        <f t="shared" ref="D59:AC59" si="40">SUM(D34,D39,D42,D43,D48,D49,D53,D58)</f>
        <v>2923.4558328750195</v>
      </c>
      <c r="E59" s="26">
        <f t="shared" si="40"/>
        <v>2849.1472705651131</v>
      </c>
      <c r="F59" s="26">
        <f t="shared" si="40"/>
        <v>2847.1793930888161</v>
      </c>
      <c r="G59" s="26">
        <f t="shared" si="40"/>
        <v>3124.1356369613814</v>
      </c>
      <c r="H59" s="26">
        <f t="shared" si="40"/>
        <v>3108.1173651539079</v>
      </c>
      <c r="I59" s="26">
        <f t="shared" si="40"/>
        <v>3283.1078283175261</v>
      </c>
      <c r="J59" s="26">
        <f t="shared" si="40"/>
        <v>3717.5628809430759</v>
      </c>
      <c r="K59" s="26">
        <f t="shared" si="40"/>
        <v>3511.645711869789</v>
      </c>
      <c r="L59" s="26">
        <f t="shared" si="40"/>
        <v>3639.4607436292645</v>
      </c>
      <c r="M59" s="26">
        <f t="shared" si="40"/>
        <v>4407.2200001433994</v>
      </c>
      <c r="N59" s="26">
        <f t="shared" si="40"/>
        <v>4484.5894264589006</v>
      </c>
      <c r="O59" s="26">
        <f t="shared" si="40"/>
        <v>4001.2001793568538</v>
      </c>
      <c r="P59" s="26">
        <f t="shared" si="40"/>
        <v>3425.6847494453814</v>
      </c>
      <c r="Q59" s="26">
        <f t="shared" si="40"/>
        <v>3622.0573541866256</v>
      </c>
      <c r="R59" s="26">
        <f t="shared" si="40"/>
        <v>3900.1064003217625</v>
      </c>
      <c r="S59" s="26">
        <f t="shared" si="40"/>
        <v>3831.5697351881818</v>
      </c>
      <c r="T59" s="26">
        <f t="shared" si="40"/>
        <v>3892.1784882118441</v>
      </c>
      <c r="U59" s="26">
        <f t="shared" si="40"/>
        <v>3641.3731127190299</v>
      </c>
      <c r="V59" s="26">
        <f t="shared" si="40"/>
        <v>2815.9084055847775</v>
      </c>
      <c r="W59" s="26">
        <f t="shared" si="40"/>
        <v>2582.7602978246182</v>
      </c>
      <c r="X59" s="26">
        <f t="shared" si="40"/>
        <v>2458.7412136491071</v>
      </c>
      <c r="Y59" s="26">
        <f t="shared" si="40"/>
        <v>2659.4530083841187</v>
      </c>
      <c r="Z59" s="26">
        <f t="shared" si="40"/>
        <v>2608.1494448202425</v>
      </c>
      <c r="AA59" s="26">
        <f t="shared" si="40"/>
        <v>3017.5448788259218</v>
      </c>
      <c r="AB59" s="26">
        <f t="shared" si="40"/>
        <v>3201.9961346658379</v>
      </c>
      <c r="AC59" s="26">
        <f t="shared" si="40"/>
        <v>3420.7279022814837</v>
      </c>
      <c r="AD59" s="26">
        <f t="shared" ref="AD59:AE59" si="41">SUM(AD34,AD39,AD42,AD43,AD48,AD49,AD53,AD58)</f>
        <v>3438.5126768318073</v>
      </c>
      <c r="AE59" s="26">
        <f t="shared" si="41"/>
        <v>3180.0383821473442</v>
      </c>
      <c r="AF59" s="26">
        <f t="shared" ref="AF59" si="42">SUM(AF34,AF39,AF42,AF43,AF48,AF49,AF53,AF58)</f>
        <v>3136.4382048995894</v>
      </c>
      <c r="AG59" s="26">
        <f t="shared" ref="AG59:AH59" si="43">SUM(AG34,AG39,AG42,AG43,AG48,AG49,AG53,AG58)</f>
        <v>2812.4815575240596</v>
      </c>
      <c r="AH59" s="26">
        <f t="shared" si="43"/>
        <v>3216.3026316272494</v>
      </c>
      <c r="AI59" s="26"/>
      <c r="AJ59" s="57"/>
    </row>
    <row r="60" spans="2:36" x14ac:dyDescent="0.2">
      <c r="B60" s="20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34"/>
    </row>
    <row r="61" spans="2:36" x14ac:dyDescent="0.2">
      <c r="B61" s="8" t="s">
        <v>7</v>
      </c>
    </row>
    <row r="63" spans="2:36" x14ac:dyDescent="0.2">
      <c r="B63" s="4" t="s">
        <v>44</v>
      </c>
      <c r="C63" s="4">
        <v>1990</v>
      </c>
      <c r="D63" s="4">
        <v>1991</v>
      </c>
      <c r="E63" s="4">
        <v>1992</v>
      </c>
      <c r="F63" s="4">
        <v>1993</v>
      </c>
      <c r="G63" s="4">
        <v>1994</v>
      </c>
      <c r="H63" s="4">
        <v>1995</v>
      </c>
      <c r="I63" s="4">
        <v>1996</v>
      </c>
      <c r="J63" s="4">
        <v>1997</v>
      </c>
      <c r="K63" s="4">
        <v>1998</v>
      </c>
      <c r="L63" s="4">
        <v>1999</v>
      </c>
      <c r="M63" s="4">
        <v>2000</v>
      </c>
      <c r="N63" s="4">
        <v>2001</v>
      </c>
      <c r="O63" s="4">
        <v>2002</v>
      </c>
      <c r="P63" s="4">
        <v>2003</v>
      </c>
      <c r="Q63" s="4">
        <v>2004</v>
      </c>
      <c r="R63" s="4">
        <v>2005</v>
      </c>
      <c r="S63" s="4">
        <v>2006</v>
      </c>
      <c r="T63" s="4">
        <v>2007</v>
      </c>
      <c r="U63" s="4">
        <v>2008</v>
      </c>
      <c r="V63" s="4">
        <v>2009</v>
      </c>
      <c r="W63" s="4">
        <v>2010</v>
      </c>
      <c r="X63" s="4">
        <v>2011</v>
      </c>
      <c r="Y63" s="4">
        <v>2012</v>
      </c>
      <c r="Z63" s="4">
        <v>2013</v>
      </c>
      <c r="AA63" s="4">
        <v>2014</v>
      </c>
      <c r="AB63" s="4">
        <v>2015</v>
      </c>
      <c r="AC63" s="4">
        <v>2016</v>
      </c>
      <c r="AD63" s="4">
        <v>2017</v>
      </c>
      <c r="AE63" s="4">
        <v>2018</v>
      </c>
      <c r="AF63" s="4">
        <v>2019</v>
      </c>
      <c r="AG63" s="4">
        <v>2020</v>
      </c>
      <c r="AH63" s="4">
        <v>2021</v>
      </c>
      <c r="AI63" s="4"/>
    </row>
    <row r="64" spans="2:36" x14ac:dyDescent="0.2">
      <c r="B64" s="5" t="s">
        <v>23</v>
      </c>
      <c r="C64" s="23">
        <f>IFERROR((C34-C4)/C4,"NO")</f>
        <v>0</v>
      </c>
      <c r="D64" s="23">
        <f t="shared" ref="D64:Z64" si="44">IFERROR((D34-D4)/D4,"NO")</f>
        <v>0</v>
      </c>
      <c r="E64" s="23">
        <f t="shared" si="44"/>
        <v>0</v>
      </c>
      <c r="F64" s="23">
        <f t="shared" si="44"/>
        <v>0</v>
      </c>
      <c r="G64" s="23">
        <f t="shared" si="44"/>
        <v>0</v>
      </c>
      <c r="H64" s="23">
        <f t="shared" si="44"/>
        <v>0</v>
      </c>
      <c r="I64" s="23">
        <f t="shared" si="44"/>
        <v>0</v>
      </c>
      <c r="J64" s="23">
        <f t="shared" si="44"/>
        <v>0</v>
      </c>
      <c r="K64" s="23">
        <f t="shared" si="44"/>
        <v>0</v>
      </c>
      <c r="L64" s="23">
        <f t="shared" si="44"/>
        <v>0</v>
      </c>
      <c r="M64" s="23">
        <f t="shared" si="44"/>
        <v>0</v>
      </c>
      <c r="N64" s="23">
        <f t="shared" si="44"/>
        <v>0</v>
      </c>
      <c r="O64" s="23">
        <f t="shared" si="44"/>
        <v>0</v>
      </c>
      <c r="P64" s="23">
        <f t="shared" si="44"/>
        <v>0</v>
      </c>
      <c r="Q64" s="23">
        <f t="shared" si="44"/>
        <v>0</v>
      </c>
      <c r="R64" s="23">
        <f t="shared" si="44"/>
        <v>0</v>
      </c>
      <c r="S64" s="23">
        <f t="shared" si="44"/>
        <v>0</v>
      </c>
      <c r="T64" s="23">
        <f t="shared" si="44"/>
        <v>0</v>
      </c>
      <c r="U64" s="23">
        <f t="shared" si="44"/>
        <v>0</v>
      </c>
      <c r="V64" s="23">
        <f t="shared" si="44"/>
        <v>0</v>
      </c>
      <c r="W64" s="23">
        <f t="shared" si="44"/>
        <v>0</v>
      </c>
      <c r="X64" s="23">
        <f t="shared" si="44"/>
        <v>0</v>
      </c>
      <c r="Y64" s="23">
        <f t="shared" si="44"/>
        <v>0</v>
      </c>
      <c r="Z64" s="23">
        <f t="shared" si="44"/>
        <v>0</v>
      </c>
      <c r="AA64" s="23">
        <f t="shared" ref="AA64:AC86" si="45">IFERROR((AA34-AA4)/AA4,"NO")</f>
        <v>0</v>
      </c>
      <c r="AB64" s="23">
        <f t="shared" si="45"/>
        <v>0</v>
      </c>
      <c r="AC64" s="23">
        <f t="shared" si="45"/>
        <v>0</v>
      </c>
      <c r="AD64" s="23">
        <f t="shared" ref="AD64:AE64" si="46">IFERROR((AD34-AD4)/AD4,"NO")</f>
        <v>0</v>
      </c>
      <c r="AE64" s="23">
        <f t="shared" si="46"/>
        <v>0</v>
      </c>
      <c r="AF64" s="23">
        <f t="shared" ref="AF64" si="47">IFERROR((AF34-AF4)/AF4,"NO")</f>
        <v>0</v>
      </c>
      <c r="AG64" s="23">
        <f t="shared" ref="AG64:AH64" si="48">IFERROR((AG34-AG4)/AG4,"NO")</f>
        <v>0</v>
      </c>
      <c r="AH64" s="23">
        <f t="shared" si="48"/>
        <v>6.203088096373169E-8</v>
      </c>
      <c r="AI64" s="23"/>
      <c r="AJ64" s="28">
        <f>AVERAGE(C64:AH64)</f>
        <v>1.9384650301166153E-9</v>
      </c>
    </row>
    <row r="65" spans="2:36" x14ac:dyDescent="0.2">
      <c r="B65" s="46" t="s">
        <v>24</v>
      </c>
      <c r="C65" s="23">
        <f t="shared" ref="C65:Z65" si="49">IFERROR((C35-C5)/C5,"NO")</f>
        <v>0</v>
      </c>
      <c r="D65" s="23">
        <f t="shared" si="49"/>
        <v>0</v>
      </c>
      <c r="E65" s="23">
        <f t="shared" si="49"/>
        <v>0</v>
      </c>
      <c r="F65" s="23">
        <f t="shared" si="49"/>
        <v>0</v>
      </c>
      <c r="G65" s="23">
        <f t="shared" si="49"/>
        <v>0</v>
      </c>
      <c r="H65" s="23">
        <f t="shared" si="49"/>
        <v>0</v>
      </c>
      <c r="I65" s="23">
        <f t="shared" si="49"/>
        <v>0</v>
      </c>
      <c r="J65" s="23">
        <f t="shared" si="49"/>
        <v>0</v>
      </c>
      <c r="K65" s="23">
        <f t="shared" si="49"/>
        <v>0</v>
      </c>
      <c r="L65" s="23">
        <f t="shared" si="49"/>
        <v>0</v>
      </c>
      <c r="M65" s="23">
        <f t="shared" si="49"/>
        <v>0</v>
      </c>
      <c r="N65" s="23">
        <f t="shared" si="49"/>
        <v>0</v>
      </c>
      <c r="O65" s="23">
        <f t="shared" si="49"/>
        <v>0</v>
      </c>
      <c r="P65" s="23">
        <f t="shared" si="49"/>
        <v>0</v>
      </c>
      <c r="Q65" s="23">
        <f t="shared" si="49"/>
        <v>0</v>
      </c>
      <c r="R65" s="23">
        <f t="shared" si="49"/>
        <v>0</v>
      </c>
      <c r="S65" s="23">
        <f t="shared" si="49"/>
        <v>0</v>
      </c>
      <c r="T65" s="23">
        <f t="shared" si="49"/>
        <v>0</v>
      </c>
      <c r="U65" s="23">
        <f t="shared" si="49"/>
        <v>0</v>
      </c>
      <c r="V65" s="23">
        <f t="shared" si="49"/>
        <v>0</v>
      </c>
      <c r="W65" s="23">
        <f t="shared" si="49"/>
        <v>0</v>
      </c>
      <c r="X65" s="23">
        <f t="shared" si="49"/>
        <v>0</v>
      </c>
      <c r="Y65" s="23">
        <f t="shared" si="49"/>
        <v>0</v>
      </c>
      <c r="Z65" s="23">
        <f t="shared" si="49"/>
        <v>0</v>
      </c>
      <c r="AA65" s="23">
        <f t="shared" si="45"/>
        <v>0</v>
      </c>
      <c r="AB65" s="23">
        <f t="shared" si="45"/>
        <v>0</v>
      </c>
      <c r="AC65" s="23">
        <f t="shared" si="45"/>
        <v>0</v>
      </c>
      <c r="AD65" s="23">
        <f t="shared" ref="AD65:AE65" si="50">IFERROR((AD35-AD5)/AD5,"NO")</f>
        <v>0</v>
      </c>
      <c r="AE65" s="23">
        <f t="shared" si="50"/>
        <v>0</v>
      </c>
      <c r="AF65" s="23">
        <f t="shared" ref="AF65" si="51">IFERROR((AF35-AF5)/AF5,"NO")</f>
        <v>0</v>
      </c>
      <c r="AG65" s="23">
        <f t="shared" ref="AG65:AH65" si="52">IFERROR((AG35-AG5)/AG5,"NO")</f>
        <v>0</v>
      </c>
      <c r="AH65" s="23">
        <f t="shared" si="52"/>
        <v>0</v>
      </c>
      <c r="AI65" s="23"/>
      <c r="AJ65" s="28">
        <f t="shared" ref="AJ65:AJ88" si="53">AVERAGE(C65:AH65)</f>
        <v>0</v>
      </c>
    </row>
    <row r="66" spans="2:36" x14ac:dyDescent="0.2">
      <c r="B66" s="46" t="s">
        <v>25</v>
      </c>
      <c r="C66" s="23">
        <f t="shared" ref="C66:Z66" si="54">IFERROR((C36-C6)/C6,"NO")</f>
        <v>0</v>
      </c>
      <c r="D66" s="23">
        <f t="shared" si="54"/>
        <v>0</v>
      </c>
      <c r="E66" s="23">
        <f t="shared" si="54"/>
        <v>0</v>
      </c>
      <c r="F66" s="23">
        <f t="shared" si="54"/>
        <v>0</v>
      </c>
      <c r="G66" s="23">
        <f t="shared" si="54"/>
        <v>0</v>
      </c>
      <c r="H66" s="23">
        <f t="shared" si="54"/>
        <v>0</v>
      </c>
      <c r="I66" s="23">
        <f t="shared" si="54"/>
        <v>0</v>
      </c>
      <c r="J66" s="23">
        <f t="shared" si="54"/>
        <v>0</v>
      </c>
      <c r="K66" s="23">
        <f t="shared" si="54"/>
        <v>0</v>
      </c>
      <c r="L66" s="23">
        <f t="shared" si="54"/>
        <v>0</v>
      </c>
      <c r="M66" s="23">
        <f t="shared" si="54"/>
        <v>0</v>
      </c>
      <c r="N66" s="23">
        <f t="shared" si="54"/>
        <v>0</v>
      </c>
      <c r="O66" s="23">
        <f t="shared" si="54"/>
        <v>0</v>
      </c>
      <c r="P66" s="23">
        <f t="shared" si="54"/>
        <v>0</v>
      </c>
      <c r="Q66" s="23">
        <f t="shared" si="54"/>
        <v>0</v>
      </c>
      <c r="R66" s="23">
        <f t="shared" si="54"/>
        <v>0</v>
      </c>
      <c r="S66" s="23">
        <f t="shared" si="54"/>
        <v>0</v>
      </c>
      <c r="T66" s="23">
        <f t="shared" si="54"/>
        <v>0</v>
      </c>
      <c r="U66" s="23">
        <f t="shared" si="54"/>
        <v>0</v>
      </c>
      <c r="V66" s="23">
        <f t="shared" si="54"/>
        <v>0</v>
      </c>
      <c r="W66" s="23">
        <f t="shared" si="54"/>
        <v>0</v>
      </c>
      <c r="X66" s="23">
        <f t="shared" si="54"/>
        <v>0</v>
      </c>
      <c r="Y66" s="23">
        <f t="shared" si="54"/>
        <v>0</v>
      </c>
      <c r="Z66" s="23">
        <f t="shared" si="54"/>
        <v>0</v>
      </c>
      <c r="AA66" s="23">
        <f t="shared" si="45"/>
        <v>0</v>
      </c>
      <c r="AB66" s="23">
        <f t="shared" si="45"/>
        <v>0</v>
      </c>
      <c r="AC66" s="23">
        <f t="shared" si="45"/>
        <v>0</v>
      </c>
      <c r="AD66" s="23">
        <f t="shared" ref="AD66:AE66" si="55">IFERROR((AD36-AD6)/AD6,"NO")</f>
        <v>0</v>
      </c>
      <c r="AE66" s="23">
        <f t="shared" si="55"/>
        <v>0</v>
      </c>
      <c r="AF66" s="23">
        <f t="shared" ref="AF66" si="56">IFERROR((AF36-AF6)/AF6,"NO")</f>
        <v>0</v>
      </c>
      <c r="AG66" s="23">
        <f t="shared" ref="AG66:AH66" si="57">IFERROR((AG36-AG6)/AG6,"NO")</f>
        <v>0</v>
      </c>
      <c r="AH66" s="23">
        <f t="shared" si="57"/>
        <v>0</v>
      </c>
      <c r="AI66" s="23"/>
      <c r="AJ66" s="28">
        <f t="shared" si="53"/>
        <v>0</v>
      </c>
    </row>
    <row r="67" spans="2:36" x14ac:dyDescent="0.2">
      <c r="B67" s="46" t="s">
        <v>26</v>
      </c>
      <c r="C67" s="23">
        <f t="shared" ref="C67:Z67" si="58">IFERROR((C37-C7)/C7,"NO")</f>
        <v>0</v>
      </c>
      <c r="D67" s="23">
        <f t="shared" si="58"/>
        <v>0</v>
      </c>
      <c r="E67" s="23">
        <f t="shared" si="58"/>
        <v>0</v>
      </c>
      <c r="F67" s="23">
        <f t="shared" si="58"/>
        <v>0</v>
      </c>
      <c r="G67" s="23">
        <f t="shared" si="58"/>
        <v>0</v>
      </c>
      <c r="H67" s="23">
        <f t="shared" si="58"/>
        <v>0</v>
      </c>
      <c r="I67" s="23">
        <f t="shared" si="58"/>
        <v>0</v>
      </c>
      <c r="J67" s="23">
        <f t="shared" si="58"/>
        <v>0</v>
      </c>
      <c r="K67" s="23">
        <f t="shared" si="58"/>
        <v>0</v>
      </c>
      <c r="L67" s="23">
        <f t="shared" si="58"/>
        <v>0</v>
      </c>
      <c r="M67" s="23">
        <f t="shared" si="58"/>
        <v>0</v>
      </c>
      <c r="N67" s="23">
        <f t="shared" si="58"/>
        <v>0</v>
      </c>
      <c r="O67" s="23">
        <f t="shared" si="58"/>
        <v>0</v>
      </c>
      <c r="P67" s="23">
        <f t="shared" si="58"/>
        <v>0</v>
      </c>
      <c r="Q67" s="23">
        <f t="shared" si="58"/>
        <v>0</v>
      </c>
      <c r="R67" s="23">
        <f t="shared" si="58"/>
        <v>0</v>
      </c>
      <c r="S67" s="23">
        <f t="shared" si="58"/>
        <v>0</v>
      </c>
      <c r="T67" s="23">
        <f t="shared" si="58"/>
        <v>0</v>
      </c>
      <c r="U67" s="23">
        <f t="shared" si="58"/>
        <v>0</v>
      </c>
      <c r="V67" s="23">
        <f t="shared" si="58"/>
        <v>0</v>
      </c>
      <c r="W67" s="23" t="str">
        <f t="shared" si="58"/>
        <v>NO</v>
      </c>
      <c r="X67" s="23" t="str">
        <f t="shared" si="58"/>
        <v>NO</v>
      </c>
      <c r="Y67" s="23" t="str">
        <f t="shared" si="58"/>
        <v>NO</v>
      </c>
      <c r="Z67" s="23" t="str">
        <f t="shared" si="58"/>
        <v>NO</v>
      </c>
      <c r="AA67" s="23" t="str">
        <f t="shared" si="45"/>
        <v>NO</v>
      </c>
      <c r="AB67" s="23" t="str">
        <f t="shared" si="45"/>
        <v>NO</v>
      </c>
      <c r="AC67" s="23" t="str">
        <f t="shared" si="45"/>
        <v>NO</v>
      </c>
      <c r="AD67" s="23" t="str">
        <f t="shared" ref="AD67:AE67" si="59">IFERROR((AD37-AD7)/AD7,"NO")</f>
        <v>NO</v>
      </c>
      <c r="AE67" s="23" t="str">
        <f t="shared" si="59"/>
        <v>NO</v>
      </c>
      <c r="AF67" s="23" t="str">
        <f t="shared" ref="AF67" si="60">IFERROR((AF37-AF7)/AF7,"NO")</f>
        <v>NO</v>
      </c>
      <c r="AG67" s="23" t="str">
        <f t="shared" ref="AG67:AH67" si="61">IFERROR((AG37-AG7)/AG7,"NO")</f>
        <v>NO</v>
      </c>
      <c r="AH67" s="23" t="str">
        <f t="shared" si="61"/>
        <v>NO</v>
      </c>
      <c r="AI67" s="23"/>
      <c r="AJ67" s="28">
        <f t="shared" si="53"/>
        <v>0</v>
      </c>
    </row>
    <row r="68" spans="2:36" x14ac:dyDescent="0.2">
      <c r="B68" s="46" t="s">
        <v>27</v>
      </c>
      <c r="C68" s="23">
        <f t="shared" ref="C68:Z68" si="62">IFERROR((C38-C8)/C8,"NO")</f>
        <v>0</v>
      </c>
      <c r="D68" s="23">
        <f t="shared" si="62"/>
        <v>0</v>
      </c>
      <c r="E68" s="23">
        <f t="shared" si="62"/>
        <v>0</v>
      </c>
      <c r="F68" s="23">
        <f t="shared" si="62"/>
        <v>0</v>
      </c>
      <c r="G68" s="23">
        <f t="shared" si="62"/>
        <v>0</v>
      </c>
      <c r="H68" s="23">
        <f t="shared" si="62"/>
        <v>0</v>
      </c>
      <c r="I68" s="23">
        <f t="shared" si="62"/>
        <v>0</v>
      </c>
      <c r="J68" s="23">
        <f t="shared" si="62"/>
        <v>0</v>
      </c>
      <c r="K68" s="23">
        <f t="shared" si="62"/>
        <v>0</v>
      </c>
      <c r="L68" s="23">
        <f t="shared" si="62"/>
        <v>0</v>
      </c>
      <c r="M68" s="23">
        <f t="shared" si="62"/>
        <v>0</v>
      </c>
      <c r="N68" s="23">
        <f t="shared" si="62"/>
        <v>0</v>
      </c>
      <c r="O68" s="23">
        <f t="shared" si="62"/>
        <v>0</v>
      </c>
      <c r="P68" s="23">
        <f t="shared" si="62"/>
        <v>0</v>
      </c>
      <c r="Q68" s="23">
        <f t="shared" si="62"/>
        <v>0</v>
      </c>
      <c r="R68" s="23">
        <f t="shared" si="62"/>
        <v>0</v>
      </c>
      <c r="S68" s="23">
        <f t="shared" si="62"/>
        <v>0</v>
      </c>
      <c r="T68" s="23">
        <f t="shared" si="62"/>
        <v>0</v>
      </c>
      <c r="U68" s="23">
        <f t="shared" si="62"/>
        <v>0</v>
      </c>
      <c r="V68" s="23">
        <f t="shared" si="62"/>
        <v>0</v>
      </c>
      <c r="W68" s="23">
        <f t="shared" si="62"/>
        <v>0</v>
      </c>
      <c r="X68" s="23">
        <f t="shared" si="62"/>
        <v>0</v>
      </c>
      <c r="Y68" s="23">
        <f t="shared" si="62"/>
        <v>0</v>
      </c>
      <c r="Z68" s="23">
        <f t="shared" si="62"/>
        <v>0</v>
      </c>
      <c r="AA68" s="23">
        <f t="shared" si="45"/>
        <v>0</v>
      </c>
      <c r="AB68" s="23">
        <f t="shared" si="45"/>
        <v>0</v>
      </c>
      <c r="AC68" s="23">
        <f t="shared" si="45"/>
        <v>0</v>
      </c>
      <c r="AD68" s="23">
        <f t="shared" ref="AD68:AE68" si="63">IFERROR((AD38-AD8)/AD8,"NO")</f>
        <v>0</v>
      </c>
      <c r="AE68" s="23">
        <f t="shared" si="63"/>
        <v>0</v>
      </c>
      <c r="AF68" s="23">
        <f t="shared" ref="AF68" si="64">IFERROR((AF38-AF8)/AF8,"NO")</f>
        <v>0</v>
      </c>
      <c r="AG68" s="23">
        <f t="shared" ref="AG68:AH68" si="65">IFERROR((AG38-AG8)/AG8,"NO")</f>
        <v>0</v>
      </c>
      <c r="AH68" s="23">
        <f t="shared" si="65"/>
        <v>2.287986856328513E-5</v>
      </c>
      <c r="AI68" s="23"/>
      <c r="AJ68" s="28">
        <f t="shared" si="53"/>
        <v>7.149958926026603E-7</v>
      </c>
    </row>
    <row r="69" spans="2:36" x14ac:dyDescent="0.2">
      <c r="B69" s="5" t="s">
        <v>28</v>
      </c>
      <c r="C69" s="23">
        <f t="shared" ref="C69:Z69" si="66">IFERROR((C39-C9)/C9,"NO")</f>
        <v>0</v>
      </c>
      <c r="D69" s="23">
        <f t="shared" si="66"/>
        <v>0</v>
      </c>
      <c r="E69" s="23">
        <f t="shared" si="66"/>
        <v>0</v>
      </c>
      <c r="F69" s="23">
        <f t="shared" si="66"/>
        <v>0</v>
      </c>
      <c r="G69" s="23">
        <f t="shared" si="66"/>
        <v>0</v>
      </c>
      <c r="H69" s="23">
        <f t="shared" si="66"/>
        <v>0</v>
      </c>
      <c r="I69" s="23">
        <f t="shared" si="66"/>
        <v>0</v>
      </c>
      <c r="J69" s="23">
        <f t="shared" si="66"/>
        <v>0</v>
      </c>
      <c r="K69" s="23">
        <f t="shared" si="66"/>
        <v>0</v>
      </c>
      <c r="L69" s="23">
        <f t="shared" si="66"/>
        <v>0</v>
      </c>
      <c r="M69" s="23">
        <f t="shared" si="66"/>
        <v>0</v>
      </c>
      <c r="N69" s="23">
        <f t="shared" si="66"/>
        <v>0</v>
      </c>
      <c r="O69" s="23">
        <f t="shared" si="66"/>
        <v>0</v>
      </c>
      <c r="P69" s="23">
        <f t="shared" si="66"/>
        <v>0</v>
      </c>
      <c r="Q69" s="23" t="str">
        <f t="shared" si="66"/>
        <v>NO</v>
      </c>
      <c r="R69" s="23" t="str">
        <f t="shared" si="66"/>
        <v>NO</v>
      </c>
      <c r="S69" s="23" t="str">
        <f t="shared" si="66"/>
        <v>NO</v>
      </c>
      <c r="T69" s="23" t="str">
        <f t="shared" si="66"/>
        <v>NO</v>
      </c>
      <c r="U69" s="23" t="str">
        <f t="shared" si="66"/>
        <v>NO</v>
      </c>
      <c r="V69" s="23" t="str">
        <f t="shared" si="66"/>
        <v>NO</v>
      </c>
      <c r="W69" s="23" t="str">
        <f t="shared" si="66"/>
        <v>NO</v>
      </c>
      <c r="X69" s="23" t="str">
        <f t="shared" si="66"/>
        <v>NO</v>
      </c>
      <c r="Y69" s="23" t="str">
        <f t="shared" si="66"/>
        <v>NO</v>
      </c>
      <c r="Z69" s="23" t="str">
        <f t="shared" si="66"/>
        <v>NO</v>
      </c>
      <c r="AA69" s="23" t="str">
        <f t="shared" si="45"/>
        <v>NO</v>
      </c>
      <c r="AB69" s="23" t="str">
        <f t="shared" si="45"/>
        <v>NO</v>
      </c>
      <c r="AC69" s="23" t="str">
        <f t="shared" si="45"/>
        <v>NO</v>
      </c>
      <c r="AD69" s="23" t="str">
        <f t="shared" ref="AD69:AE69" si="67">IFERROR((AD39-AD9)/AD9,"NO")</f>
        <v>NO</v>
      </c>
      <c r="AE69" s="23" t="str">
        <f t="shared" si="67"/>
        <v>NO</v>
      </c>
      <c r="AF69" s="23" t="str">
        <f t="shared" ref="AF69" si="68">IFERROR((AF39-AF9)/AF9,"NO")</f>
        <v>NO</v>
      </c>
      <c r="AG69" s="23" t="str">
        <f t="shared" ref="AG69:AH69" si="69">IFERROR((AG39-AG9)/AG9,"NO")</f>
        <v>NO</v>
      </c>
      <c r="AH69" s="23" t="str">
        <f t="shared" si="69"/>
        <v>NO</v>
      </c>
      <c r="AI69" s="23"/>
      <c r="AJ69" s="28">
        <f t="shared" si="53"/>
        <v>0</v>
      </c>
    </row>
    <row r="70" spans="2:36" x14ac:dyDescent="0.2">
      <c r="B70" s="46" t="s">
        <v>29</v>
      </c>
      <c r="C70" s="23">
        <f t="shared" ref="C70:Z70" si="70">IFERROR((C40-C10)/C10,"NO")</f>
        <v>0</v>
      </c>
      <c r="D70" s="23">
        <f t="shared" si="70"/>
        <v>0</v>
      </c>
      <c r="E70" s="23">
        <f t="shared" si="70"/>
        <v>0</v>
      </c>
      <c r="F70" s="23">
        <f t="shared" si="70"/>
        <v>0</v>
      </c>
      <c r="G70" s="23">
        <f t="shared" si="70"/>
        <v>0</v>
      </c>
      <c r="H70" s="23">
        <f t="shared" si="70"/>
        <v>0</v>
      </c>
      <c r="I70" s="23">
        <f t="shared" si="70"/>
        <v>0</v>
      </c>
      <c r="J70" s="23">
        <f t="shared" si="70"/>
        <v>0</v>
      </c>
      <c r="K70" s="23">
        <f t="shared" si="70"/>
        <v>0</v>
      </c>
      <c r="L70" s="23">
        <f t="shared" si="70"/>
        <v>0</v>
      </c>
      <c r="M70" s="23">
        <f t="shared" si="70"/>
        <v>0</v>
      </c>
      <c r="N70" s="23">
        <f t="shared" si="70"/>
        <v>0</v>
      </c>
      <c r="O70" s="23">
        <f t="shared" si="70"/>
        <v>0</v>
      </c>
      <c r="P70" s="23">
        <f t="shared" si="70"/>
        <v>0</v>
      </c>
      <c r="Q70" s="23" t="str">
        <f t="shared" si="70"/>
        <v>NO</v>
      </c>
      <c r="R70" s="23" t="str">
        <f t="shared" si="70"/>
        <v>NO</v>
      </c>
      <c r="S70" s="23" t="str">
        <f t="shared" si="70"/>
        <v>NO</v>
      </c>
      <c r="T70" s="23" t="str">
        <f t="shared" si="70"/>
        <v>NO</v>
      </c>
      <c r="U70" s="23" t="str">
        <f t="shared" si="70"/>
        <v>NO</v>
      </c>
      <c r="V70" s="23" t="str">
        <f t="shared" si="70"/>
        <v>NO</v>
      </c>
      <c r="W70" s="23" t="str">
        <f t="shared" si="70"/>
        <v>NO</v>
      </c>
      <c r="X70" s="23" t="str">
        <f t="shared" si="70"/>
        <v>NO</v>
      </c>
      <c r="Y70" s="23" t="str">
        <f t="shared" si="70"/>
        <v>NO</v>
      </c>
      <c r="Z70" s="23" t="str">
        <f t="shared" si="70"/>
        <v>NO</v>
      </c>
      <c r="AA70" s="23" t="str">
        <f t="shared" si="45"/>
        <v>NO</v>
      </c>
      <c r="AB70" s="23" t="str">
        <f t="shared" si="45"/>
        <v>NO</v>
      </c>
      <c r="AC70" s="23" t="str">
        <f t="shared" si="45"/>
        <v>NO</v>
      </c>
      <c r="AD70" s="23" t="str">
        <f t="shared" ref="AD70:AE70" si="71">IFERROR((AD40-AD10)/AD10,"NO")</f>
        <v>NO</v>
      </c>
      <c r="AE70" s="23" t="str">
        <f t="shared" si="71"/>
        <v>NO</v>
      </c>
      <c r="AF70" s="23" t="str">
        <f t="shared" ref="AF70" si="72">IFERROR((AF40-AF10)/AF10,"NO")</f>
        <v>NO</v>
      </c>
      <c r="AG70" s="23" t="str">
        <f t="shared" ref="AG70:AH70" si="73">IFERROR((AG40-AG10)/AG10,"NO")</f>
        <v>NO</v>
      </c>
      <c r="AH70" s="23" t="str">
        <f t="shared" si="73"/>
        <v>NO</v>
      </c>
      <c r="AI70" s="23"/>
      <c r="AJ70" s="28">
        <f t="shared" si="53"/>
        <v>0</v>
      </c>
    </row>
    <row r="71" spans="2:36" x14ac:dyDescent="0.2">
      <c r="B71" s="46" t="s">
        <v>30</v>
      </c>
      <c r="C71" s="23">
        <f t="shared" ref="C71:Z71" si="74">IFERROR((C41-C11)/C11,"NO")</f>
        <v>0</v>
      </c>
      <c r="D71" s="23">
        <f t="shared" si="74"/>
        <v>0</v>
      </c>
      <c r="E71" s="23">
        <f t="shared" si="74"/>
        <v>0</v>
      </c>
      <c r="F71" s="23">
        <f t="shared" si="74"/>
        <v>0</v>
      </c>
      <c r="G71" s="23">
        <f t="shared" si="74"/>
        <v>0</v>
      </c>
      <c r="H71" s="23">
        <f t="shared" si="74"/>
        <v>0</v>
      </c>
      <c r="I71" s="23">
        <f t="shared" si="74"/>
        <v>0</v>
      </c>
      <c r="J71" s="23">
        <f t="shared" si="74"/>
        <v>0</v>
      </c>
      <c r="K71" s="23">
        <f t="shared" si="74"/>
        <v>0</v>
      </c>
      <c r="L71" s="23">
        <f t="shared" si="74"/>
        <v>0</v>
      </c>
      <c r="M71" s="23">
        <f t="shared" si="74"/>
        <v>0</v>
      </c>
      <c r="N71" s="23">
        <f t="shared" si="74"/>
        <v>0</v>
      </c>
      <c r="O71" s="23">
        <f t="shared" si="74"/>
        <v>0</v>
      </c>
      <c r="P71" s="23" t="str">
        <f t="shared" si="74"/>
        <v>NO</v>
      </c>
      <c r="Q71" s="23" t="str">
        <f t="shared" si="74"/>
        <v>NO</v>
      </c>
      <c r="R71" s="23" t="str">
        <f t="shared" si="74"/>
        <v>NO</v>
      </c>
      <c r="S71" s="23" t="str">
        <f t="shared" si="74"/>
        <v>NO</v>
      </c>
      <c r="T71" s="23" t="str">
        <f t="shared" si="74"/>
        <v>NO</v>
      </c>
      <c r="U71" s="23" t="str">
        <f t="shared" si="74"/>
        <v>NO</v>
      </c>
      <c r="V71" s="23" t="str">
        <f t="shared" si="74"/>
        <v>NO</v>
      </c>
      <c r="W71" s="23" t="str">
        <f t="shared" si="74"/>
        <v>NO</v>
      </c>
      <c r="X71" s="23" t="str">
        <f t="shared" si="74"/>
        <v>NO</v>
      </c>
      <c r="Y71" s="23" t="str">
        <f t="shared" si="74"/>
        <v>NO</v>
      </c>
      <c r="Z71" s="23" t="str">
        <f t="shared" si="74"/>
        <v>NO</v>
      </c>
      <c r="AA71" s="23" t="str">
        <f t="shared" si="45"/>
        <v>NO</v>
      </c>
      <c r="AB71" s="23" t="str">
        <f t="shared" si="45"/>
        <v>NO</v>
      </c>
      <c r="AC71" s="23" t="str">
        <f t="shared" si="45"/>
        <v>NO</v>
      </c>
      <c r="AD71" s="23" t="str">
        <f t="shared" ref="AD71:AE71" si="75">IFERROR((AD41-AD11)/AD11,"NO")</f>
        <v>NO</v>
      </c>
      <c r="AE71" s="23" t="str">
        <f t="shared" si="75"/>
        <v>NO</v>
      </c>
      <c r="AF71" s="23" t="str">
        <f t="shared" ref="AF71" si="76">IFERROR((AF41-AF11)/AF11,"NO")</f>
        <v>NO</v>
      </c>
      <c r="AG71" s="23" t="str">
        <f t="shared" ref="AG71:AH71" si="77">IFERROR((AG41-AG11)/AG11,"NO")</f>
        <v>NO</v>
      </c>
      <c r="AH71" s="23" t="str">
        <f t="shared" si="77"/>
        <v>NO</v>
      </c>
      <c r="AI71" s="23"/>
      <c r="AJ71" s="28">
        <f t="shared" si="53"/>
        <v>0</v>
      </c>
    </row>
    <row r="72" spans="2:36" x14ac:dyDescent="0.2">
      <c r="B72" s="5" t="s">
        <v>76</v>
      </c>
      <c r="C72" s="23">
        <f t="shared" ref="C72:Z72" si="78">IFERROR((C42-C12)/C12,"NO")</f>
        <v>0</v>
      </c>
      <c r="D72" s="23">
        <f t="shared" si="78"/>
        <v>0</v>
      </c>
      <c r="E72" s="23">
        <f t="shared" si="78"/>
        <v>0</v>
      </c>
      <c r="F72" s="23">
        <f t="shared" si="78"/>
        <v>0</v>
      </c>
      <c r="G72" s="23">
        <f t="shared" si="78"/>
        <v>0</v>
      </c>
      <c r="H72" s="23">
        <f t="shared" si="78"/>
        <v>0</v>
      </c>
      <c r="I72" s="23">
        <f t="shared" si="78"/>
        <v>0</v>
      </c>
      <c r="J72" s="23">
        <f t="shared" si="78"/>
        <v>0</v>
      </c>
      <c r="K72" s="23">
        <f t="shared" si="78"/>
        <v>0</v>
      </c>
      <c r="L72" s="23">
        <f t="shared" si="78"/>
        <v>0</v>
      </c>
      <c r="M72" s="23">
        <f t="shared" si="78"/>
        <v>0</v>
      </c>
      <c r="N72" s="23">
        <f t="shared" si="78"/>
        <v>0</v>
      </c>
      <c r="O72" s="23" t="str">
        <f t="shared" si="78"/>
        <v>NO</v>
      </c>
      <c r="P72" s="23" t="str">
        <f t="shared" si="78"/>
        <v>NO</v>
      </c>
      <c r="Q72" s="23" t="str">
        <f t="shared" si="78"/>
        <v>NO</v>
      </c>
      <c r="R72" s="23" t="str">
        <f t="shared" si="78"/>
        <v>NO</v>
      </c>
      <c r="S72" s="23" t="str">
        <f t="shared" si="78"/>
        <v>NO</v>
      </c>
      <c r="T72" s="23" t="str">
        <f t="shared" si="78"/>
        <v>NO</v>
      </c>
      <c r="U72" s="23" t="str">
        <f t="shared" si="78"/>
        <v>NO</v>
      </c>
      <c r="V72" s="23" t="str">
        <f t="shared" si="78"/>
        <v>NO</v>
      </c>
      <c r="W72" s="23" t="str">
        <f t="shared" si="78"/>
        <v>NO</v>
      </c>
      <c r="X72" s="23" t="str">
        <f t="shared" si="78"/>
        <v>NO</v>
      </c>
      <c r="Y72" s="23" t="str">
        <f t="shared" si="78"/>
        <v>NO</v>
      </c>
      <c r="Z72" s="23" t="str">
        <f t="shared" si="78"/>
        <v>NO</v>
      </c>
      <c r="AA72" s="23" t="str">
        <f t="shared" si="45"/>
        <v>NO</v>
      </c>
      <c r="AB72" s="23" t="str">
        <f t="shared" si="45"/>
        <v>NO</v>
      </c>
      <c r="AC72" s="23" t="str">
        <f t="shared" si="45"/>
        <v>NO</v>
      </c>
      <c r="AD72" s="23" t="str">
        <f t="shared" ref="AD72:AE72" si="79">IFERROR((AD42-AD12)/AD12,"NO")</f>
        <v>NO</v>
      </c>
      <c r="AE72" s="23" t="str">
        <f t="shared" si="79"/>
        <v>NO</v>
      </c>
      <c r="AF72" s="23" t="str">
        <f t="shared" ref="AF72" si="80">IFERROR((AF42-AF12)/AF12,"NO")</f>
        <v>NO</v>
      </c>
      <c r="AG72" s="23" t="str">
        <f t="shared" ref="AG72:AH72" si="81">IFERROR((AG42-AG12)/AG12,"NO")</f>
        <v>NO</v>
      </c>
      <c r="AH72" s="23" t="str">
        <f t="shared" si="81"/>
        <v>NO</v>
      </c>
      <c r="AI72" s="23"/>
      <c r="AJ72" s="28">
        <f t="shared" si="53"/>
        <v>0</v>
      </c>
    </row>
    <row r="73" spans="2:36" x14ac:dyDescent="0.2">
      <c r="B73" s="5" t="s">
        <v>32</v>
      </c>
      <c r="C73" s="23">
        <f>IFERROR((C43-C13)/C13,"NO")</f>
        <v>9.2973499474991901E-3</v>
      </c>
      <c r="D73" s="23">
        <f t="shared" ref="D73:Z73" si="82">IFERROR((D43-D13)/D13,"NO")</f>
        <v>1.0368155319668788E-2</v>
      </c>
      <c r="E73" s="23">
        <f t="shared" si="82"/>
        <v>9.8747824297612911E-3</v>
      </c>
      <c r="F73" s="23">
        <f t="shared" si="82"/>
        <v>9.6445127817447462E-3</v>
      </c>
      <c r="G73" s="23">
        <f t="shared" si="82"/>
        <v>6.5821048185741799E-3</v>
      </c>
      <c r="H73" s="23">
        <f t="shared" si="82"/>
        <v>5.0630611041752455E-3</v>
      </c>
      <c r="I73" s="23">
        <f t="shared" si="82"/>
        <v>2.1539894704404108E-3</v>
      </c>
      <c r="J73" s="23">
        <f t="shared" si="82"/>
        <v>-5.8630284793805714E-4</v>
      </c>
      <c r="K73" s="23">
        <f t="shared" si="82"/>
        <v>-6.5148956944296758E-3</v>
      </c>
      <c r="L73" s="23">
        <f t="shared" si="82"/>
        <v>1.611037350865766E-3</v>
      </c>
      <c r="M73" s="23">
        <f t="shared" si="82"/>
        <v>3.0305841766384693E-3</v>
      </c>
      <c r="N73" s="23">
        <f t="shared" si="82"/>
        <v>1.0064052481092182E-3</v>
      </c>
      <c r="O73" s="23">
        <f>IFERROR((O43-O13)/O13,"NO")</f>
        <v>-2.2851218302569537E-3</v>
      </c>
      <c r="P73" s="23">
        <f t="shared" si="82"/>
        <v>-1.6455695352728032E-3</v>
      </c>
      <c r="Q73" s="23">
        <f t="shared" si="82"/>
        <v>-3.5123100338788783E-3</v>
      </c>
      <c r="R73" s="23">
        <f t="shared" si="82"/>
        <v>-2.3869804140729388E-2</v>
      </c>
      <c r="S73" s="23">
        <f t="shared" si="82"/>
        <v>-7.1892229742161265E-2</v>
      </c>
      <c r="T73" s="23">
        <f t="shared" si="82"/>
        <v>-6.075189846438387E-2</v>
      </c>
      <c r="U73" s="23">
        <f t="shared" si="82"/>
        <v>-4.0407677514882522E-2</v>
      </c>
      <c r="V73" s="23">
        <f t="shared" si="82"/>
        <v>0.1212943990654855</v>
      </c>
      <c r="W73" s="23">
        <f t="shared" si="82"/>
        <v>-1.8489536615130888E-2</v>
      </c>
      <c r="X73" s="23">
        <f t="shared" si="82"/>
        <v>-2.5101981815736155E-2</v>
      </c>
      <c r="Y73" s="23">
        <f t="shared" si="82"/>
        <v>-3.4875057033560135E-2</v>
      </c>
      <c r="Z73" s="23">
        <f t="shared" si="82"/>
        <v>-3.3075084376084314E-2</v>
      </c>
      <c r="AA73" s="23">
        <f t="shared" si="45"/>
        <v>-3.3717683683454749E-2</v>
      </c>
      <c r="AB73" s="23">
        <f t="shared" si="45"/>
        <v>-2.7957730681073097E-2</v>
      </c>
      <c r="AC73" s="23">
        <f t="shared" si="45"/>
        <v>-2.9824553127244569E-2</v>
      </c>
      <c r="AD73" s="23">
        <f t="shared" ref="AD73:AE73" si="83">IFERROR((AD43-AD13)/AD13,"NO")</f>
        <v>-2.7692525567741499E-2</v>
      </c>
      <c r="AE73" s="23">
        <f t="shared" si="83"/>
        <v>-3.3409192005183906E-2</v>
      </c>
      <c r="AF73" s="23">
        <f t="shared" ref="AF73" si="84">IFERROR((AF43-AF13)/AF13,"NO")</f>
        <v>-3.2041555972718502E-2</v>
      </c>
      <c r="AG73" s="23">
        <f t="shared" ref="AG73:AH73" si="85">IFERROR((AG43-AG13)/AG13,"NO")</f>
        <v>-1.5353085732718208E-2</v>
      </c>
      <c r="AH73" s="23">
        <f t="shared" si="85"/>
        <v>-4.334576289541324E-2</v>
      </c>
      <c r="AI73" s="23"/>
      <c r="AJ73" s="28">
        <f t="shared" si="53"/>
        <v>-1.2075724299907184E-2</v>
      </c>
    </row>
    <row r="74" spans="2:36" x14ac:dyDescent="0.2">
      <c r="B74" s="46" t="s">
        <v>33</v>
      </c>
      <c r="C74" s="23">
        <f t="shared" ref="C74:Z74" si="86">IFERROR((C44-C14)/C14,"NO")</f>
        <v>0</v>
      </c>
      <c r="D74" s="23">
        <f t="shared" si="86"/>
        <v>0</v>
      </c>
      <c r="E74" s="23">
        <f t="shared" si="86"/>
        <v>0</v>
      </c>
      <c r="F74" s="23">
        <f t="shared" si="86"/>
        <v>0</v>
      </c>
      <c r="G74" s="23">
        <f t="shared" si="86"/>
        <v>0</v>
      </c>
      <c r="H74" s="23">
        <f t="shared" si="86"/>
        <v>0</v>
      </c>
      <c r="I74" s="23">
        <f t="shared" si="86"/>
        <v>0</v>
      </c>
      <c r="J74" s="23">
        <f t="shared" si="86"/>
        <v>0</v>
      </c>
      <c r="K74" s="23">
        <f t="shared" si="86"/>
        <v>0</v>
      </c>
      <c r="L74" s="23">
        <f t="shared" si="86"/>
        <v>0</v>
      </c>
      <c r="M74" s="23">
        <f t="shared" si="86"/>
        <v>0</v>
      </c>
      <c r="N74" s="23">
        <f t="shared" si="86"/>
        <v>0</v>
      </c>
      <c r="O74" s="23">
        <f t="shared" si="86"/>
        <v>0</v>
      </c>
      <c r="P74" s="23">
        <f t="shared" si="86"/>
        <v>0</v>
      </c>
      <c r="Q74" s="23">
        <f t="shared" si="86"/>
        <v>0</v>
      </c>
      <c r="R74" s="23">
        <f t="shared" si="86"/>
        <v>0</v>
      </c>
      <c r="S74" s="23">
        <f t="shared" si="86"/>
        <v>0</v>
      </c>
      <c r="T74" s="23">
        <f t="shared" si="86"/>
        <v>0</v>
      </c>
      <c r="U74" s="23">
        <f t="shared" si="86"/>
        <v>0</v>
      </c>
      <c r="V74" s="23">
        <f t="shared" si="86"/>
        <v>0</v>
      </c>
      <c r="W74" s="23">
        <f t="shared" si="86"/>
        <v>0</v>
      </c>
      <c r="X74" s="23">
        <f t="shared" si="86"/>
        <v>0</v>
      </c>
      <c r="Y74" s="23">
        <f t="shared" si="86"/>
        <v>0</v>
      </c>
      <c r="Z74" s="23">
        <f t="shared" si="86"/>
        <v>0</v>
      </c>
      <c r="AA74" s="23">
        <f t="shared" si="45"/>
        <v>0</v>
      </c>
      <c r="AB74" s="23">
        <f t="shared" si="45"/>
        <v>0</v>
      </c>
      <c r="AC74" s="23">
        <f t="shared" si="45"/>
        <v>0</v>
      </c>
      <c r="AD74" s="23">
        <f t="shared" ref="AD74:AE74" si="87">IFERROR((AD44-AD14)/AD14,"NO")</f>
        <v>0</v>
      </c>
      <c r="AE74" s="23">
        <f t="shared" si="87"/>
        <v>0</v>
      </c>
      <c r="AF74" s="23">
        <f t="shared" ref="AF74" si="88">IFERROR((AF44-AF14)/AF14,"NO")</f>
        <v>0</v>
      </c>
      <c r="AG74" s="23">
        <f t="shared" ref="AG74:AH74" si="89">IFERROR((AG44-AG14)/AG14,"NO")</f>
        <v>0</v>
      </c>
      <c r="AH74" s="23">
        <f t="shared" si="89"/>
        <v>-7.9725537863612292E-2</v>
      </c>
      <c r="AI74" s="23"/>
      <c r="AJ74" s="28">
        <f t="shared" si="53"/>
        <v>-2.4914230582378841E-3</v>
      </c>
    </row>
    <row r="75" spans="2:36" x14ac:dyDescent="0.2">
      <c r="B75" s="46" t="s">
        <v>34</v>
      </c>
      <c r="C75" s="23">
        <f t="shared" ref="C75:Z75" si="90">IFERROR((C45-C15)/C15,"NO")</f>
        <v>0</v>
      </c>
      <c r="D75" s="23">
        <f t="shared" si="90"/>
        <v>0</v>
      </c>
      <c r="E75" s="23">
        <f t="shared" si="90"/>
        <v>0</v>
      </c>
      <c r="F75" s="23">
        <f t="shared" si="90"/>
        <v>0</v>
      </c>
      <c r="G75" s="23">
        <f t="shared" si="90"/>
        <v>0</v>
      </c>
      <c r="H75" s="23">
        <f t="shared" si="90"/>
        <v>0</v>
      </c>
      <c r="I75" s="23">
        <f t="shared" si="90"/>
        <v>0</v>
      </c>
      <c r="J75" s="23">
        <f t="shared" si="90"/>
        <v>0</v>
      </c>
      <c r="K75" s="23">
        <f t="shared" si="90"/>
        <v>0</v>
      </c>
      <c r="L75" s="23">
        <f t="shared" si="90"/>
        <v>0</v>
      </c>
      <c r="M75" s="23">
        <f t="shared" si="90"/>
        <v>0</v>
      </c>
      <c r="N75" s="23">
        <f t="shared" si="90"/>
        <v>0</v>
      </c>
      <c r="O75" s="23">
        <f t="shared" si="90"/>
        <v>0</v>
      </c>
      <c r="P75" s="23">
        <f t="shared" si="90"/>
        <v>0</v>
      </c>
      <c r="Q75" s="23">
        <f t="shared" si="90"/>
        <v>0</v>
      </c>
      <c r="R75" s="23">
        <f t="shared" si="90"/>
        <v>0</v>
      </c>
      <c r="S75" s="23">
        <f t="shared" si="90"/>
        <v>0</v>
      </c>
      <c r="T75" s="23">
        <f t="shared" si="90"/>
        <v>0</v>
      </c>
      <c r="U75" s="23">
        <f t="shared" si="90"/>
        <v>0</v>
      </c>
      <c r="V75" s="23">
        <f t="shared" si="90"/>
        <v>0</v>
      </c>
      <c r="W75" s="23">
        <f t="shared" si="90"/>
        <v>0</v>
      </c>
      <c r="X75" s="23">
        <f t="shared" si="90"/>
        <v>0</v>
      </c>
      <c r="Y75" s="23">
        <f t="shared" si="90"/>
        <v>0</v>
      </c>
      <c r="Z75" s="23">
        <f t="shared" si="90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ref="AD75:AE75" si="91">IFERROR((AD45-AD15)/AD15,"NO")</f>
        <v>0</v>
      </c>
      <c r="AE75" s="23">
        <f t="shared" si="91"/>
        <v>0</v>
      </c>
      <c r="AF75" s="23">
        <f t="shared" ref="AF75" si="92">IFERROR((AF45-AF15)/AF15,"NO")</f>
        <v>0</v>
      </c>
      <c r="AG75" s="23">
        <f t="shared" ref="AG75:AH75" si="93">IFERROR((AG45-AG15)/AG15,"NO")</f>
        <v>0</v>
      </c>
      <c r="AH75" s="23">
        <f t="shared" si="93"/>
        <v>2.0321703540890522E-3</v>
      </c>
      <c r="AI75" s="23"/>
      <c r="AJ75" s="28">
        <f t="shared" si="53"/>
        <v>6.350532356528288E-5</v>
      </c>
    </row>
    <row r="76" spans="2:36" x14ac:dyDescent="0.2">
      <c r="B76" s="46" t="s">
        <v>35</v>
      </c>
      <c r="C76" s="23">
        <f t="shared" ref="C76:Z76" si="94">IFERROR((C46-C16)/C16,"NO")</f>
        <v>1.679018559516357E-2</v>
      </c>
      <c r="D76" s="23">
        <f t="shared" si="94"/>
        <v>1.6447381359677517E-2</v>
      </c>
      <c r="E76" s="23">
        <f t="shared" si="94"/>
        <v>1.5667166364847083E-2</v>
      </c>
      <c r="F76" s="23">
        <f t="shared" si="94"/>
        <v>1.5002455933959578E-2</v>
      </c>
      <c r="G76" s="23">
        <f t="shared" si="94"/>
        <v>1.0272561576872874E-2</v>
      </c>
      <c r="H76" s="23">
        <f t="shared" si="94"/>
        <v>6.9939885911100052E-3</v>
      </c>
      <c r="I76" s="23">
        <f t="shared" si="94"/>
        <v>3.5884992292660525E-3</v>
      </c>
      <c r="J76" s="23">
        <f t="shared" si="94"/>
        <v>-8.8082636701932631E-4</v>
      </c>
      <c r="K76" s="23">
        <f t="shared" si="94"/>
        <v>-9.6502402060611343E-3</v>
      </c>
      <c r="L76" s="23">
        <f t="shared" si="94"/>
        <v>2.5744267838640456E-3</v>
      </c>
      <c r="M76" s="23">
        <f t="shared" si="94"/>
        <v>8.3934320620945232E-3</v>
      </c>
      <c r="N76" s="23">
        <f t="shared" si="94"/>
        <v>1.7436168084137473E-3</v>
      </c>
      <c r="O76" s="23">
        <f t="shared" si="94"/>
        <v>-3.7988329917265765E-3</v>
      </c>
      <c r="P76" s="23">
        <f t="shared" si="94"/>
        <v>-2.9688023834046418E-3</v>
      </c>
      <c r="Q76" s="23">
        <f t="shared" si="94"/>
        <v>-6.3981273480862742E-3</v>
      </c>
      <c r="R76" s="23">
        <f t="shared" si="94"/>
        <v>-6.7398545184623598E-2</v>
      </c>
      <c r="S76" s="23">
        <f t="shared" si="94"/>
        <v>-0.13308710031019855</v>
      </c>
      <c r="T76" s="23">
        <f>IFERROR((T46-T16)/T16,"NO")</f>
        <v>-0.11984338974219368</v>
      </c>
      <c r="U76" s="23">
        <f t="shared" si="94"/>
        <v>-7.6295534573148929E-2</v>
      </c>
      <c r="V76" s="23">
        <f t="shared" si="94"/>
        <v>0.25095634708552977</v>
      </c>
      <c r="W76" s="23">
        <f t="shared" si="94"/>
        <v>-3.4369176675232524E-2</v>
      </c>
      <c r="X76" s="23">
        <f t="shared" si="94"/>
        <v>-4.8407812845270834E-2</v>
      </c>
      <c r="Y76" s="23">
        <f t="shared" si="94"/>
        <v>-6.8463421253358858E-2</v>
      </c>
      <c r="Z76" s="23">
        <f t="shared" si="94"/>
        <v>-6.7859152227729105E-2</v>
      </c>
      <c r="AA76" s="23">
        <f t="shared" si="45"/>
        <v>-6.8124750514316393E-2</v>
      </c>
      <c r="AB76" s="23">
        <f t="shared" si="45"/>
        <v>-5.9292832560089812E-2</v>
      </c>
      <c r="AC76" s="23">
        <f t="shared" si="45"/>
        <v>-6.3615815445387136E-2</v>
      </c>
      <c r="AD76" s="23">
        <f t="shared" ref="AD76:AE76" si="95">IFERROR((AD46-AD16)/AD16,"NO")</f>
        <v>-6.459572617225609E-2</v>
      </c>
      <c r="AE76" s="23">
        <f t="shared" si="95"/>
        <v>-7.5117154099779052E-2</v>
      </c>
      <c r="AF76" s="23">
        <f t="shared" ref="AF76" si="96">IFERROR((AF46-AF16)/AF16,"NO")</f>
        <v>-7.6878476092155645E-2</v>
      </c>
      <c r="AG76" s="23">
        <f t="shared" ref="AG76:AH76" si="97">IFERROR((AG46-AG16)/AG16,"NO")</f>
        <v>-4.09444613101018E-2</v>
      </c>
      <c r="AH76" s="23">
        <f t="shared" si="97"/>
        <v>-7.0591817551463543E-2</v>
      </c>
      <c r="AI76" s="23"/>
      <c r="AJ76" s="28">
        <f t="shared" si="53"/>
        <v>-2.5317247951962649E-2</v>
      </c>
    </row>
    <row r="77" spans="2:36" x14ac:dyDescent="0.2">
      <c r="B77" s="46" t="s">
        <v>122</v>
      </c>
      <c r="C77" s="23" t="str">
        <f t="shared" ref="C77:Z77" si="98">IFERROR((C47-C17)/C17,"NO")</f>
        <v>NO</v>
      </c>
      <c r="D77" s="23" t="str">
        <f t="shared" si="98"/>
        <v>NO</v>
      </c>
      <c r="E77" s="23" t="str">
        <f t="shared" si="98"/>
        <v>NO</v>
      </c>
      <c r="F77" s="23" t="str">
        <f t="shared" si="98"/>
        <v>NO</v>
      </c>
      <c r="G77" s="23" t="str">
        <f t="shared" si="98"/>
        <v>NO</v>
      </c>
      <c r="H77" s="23" t="str">
        <f t="shared" si="98"/>
        <v>NO</v>
      </c>
      <c r="I77" s="23" t="str">
        <f t="shared" si="98"/>
        <v>NO</v>
      </c>
      <c r="J77" s="23" t="str">
        <f t="shared" si="98"/>
        <v>NO</v>
      </c>
      <c r="K77" s="23" t="str">
        <f t="shared" si="98"/>
        <v>NO</v>
      </c>
      <c r="L77" s="23" t="str">
        <f t="shared" si="98"/>
        <v>NO</v>
      </c>
      <c r="M77" s="23" t="str">
        <f t="shared" si="98"/>
        <v>NO</v>
      </c>
      <c r="N77" s="23" t="str">
        <f t="shared" si="98"/>
        <v>NO</v>
      </c>
      <c r="O77" s="23" t="str">
        <f t="shared" si="98"/>
        <v>NO</v>
      </c>
      <c r="P77" s="23" t="str">
        <f t="shared" si="98"/>
        <v>NO</v>
      </c>
      <c r="Q77" s="23" t="str">
        <f t="shared" si="98"/>
        <v>NO</v>
      </c>
      <c r="R77" s="23" t="str">
        <f t="shared" si="98"/>
        <v>NO</v>
      </c>
      <c r="S77" s="23">
        <f t="shared" si="98"/>
        <v>-2.0345086822535767E-2</v>
      </c>
      <c r="T77" s="23">
        <f t="shared" si="98"/>
        <v>-2.0435586775768309E-2</v>
      </c>
      <c r="U77" s="23">
        <f t="shared" si="98"/>
        <v>-2.0583329815505591E-2</v>
      </c>
      <c r="V77" s="23">
        <f t="shared" si="98"/>
        <v>-2.0951179150644064E-2</v>
      </c>
      <c r="W77" s="23">
        <f t="shared" si="98"/>
        <v>-2.1196858254413701E-2</v>
      </c>
      <c r="X77" s="23">
        <f t="shared" si="98"/>
        <v>-2.1416076603154924E-2</v>
      </c>
      <c r="Y77" s="23">
        <f t="shared" si="98"/>
        <v>-2.180571308408915E-2</v>
      </c>
      <c r="Z77" s="23">
        <f t="shared" si="98"/>
        <v>-2.1864269337511993E-2</v>
      </c>
      <c r="AA77" s="23">
        <f t="shared" si="45"/>
        <v>-2.195636706160407E-2</v>
      </c>
      <c r="AB77" s="23">
        <f t="shared" si="45"/>
        <v>-2.0716393432348015E-2</v>
      </c>
      <c r="AC77" s="23">
        <f t="shared" si="45"/>
        <v>-2.0194503436462525E-2</v>
      </c>
      <c r="AD77" s="23">
        <f t="shared" ref="AD77:AE77" si="99">IFERROR((AD47-AD17)/AD17,"NO")</f>
        <v>-6.9088485058603696E-3</v>
      </c>
      <c r="AE77" s="23">
        <f t="shared" si="99"/>
        <v>-7.1219958515659444E-3</v>
      </c>
      <c r="AF77" s="23">
        <f t="shared" ref="AF77" si="100">IFERROR((AF47-AF17)/AF17,"NO")</f>
        <v>-6.4365611551201784E-3</v>
      </c>
      <c r="AG77" s="23">
        <f t="shared" ref="AG77:AH77" si="101">IFERROR((AG47-AG17)/AG17,"NO")</f>
        <v>4.0743145744769034E-3</v>
      </c>
      <c r="AH77" s="23">
        <f t="shared" si="101"/>
        <v>4.2413618318841526E-3</v>
      </c>
      <c r="AI77" s="23"/>
      <c r="AJ77" s="28">
        <f t="shared" si="53"/>
        <v>-1.5226068305013971E-2</v>
      </c>
    </row>
    <row r="78" spans="2:36" x14ac:dyDescent="0.2">
      <c r="B78" s="5" t="s">
        <v>31</v>
      </c>
      <c r="C78" s="23">
        <f t="shared" ref="C78:Z78" si="102">IFERROR((C48-C18)/C18,"NO")</f>
        <v>0</v>
      </c>
      <c r="D78" s="23">
        <f t="shared" si="102"/>
        <v>0</v>
      </c>
      <c r="E78" s="23">
        <f t="shared" si="102"/>
        <v>0</v>
      </c>
      <c r="F78" s="23">
        <f t="shared" si="102"/>
        <v>0</v>
      </c>
      <c r="G78" s="23">
        <f t="shared" si="102"/>
        <v>0</v>
      </c>
      <c r="H78" s="23">
        <f t="shared" si="102"/>
        <v>0</v>
      </c>
      <c r="I78" s="23">
        <f t="shared" si="102"/>
        <v>0</v>
      </c>
      <c r="J78" s="23">
        <f t="shared" si="102"/>
        <v>0</v>
      </c>
      <c r="K78" s="23">
        <f t="shared" si="102"/>
        <v>0</v>
      </c>
      <c r="L78" s="23">
        <f t="shared" si="102"/>
        <v>0</v>
      </c>
      <c r="M78" s="23">
        <f t="shared" si="102"/>
        <v>0</v>
      </c>
      <c r="N78" s="23">
        <f t="shared" si="102"/>
        <v>0</v>
      </c>
      <c r="O78" s="23">
        <f t="shared" si="102"/>
        <v>0</v>
      </c>
      <c r="P78" s="23">
        <f t="shared" si="102"/>
        <v>0</v>
      </c>
      <c r="Q78" s="23">
        <f t="shared" si="102"/>
        <v>0</v>
      </c>
      <c r="R78" s="23">
        <f t="shared" si="102"/>
        <v>0</v>
      </c>
      <c r="S78" s="23">
        <f t="shared" si="102"/>
        <v>0</v>
      </c>
      <c r="T78" s="23">
        <f t="shared" si="102"/>
        <v>0</v>
      </c>
      <c r="U78" s="23">
        <f t="shared" si="102"/>
        <v>0</v>
      </c>
      <c r="V78" s="23">
        <f t="shared" si="102"/>
        <v>0</v>
      </c>
      <c r="W78" s="23">
        <f t="shared" si="102"/>
        <v>0</v>
      </c>
      <c r="X78" s="23">
        <f t="shared" si="102"/>
        <v>0</v>
      </c>
      <c r="Y78" s="23">
        <f t="shared" si="102"/>
        <v>0</v>
      </c>
      <c r="Z78" s="23">
        <f t="shared" si="102"/>
        <v>0</v>
      </c>
      <c r="AA78" s="23">
        <f t="shared" si="45"/>
        <v>0</v>
      </c>
      <c r="AB78" s="23">
        <f t="shared" si="45"/>
        <v>0</v>
      </c>
      <c r="AC78" s="23">
        <f t="shared" si="45"/>
        <v>0</v>
      </c>
      <c r="AD78" s="23">
        <f t="shared" ref="AD78:AE78" si="103">IFERROR((AD48-AD18)/AD18,"NO")</f>
        <v>0</v>
      </c>
      <c r="AE78" s="23">
        <f t="shared" si="103"/>
        <v>0</v>
      </c>
      <c r="AF78" s="23">
        <f t="shared" ref="AF78" si="104">IFERROR((AF48-AF18)/AF18,"NO")</f>
        <v>0</v>
      </c>
      <c r="AG78" s="23">
        <f t="shared" ref="AG78:AH78" si="105">IFERROR((AG48-AG18)/AG18,"NO")</f>
        <v>-0.12212162969504212</v>
      </c>
      <c r="AH78" s="23">
        <f t="shared" si="105"/>
        <v>-0.1036285319017809</v>
      </c>
      <c r="AI78" s="23"/>
      <c r="AJ78" s="28">
        <f t="shared" si="53"/>
        <v>-7.0546925499007191E-3</v>
      </c>
    </row>
    <row r="79" spans="2:36" x14ac:dyDescent="0.2">
      <c r="B79" s="5" t="s">
        <v>36</v>
      </c>
      <c r="C79" s="23" t="str">
        <f t="shared" ref="C79:Z79" si="106">IFERROR((C49-C19)/C19,"NO")</f>
        <v>NO</v>
      </c>
      <c r="D79" s="23" t="str">
        <f t="shared" si="106"/>
        <v>NO</v>
      </c>
      <c r="E79" s="23" t="str">
        <f t="shared" si="106"/>
        <v>NO</v>
      </c>
      <c r="F79" s="23">
        <f t="shared" si="106"/>
        <v>-3.4173578470686967E-5</v>
      </c>
      <c r="G79" s="23">
        <f t="shared" si="106"/>
        <v>-2.0830121632722353E-5</v>
      </c>
      <c r="H79" s="23">
        <f t="shared" si="106"/>
        <v>-1.7516161054099266E-5</v>
      </c>
      <c r="I79" s="23">
        <f t="shared" si="106"/>
        <v>-1.3975270397054413E-5</v>
      </c>
      <c r="J79" s="23">
        <f t="shared" si="106"/>
        <v>-1.7044610133554182E-5</v>
      </c>
      <c r="K79" s="23">
        <f t="shared" si="106"/>
        <v>-2.267063962380504E-5</v>
      </c>
      <c r="L79" s="23">
        <f t="shared" si="106"/>
        <v>-2.4900208577158189E-5</v>
      </c>
      <c r="M79" s="23">
        <f t="shared" si="106"/>
        <v>-2.284868691086462E-5</v>
      </c>
      <c r="N79" s="23">
        <f t="shared" si="106"/>
        <v>-1.913596086176451E-3</v>
      </c>
      <c r="O79" s="23">
        <f t="shared" si="106"/>
        <v>-2.3630831546892148E-3</v>
      </c>
      <c r="P79" s="23">
        <f t="shared" si="106"/>
        <v>-2.461727438662568E-3</v>
      </c>
      <c r="Q79" s="23">
        <f t="shared" si="106"/>
        <v>-2.5513024535931167E-3</v>
      </c>
      <c r="R79" s="23">
        <f t="shared" si="106"/>
        <v>-2.6183924429594887E-3</v>
      </c>
      <c r="S79" s="23">
        <f t="shared" si="106"/>
        <v>-1.2220078624597618E-3</v>
      </c>
      <c r="T79" s="23">
        <f t="shared" si="106"/>
        <v>-1.2978697395637482E-3</v>
      </c>
      <c r="U79" s="23">
        <f t="shared" si="106"/>
        <v>-1.9098953487930179E-4</v>
      </c>
      <c r="V79" s="23">
        <f t="shared" si="106"/>
        <v>-2.1137929903415536E-4</v>
      </c>
      <c r="W79" s="23">
        <f t="shared" si="106"/>
        <v>-2.1919535974589124E-4</v>
      </c>
      <c r="X79" s="23">
        <f t="shared" si="106"/>
        <v>-2.206620831067584E-4</v>
      </c>
      <c r="Y79" s="23">
        <f t="shared" si="106"/>
        <v>-1.3096508958174567E-4</v>
      </c>
      <c r="Z79" s="23">
        <f t="shared" si="106"/>
        <v>-1.9410925230986509E-4</v>
      </c>
      <c r="AA79" s="23">
        <f t="shared" si="45"/>
        <v>-3.0063261409348413E-4</v>
      </c>
      <c r="AB79" s="23">
        <f t="shared" si="45"/>
        <v>-5.0722774593888863E-4</v>
      </c>
      <c r="AC79" s="23">
        <f t="shared" si="45"/>
        <v>-5.939326326352656E-4</v>
      </c>
      <c r="AD79" s="23">
        <f t="shared" ref="AD79:AE79" si="107">IFERROR((AD49-AD19)/AD19,"NO")</f>
        <v>-7.687235580561316E-4</v>
      </c>
      <c r="AE79" s="23">
        <f t="shared" si="107"/>
        <v>-1.30139578395438E-3</v>
      </c>
      <c r="AF79" s="23">
        <f t="shared" ref="AF79" si="108">IFERROR((AF49-AF19)/AF19,"NO")</f>
        <v>-1.9000877471368994E-3</v>
      </c>
      <c r="AG79" s="23">
        <f t="shared" ref="AG79:AH79" si="109">IFERROR((AG49-AG19)/AG19,"NO")</f>
        <v>-3.6458219447301427E-3</v>
      </c>
      <c r="AH79" s="23">
        <f t="shared" si="109"/>
        <v>-1.7875480599547314E-2</v>
      </c>
      <c r="AI79" s="23"/>
      <c r="AJ79" s="28">
        <f t="shared" si="53"/>
        <v>-1.4711221275742936E-3</v>
      </c>
    </row>
    <row r="80" spans="2:36" x14ac:dyDescent="0.2">
      <c r="B80" s="46" t="s">
        <v>37</v>
      </c>
      <c r="C80" s="23" t="str">
        <f t="shared" ref="C80:Z80" si="110">IFERROR((C50-C20)/C20,"NO")</f>
        <v>NO</v>
      </c>
      <c r="D80" s="23" t="str">
        <f t="shared" si="110"/>
        <v>NO</v>
      </c>
      <c r="E80" s="23" t="str">
        <f t="shared" si="110"/>
        <v>NO</v>
      </c>
      <c r="F80" s="23">
        <f t="shared" si="110"/>
        <v>0</v>
      </c>
      <c r="G80" s="23">
        <f t="shared" si="110"/>
        <v>0</v>
      </c>
      <c r="H80" s="23">
        <f t="shared" si="110"/>
        <v>0</v>
      </c>
      <c r="I80" s="23">
        <f t="shared" si="110"/>
        <v>0</v>
      </c>
      <c r="J80" s="23">
        <f t="shared" si="110"/>
        <v>0</v>
      </c>
      <c r="K80" s="23">
        <f t="shared" si="110"/>
        <v>0</v>
      </c>
      <c r="L80" s="23">
        <f t="shared" si="110"/>
        <v>0</v>
      </c>
      <c r="M80" s="23">
        <f t="shared" si="110"/>
        <v>0</v>
      </c>
      <c r="N80" s="23">
        <f t="shared" si="110"/>
        <v>-3.5050144835377366E-3</v>
      </c>
      <c r="O80" s="23">
        <f t="shared" si="110"/>
        <v>-3.7055613445151278E-3</v>
      </c>
      <c r="P80" s="23">
        <f t="shared" si="110"/>
        <v>-3.3615085250911269E-3</v>
      </c>
      <c r="Q80" s="23">
        <f t="shared" si="110"/>
        <v>-3.2535694633235379E-3</v>
      </c>
      <c r="R80" s="23">
        <f t="shared" si="110"/>
        <v>-3.1978428203863134E-3</v>
      </c>
      <c r="S80" s="23">
        <f t="shared" si="110"/>
        <v>-1.4993918415216513E-3</v>
      </c>
      <c r="T80" s="23">
        <f t="shared" si="110"/>
        <v>-1.5727389877459269E-3</v>
      </c>
      <c r="U80" s="23">
        <f t="shared" si="110"/>
        <v>-2.2118452563279849E-4</v>
      </c>
      <c r="V80" s="23">
        <f t="shared" si="110"/>
        <v>-2.4326345214499052E-4</v>
      </c>
      <c r="W80" s="23">
        <f t="shared" si="110"/>
        <v>-2.5181941703634098E-4</v>
      </c>
      <c r="X80" s="23">
        <f t="shared" si="110"/>
        <v>-2.5458588515373404E-4</v>
      </c>
      <c r="Y80" s="23">
        <f t="shared" si="110"/>
        <v>-1.5127775339867795E-4</v>
      </c>
      <c r="Z80" s="23">
        <f t="shared" si="110"/>
        <v>-1.5249340102997203E-4</v>
      </c>
      <c r="AA80" s="23">
        <f t="shared" si="45"/>
        <v>-1.4576243824664562E-4</v>
      </c>
      <c r="AB80" s="23">
        <f t="shared" si="45"/>
        <v>-2.4144902312394105E-4</v>
      </c>
      <c r="AC80" s="23">
        <f t="shared" si="45"/>
        <v>-2.2822252283046383E-4</v>
      </c>
      <c r="AD80" s="23">
        <f t="shared" ref="AD80:AE80" si="111">IFERROR((AD50-AD20)/AD20,"NO")</f>
        <v>-2.5051437305644329E-4</v>
      </c>
      <c r="AE80" s="23">
        <f t="shared" si="111"/>
        <v>-3.683113154792288E-4</v>
      </c>
      <c r="AF80" s="23">
        <f t="shared" ref="AF80" si="112">IFERROR((AF50-AF20)/AF20,"NO")</f>
        <v>-3.6129764583470907E-4</v>
      </c>
      <c r="AG80" s="23">
        <f t="shared" ref="AG80:AH80" si="113">IFERROR((AG50-AG20)/AG20,"NO")</f>
        <v>-4.3566546079214772E-4</v>
      </c>
      <c r="AH80" s="23">
        <f t="shared" si="113"/>
        <v>-3.5845886745964885E-4</v>
      </c>
      <c r="AI80" s="23"/>
      <c r="AJ80" s="28">
        <f t="shared" si="53"/>
        <v>-8.1930805335659186E-4</v>
      </c>
    </row>
    <row r="81" spans="2:37" x14ac:dyDescent="0.2">
      <c r="B81" s="46" t="s">
        <v>38</v>
      </c>
      <c r="C81" s="23" t="str">
        <f t="shared" ref="C81:Z81" si="114">IFERROR((C51-C21)/C21,"NO")</f>
        <v>NO</v>
      </c>
      <c r="D81" s="23" t="str">
        <f t="shared" si="114"/>
        <v>NO</v>
      </c>
      <c r="E81" s="23" t="str">
        <f t="shared" si="114"/>
        <v>NO</v>
      </c>
      <c r="F81" s="23" t="str">
        <f t="shared" si="114"/>
        <v>NO</v>
      </c>
      <c r="G81" s="23" t="str">
        <f t="shared" si="114"/>
        <v>NO</v>
      </c>
      <c r="H81" s="23" t="str">
        <f t="shared" si="114"/>
        <v>NO</v>
      </c>
      <c r="I81" s="23">
        <f t="shared" si="114"/>
        <v>0</v>
      </c>
      <c r="J81" s="23">
        <f t="shared" si="114"/>
        <v>0</v>
      </c>
      <c r="K81" s="23">
        <f t="shared" si="114"/>
        <v>0</v>
      </c>
      <c r="L81" s="23">
        <f t="shared" si="114"/>
        <v>0</v>
      </c>
      <c r="M81" s="23">
        <f t="shared" si="114"/>
        <v>0</v>
      </c>
      <c r="N81" s="23">
        <f t="shared" si="114"/>
        <v>0</v>
      </c>
      <c r="O81" s="23">
        <f t="shared" si="114"/>
        <v>0</v>
      </c>
      <c r="P81" s="23">
        <f t="shared" si="114"/>
        <v>0</v>
      </c>
      <c r="Q81" s="23">
        <f t="shared" si="114"/>
        <v>0</v>
      </c>
      <c r="R81" s="23">
        <f t="shared" si="114"/>
        <v>0</v>
      </c>
      <c r="S81" s="23">
        <f t="shared" si="114"/>
        <v>0</v>
      </c>
      <c r="T81" s="23">
        <f t="shared" si="114"/>
        <v>0</v>
      </c>
      <c r="U81" s="23">
        <f t="shared" si="114"/>
        <v>0</v>
      </c>
      <c r="V81" s="23">
        <f t="shared" si="114"/>
        <v>0</v>
      </c>
      <c r="W81" s="23">
        <f t="shared" si="114"/>
        <v>0</v>
      </c>
      <c r="X81" s="23">
        <f t="shared" si="114"/>
        <v>0</v>
      </c>
      <c r="Y81" s="23">
        <f t="shared" si="114"/>
        <v>0</v>
      </c>
      <c r="Z81" s="23">
        <f t="shared" si="114"/>
        <v>0</v>
      </c>
      <c r="AA81" s="23">
        <f t="shared" si="45"/>
        <v>0</v>
      </c>
      <c r="AB81" s="23">
        <f t="shared" si="45"/>
        <v>0</v>
      </c>
      <c r="AC81" s="23">
        <f t="shared" si="45"/>
        <v>0</v>
      </c>
      <c r="AD81" s="23">
        <f t="shared" ref="AD81:AE81" si="115">IFERROR((AD51-AD21)/AD21,"NO")</f>
        <v>0</v>
      </c>
      <c r="AE81" s="23">
        <f t="shared" si="115"/>
        <v>0</v>
      </c>
      <c r="AF81" s="23">
        <f t="shared" ref="AF81" si="116">IFERROR((AF51-AF21)/AF21,"NO")</f>
        <v>0</v>
      </c>
      <c r="AG81" s="23">
        <f t="shared" ref="AG81:AH81" si="117">IFERROR((AG51-AG21)/AG21,"NO")</f>
        <v>0</v>
      </c>
      <c r="AH81" s="23">
        <f t="shared" si="117"/>
        <v>0</v>
      </c>
      <c r="AI81" s="23"/>
      <c r="AJ81" s="28">
        <f t="shared" si="53"/>
        <v>0</v>
      </c>
    </row>
    <row r="82" spans="2:37" x14ac:dyDescent="0.2">
      <c r="B82" s="46" t="s">
        <v>39</v>
      </c>
      <c r="C82" s="23" t="str">
        <f t="shared" ref="C82:Z82" si="118">IFERROR((C52-C22)/C22,"NO")</f>
        <v>NO</v>
      </c>
      <c r="D82" s="23" t="str">
        <f t="shared" si="118"/>
        <v>NO</v>
      </c>
      <c r="E82" s="23" t="str">
        <f t="shared" si="118"/>
        <v>NO</v>
      </c>
      <c r="F82" s="23">
        <f t="shared" si="118"/>
        <v>-3.7338597626317378E-5</v>
      </c>
      <c r="G82" s="23">
        <f t="shared" si="118"/>
        <v>-2.3497359615994951E-5</v>
      </c>
      <c r="H82" s="23">
        <f t="shared" si="118"/>
        <v>-2.0688970452976763E-5</v>
      </c>
      <c r="I82" s="23">
        <f t="shared" si="118"/>
        <v>-1.902856590329563E-5</v>
      </c>
      <c r="J82" s="23">
        <f t="shared" si="118"/>
        <v>-2.414017217974548E-5</v>
      </c>
      <c r="K82" s="23">
        <f t="shared" si="118"/>
        <v>-3.5140845812989003E-5</v>
      </c>
      <c r="L82" s="23">
        <f t="shared" si="118"/>
        <v>-4.3794542160533368E-5</v>
      </c>
      <c r="M82" s="23">
        <f t="shared" si="118"/>
        <v>-4.768706095725707E-5</v>
      </c>
      <c r="N82" s="23">
        <f t="shared" si="118"/>
        <v>-4.599877934904411E-5</v>
      </c>
      <c r="O82" s="23">
        <f t="shared" si="118"/>
        <v>-3.9158474578699181E-5</v>
      </c>
      <c r="P82" s="23">
        <f t="shared" si="118"/>
        <v>-3.2778938135753838E-5</v>
      </c>
      <c r="Q82" s="23">
        <f t="shared" si="118"/>
        <v>-2.9077879010477202E-5</v>
      </c>
      <c r="R82" s="23">
        <f t="shared" si="118"/>
        <v>-2.9268395592607691E-5</v>
      </c>
      <c r="S82" s="23">
        <f t="shared" si="118"/>
        <v>-3.3060475061493817E-5</v>
      </c>
      <c r="T82" s="23">
        <f t="shared" si="118"/>
        <v>-3.9226419949215729E-5</v>
      </c>
      <c r="U82" s="23">
        <f t="shared" si="118"/>
        <v>-4.2782075261786432E-5</v>
      </c>
      <c r="V82" s="23">
        <f t="shared" si="118"/>
        <v>-4.2739700918839278E-5</v>
      </c>
      <c r="W82" s="23">
        <f t="shared" si="118"/>
        <v>-5.1002826157471255E-5</v>
      </c>
      <c r="X82" s="23">
        <f t="shared" si="118"/>
        <v>-2.300467385287246E-5</v>
      </c>
      <c r="Y82" s="23">
        <f t="shared" si="118"/>
        <v>-9.1795685238474112E-6</v>
      </c>
      <c r="Z82" s="23">
        <f t="shared" si="118"/>
        <v>-6.0908782980795728E-4</v>
      </c>
      <c r="AA82" s="23">
        <f t="shared" si="45"/>
        <v>-1.8813819300104947E-3</v>
      </c>
      <c r="AB82" s="23">
        <f t="shared" si="45"/>
        <v>-3.2344464856133254E-3</v>
      </c>
      <c r="AC82" s="23">
        <f t="shared" si="45"/>
        <v>-4.6572432276838988E-3</v>
      </c>
      <c r="AD82" s="23">
        <f t="shared" ref="AD82:AE82" si="119">IFERROR((AD52-AD22)/AD22,"NO")</f>
        <v>-6.2130114320633253E-3</v>
      </c>
      <c r="AE82" s="23">
        <f t="shared" si="119"/>
        <v>-8.2944414806794889E-3</v>
      </c>
      <c r="AF82" s="23">
        <f t="shared" ref="AF82" si="120">IFERROR((AF52-AF22)/AF22,"NO")</f>
        <v>-1.5025467022725433E-2</v>
      </c>
      <c r="AG82" s="23">
        <f t="shared" ref="AG82:AH82" si="121">IFERROR((AG52-AG22)/AG22,"NO")</f>
        <v>-3.1687876284788564E-2</v>
      </c>
      <c r="AH82" s="23">
        <f t="shared" si="121"/>
        <v>-0.18642422722592342</v>
      </c>
      <c r="AI82" s="23"/>
      <c r="AJ82" s="28">
        <f t="shared" si="53"/>
        <v>-8.9205440427723142E-3</v>
      </c>
    </row>
    <row r="83" spans="2:37" x14ac:dyDescent="0.2">
      <c r="B83" s="5" t="s">
        <v>81</v>
      </c>
      <c r="C83" s="23">
        <f t="shared" ref="C83:Z83" si="122">IFERROR((C53-C23)/C23,"NO")</f>
        <v>0</v>
      </c>
      <c r="D83" s="23">
        <f t="shared" si="122"/>
        <v>0</v>
      </c>
      <c r="E83" s="23">
        <f t="shared" si="122"/>
        <v>0</v>
      </c>
      <c r="F83" s="23">
        <f t="shared" si="122"/>
        <v>0</v>
      </c>
      <c r="G83" s="23">
        <f t="shared" si="122"/>
        <v>0</v>
      </c>
      <c r="H83" s="23">
        <f t="shared" si="122"/>
        <v>0</v>
      </c>
      <c r="I83" s="23">
        <f t="shared" si="122"/>
        <v>0</v>
      </c>
      <c r="J83" s="23">
        <f t="shared" si="122"/>
        <v>0</v>
      </c>
      <c r="K83" s="23">
        <f t="shared" si="122"/>
        <v>0</v>
      </c>
      <c r="L83" s="23">
        <f t="shared" si="122"/>
        <v>0</v>
      </c>
      <c r="M83" s="23">
        <f t="shared" si="122"/>
        <v>0</v>
      </c>
      <c r="N83" s="23">
        <f t="shared" si="122"/>
        <v>0</v>
      </c>
      <c r="O83" s="23">
        <f t="shared" si="122"/>
        <v>0</v>
      </c>
      <c r="P83" s="23">
        <f t="shared" si="122"/>
        <v>0</v>
      </c>
      <c r="Q83" s="23">
        <f t="shared" si="122"/>
        <v>0</v>
      </c>
      <c r="R83" s="23">
        <f t="shared" si="122"/>
        <v>0</v>
      </c>
      <c r="S83" s="23">
        <f t="shared" si="122"/>
        <v>0</v>
      </c>
      <c r="T83" s="23">
        <f t="shared" si="122"/>
        <v>0</v>
      </c>
      <c r="U83" s="23">
        <f t="shared" si="122"/>
        <v>0</v>
      </c>
      <c r="V83" s="23">
        <f t="shared" si="122"/>
        <v>0</v>
      </c>
      <c r="W83" s="23">
        <f t="shared" si="122"/>
        <v>0</v>
      </c>
      <c r="X83" s="23">
        <f t="shared" si="122"/>
        <v>0</v>
      </c>
      <c r="Y83" s="23">
        <f t="shared" si="122"/>
        <v>-7.4448269198385455E-3</v>
      </c>
      <c r="Z83" s="23">
        <f t="shared" si="122"/>
        <v>-7.0820879296639846E-3</v>
      </c>
      <c r="AA83" s="23">
        <f t="shared" si="45"/>
        <v>-6.961462143770864E-3</v>
      </c>
      <c r="AB83" s="23">
        <f t="shared" si="45"/>
        <v>-6.8483740046174557E-3</v>
      </c>
      <c r="AC83" s="23">
        <f t="shared" si="45"/>
        <v>-6.8960811619106291E-3</v>
      </c>
      <c r="AD83" s="23">
        <f t="shared" ref="AD83:AE83" si="123">IFERROR((AD53-AD23)/AD23,"NO")</f>
        <v>-6.7901254910242379E-3</v>
      </c>
      <c r="AE83" s="23">
        <f t="shared" si="123"/>
        <v>-7.2333675915992549E-3</v>
      </c>
      <c r="AF83" s="23">
        <f t="shared" ref="AF83" si="124">IFERROR((AF53-AF23)/AF23,"NO")</f>
        <v>-8.5519636515155439E-3</v>
      </c>
      <c r="AG83" s="23">
        <f t="shared" ref="AG83:AH83" si="125">IFERROR((AG53-AG23)/AG23,"NO")</f>
        <v>-9.3138686666595881E-3</v>
      </c>
      <c r="AH83" s="23">
        <f t="shared" si="125"/>
        <v>-9.3406031727578578E-3</v>
      </c>
      <c r="AI83" s="23"/>
      <c r="AJ83" s="28">
        <f t="shared" si="53"/>
        <v>-2.3894612729174363E-3</v>
      </c>
    </row>
    <row r="84" spans="2:37" x14ac:dyDescent="0.2">
      <c r="B84" s="46" t="s">
        <v>80</v>
      </c>
      <c r="C84" s="23">
        <f t="shared" ref="C84:Z84" si="126">IFERROR((C54-C24)/C24,"NO")</f>
        <v>0</v>
      </c>
      <c r="D84" s="23">
        <f t="shared" si="126"/>
        <v>0</v>
      </c>
      <c r="E84" s="23">
        <f t="shared" si="126"/>
        <v>0</v>
      </c>
      <c r="F84" s="23">
        <f t="shared" si="126"/>
        <v>0</v>
      </c>
      <c r="G84" s="23">
        <f t="shared" si="126"/>
        <v>0</v>
      </c>
      <c r="H84" s="23">
        <f t="shared" si="126"/>
        <v>0</v>
      </c>
      <c r="I84" s="23">
        <f t="shared" si="126"/>
        <v>0</v>
      </c>
      <c r="J84" s="23">
        <f t="shared" si="126"/>
        <v>0</v>
      </c>
      <c r="K84" s="23">
        <f t="shared" si="126"/>
        <v>0</v>
      </c>
      <c r="L84" s="23">
        <f t="shared" si="126"/>
        <v>0</v>
      </c>
      <c r="M84" s="23">
        <f t="shared" si="126"/>
        <v>0</v>
      </c>
      <c r="N84" s="23">
        <f t="shared" si="126"/>
        <v>0</v>
      </c>
      <c r="O84" s="23">
        <f t="shared" si="126"/>
        <v>0</v>
      </c>
      <c r="P84" s="23">
        <f t="shared" si="126"/>
        <v>0</v>
      </c>
      <c r="Q84" s="23">
        <f t="shared" si="126"/>
        <v>0</v>
      </c>
      <c r="R84" s="23">
        <f t="shared" si="126"/>
        <v>0</v>
      </c>
      <c r="S84" s="23">
        <f t="shared" si="126"/>
        <v>0</v>
      </c>
      <c r="T84" s="23">
        <f t="shared" si="126"/>
        <v>0</v>
      </c>
      <c r="U84" s="23">
        <f t="shared" si="126"/>
        <v>0</v>
      </c>
      <c r="V84" s="23">
        <f t="shared" si="126"/>
        <v>0</v>
      </c>
      <c r="W84" s="23">
        <f t="shared" si="126"/>
        <v>0</v>
      </c>
      <c r="X84" s="23">
        <f t="shared" si="126"/>
        <v>0</v>
      </c>
      <c r="Y84" s="23">
        <f t="shared" si="126"/>
        <v>0</v>
      </c>
      <c r="Z84" s="23">
        <f t="shared" si="126"/>
        <v>0</v>
      </c>
      <c r="AA84" s="23">
        <f t="shared" si="45"/>
        <v>0</v>
      </c>
      <c r="AB84" s="23">
        <f t="shared" si="45"/>
        <v>0</v>
      </c>
      <c r="AC84" s="23">
        <f t="shared" si="45"/>
        <v>0</v>
      </c>
      <c r="AD84" s="23">
        <f t="shared" ref="AD84:AE84" si="127">IFERROR((AD54-AD24)/AD24,"NO")</f>
        <v>0</v>
      </c>
      <c r="AE84" s="23">
        <f t="shared" si="127"/>
        <v>0</v>
      </c>
      <c r="AF84" s="23">
        <f t="shared" ref="AF84" si="128">IFERROR((AF54-AF24)/AF24,"NO")</f>
        <v>0</v>
      </c>
      <c r="AG84" s="23">
        <f t="shared" ref="AG84:AH84" si="129">IFERROR((AG54-AG24)/AG24,"NO")</f>
        <v>0</v>
      </c>
      <c r="AH84" s="23">
        <f t="shared" si="129"/>
        <v>0</v>
      </c>
      <c r="AI84" s="23"/>
      <c r="AJ84" s="28">
        <f t="shared" si="53"/>
        <v>0</v>
      </c>
    </row>
    <row r="85" spans="2:37" ht="18" x14ac:dyDescent="0.2">
      <c r="B85" s="46" t="s">
        <v>109</v>
      </c>
      <c r="C85" s="23">
        <f t="shared" ref="C85:Z85" si="130">IFERROR((C55-C25)/C25,"NO")</f>
        <v>0</v>
      </c>
      <c r="D85" s="23">
        <f t="shared" si="130"/>
        <v>0</v>
      </c>
      <c r="E85" s="23">
        <f t="shared" si="130"/>
        <v>0</v>
      </c>
      <c r="F85" s="23">
        <f t="shared" si="130"/>
        <v>0</v>
      </c>
      <c r="G85" s="23">
        <f t="shared" si="130"/>
        <v>0</v>
      </c>
      <c r="H85" s="23">
        <f t="shared" si="130"/>
        <v>0</v>
      </c>
      <c r="I85" s="23">
        <f t="shared" si="130"/>
        <v>0</v>
      </c>
      <c r="J85" s="23">
        <f t="shared" si="130"/>
        <v>0</v>
      </c>
      <c r="K85" s="23">
        <f t="shared" si="130"/>
        <v>0</v>
      </c>
      <c r="L85" s="23">
        <f t="shared" si="130"/>
        <v>0</v>
      </c>
      <c r="M85" s="23">
        <f t="shared" si="130"/>
        <v>0</v>
      </c>
      <c r="N85" s="23">
        <f t="shared" si="130"/>
        <v>0</v>
      </c>
      <c r="O85" s="23">
        <f t="shared" si="130"/>
        <v>0</v>
      </c>
      <c r="P85" s="23">
        <f t="shared" si="130"/>
        <v>0</v>
      </c>
      <c r="Q85" s="23">
        <f t="shared" si="130"/>
        <v>0</v>
      </c>
      <c r="R85" s="23">
        <f t="shared" si="130"/>
        <v>0</v>
      </c>
      <c r="S85" s="23">
        <f t="shared" si="130"/>
        <v>0</v>
      </c>
      <c r="T85" s="23">
        <f t="shared" si="130"/>
        <v>0</v>
      </c>
      <c r="U85" s="23">
        <f t="shared" si="130"/>
        <v>0</v>
      </c>
      <c r="V85" s="23">
        <f t="shared" si="130"/>
        <v>0</v>
      </c>
      <c r="W85" s="23">
        <f t="shared" si="130"/>
        <v>0</v>
      </c>
      <c r="X85" s="23">
        <f t="shared" si="130"/>
        <v>0</v>
      </c>
      <c r="Y85" s="23">
        <f t="shared" si="130"/>
        <v>-0.14496210954065675</v>
      </c>
      <c r="Z85" s="23">
        <f t="shared" si="130"/>
        <v>-0.13732957591781902</v>
      </c>
      <c r="AA85" s="23">
        <f t="shared" si="45"/>
        <v>-0.1305178448994623</v>
      </c>
      <c r="AB85" s="23">
        <f t="shared" si="45"/>
        <v>-0.12457415432329556</v>
      </c>
      <c r="AC85" s="23">
        <f t="shared" si="45"/>
        <v>-0.12496844614758029</v>
      </c>
      <c r="AD85" s="23">
        <f t="shared" ref="AD85:AE85" si="131">IFERROR((AD55-AD25)/AD25,"NO")</f>
        <v>-0.12562476190193966</v>
      </c>
      <c r="AE85" s="23">
        <f t="shared" si="131"/>
        <v>-0.12653217847722023</v>
      </c>
      <c r="AF85" s="23">
        <f t="shared" ref="AF85" si="132">IFERROR((AF55-AF25)/AF25,"NO")</f>
        <v>-0.12748559414816762</v>
      </c>
      <c r="AG85" s="23">
        <f t="shared" ref="AG85:AH85" si="133">IFERROR((AG55-AG25)/AG25,"NO")</f>
        <v>-0.12836352161409079</v>
      </c>
      <c r="AH85" s="23">
        <f t="shared" si="133"/>
        <v>-0.12877006439326386</v>
      </c>
      <c r="AI85" s="23"/>
      <c r="AJ85" s="28">
        <f t="shared" si="53"/>
        <v>-4.0597757855109252E-2</v>
      </c>
    </row>
    <row r="86" spans="2:37" ht="18" x14ac:dyDescent="0.2">
      <c r="B86" s="46" t="s">
        <v>110</v>
      </c>
      <c r="C86" s="23">
        <f>IFERROR((C56-C26)/C26,"NO")</f>
        <v>0</v>
      </c>
      <c r="D86" s="23">
        <f t="shared" ref="D86:Z87" si="134">IFERROR((D56-D26)/D26,"NO")</f>
        <v>0</v>
      </c>
      <c r="E86" s="23">
        <f t="shared" si="134"/>
        <v>0</v>
      </c>
      <c r="F86" s="23">
        <f t="shared" si="134"/>
        <v>0</v>
      </c>
      <c r="G86" s="23">
        <f t="shared" si="134"/>
        <v>0</v>
      </c>
      <c r="H86" s="23">
        <f t="shared" si="134"/>
        <v>0</v>
      </c>
      <c r="I86" s="23">
        <f t="shared" si="134"/>
        <v>0</v>
      </c>
      <c r="J86" s="23">
        <f t="shared" si="134"/>
        <v>0</v>
      </c>
      <c r="K86" s="23">
        <f t="shared" si="134"/>
        <v>0</v>
      </c>
      <c r="L86" s="23">
        <f t="shared" si="134"/>
        <v>0</v>
      </c>
      <c r="M86" s="23">
        <f t="shared" si="134"/>
        <v>0</v>
      </c>
      <c r="N86" s="23">
        <f t="shared" si="134"/>
        <v>0</v>
      </c>
      <c r="O86" s="23">
        <f t="shared" si="134"/>
        <v>0</v>
      </c>
      <c r="P86" s="23">
        <f t="shared" si="134"/>
        <v>0</v>
      </c>
      <c r="Q86" s="23">
        <f t="shared" si="134"/>
        <v>0</v>
      </c>
      <c r="R86" s="23">
        <f t="shared" si="134"/>
        <v>0</v>
      </c>
      <c r="S86" s="23">
        <f t="shared" si="134"/>
        <v>0</v>
      </c>
      <c r="T86" s="23">
        <f t="shared" si="134"/>
        <v>0</v>
      </c>
      <c r="U86" s="23">
        <f t="shared" si="134"/>
        <v>0</v>
      </c>
      <c r="V86" s="23">
        <f t="shared" si="134"/>
        <v>0</v>
      </c>
      <c r="W86" s="23">
        <f t="shared" si="134"/>
        <v>0</v>
      </c>
      <c r="X86" s="23">
        <f t="shared" si="134"/>
        <v>0</v>
      </c>
      <c r="Y86" s="23">
        <f t="shared" si="134"/>
        <v>0</v>
      </c>
      <c r="Z86" s="23">
        <f t="shared" si="134"/>
        <v>0</v>
      </c>
      <c r="AA86" s="23">
        <f t="shared" si="45"/>
        <v>0</v>
      </c>
      <c r="AB86" s="23">
        <f t="shared" si="45"/>
        <v>0</v>
      </c>
      <c r="AC86" s="23">
        <f t="shared" si="45"/>
        <v>0</v>
      </c>
      <c r="AD86" s="23">
        <f t="shared" ref="AD86:AE86" si="135">IFERROR((AD56-AD26)/AD26,"NO")</f>
        <v>0</v>
      </c>
      <c r="AE86" s="23">
        <f t="shared" si="135"/>
        <v>0</v>
      </c>
      <c r="AF86" s="23">
        <f t="shared" ref="AF86" si="136">IFERROR((AF56-AF26)/AF26,"NO")</f>
        <v>0</v>
      </c>
      <c r="AG86" s="23">
        <f t="shared" ref="AG86:AH86" si="137">IFERROR((AG56-AG26)/AG26,"NO")</f>
        <v>0</v>
      </c>
      <c r="AH86" s="23">
        <f t="shared" si="137"/>
        <v>0</v>
      </c>
      <c r="AI86" s="23"/>
      <c r="AJ86" s="28">
        <f>AVERAGE(C86:AH86)</f>
        <v>0</v>
      </c>
    </row>
    <row r="87" spans="2:37" x14ac:dyDescent="0.2">
      <c r="B87" s="46" t="s">
        <v>118</v>
      </c>
      <c r="C87" s="23">
        <f t="shared" ref="C87:R88" si="138">IFERROR((C57-C27)/C27,"NO")</f>
        <v>0</v>
      </c>
      <c r="D87" s="23">
        <f t="shared" si="138"/>
        <v>0</v>
      </c>
      <c r="E87" s="23">
        <f t="shared" si="138"/>
        <v>0</v>
      </c>
      <c r="F87" s="23">
        <f t="shared" si="138"/>
        <v>0</v>
      </c>
      <c r="G87" s="23">
        <f t="shared" si="138"/>
        <v>0</v>
      </c>
      <c r="H87" s="23">
        <f t="shared" si="138"/>
        <v>0</v>
      </c>
      <c r="I87" s="23">
        <f t="shared" si="138"/>
        <v>0</v>
      </c>
      <c r="J87" s="23">
        <f t="shared" si="138"/>
        <v>0</v>
      </c>
      <c r="K87" s="23">
        <f t="shared" si="138"/>
        <v>0</v>
      </c>
      <c r="L87" s="23">
        <f t="shared" si="138"/>
        <v>0</v>
      </c>
      <c r="M87" s="23">
        <f t="shared" si="138"/>
        <v>0</v>
      </c>
      <c r="N87" s="23">
        <f t="shared" si="138"/>
        <v>0</v>
      </c>
      <c r="O87" s="23">
        <f t="shared" si="138"/>
        <v>0</v>
      </c>
      <c r="P87" s="23">
        <f t="shared" si="138"/>
        <v>0</v>
      </c>
      <c r="Q87" s="23">
        <f t="shared" si="138"/>
        <v>0</v>
      </c>
      <c r="R87" s="23">
        <f t="shared" si="138"/>
        <v>0</v>
      </c>
      <c r="S87" s="23">
        <f t="shared" si="134"/>
        <v>0</v>
      </c>
      <c r="T87" s="23">
        <f t="shared" si="134"/>
        <v>0</v>
      </c>
      <c r="U87" s="23">
        <f t="shared" si="134"/>
        <v>0</v>
      </c>
      <c r="V87" s="23">
        <f t="shared" si="134"/>
        <v>0</v>
      </c>
      <c r="W87" s="23">
        <f t="shared" si="134"/>
        <v>0</v>
      </c>
      <c r="X87" s="23">
        <f t="shared" si="134"/>
        <v>0</v>
      </c>
      <c r="Y87" s="23">
        <f t="shared" si="134"/>
        <v>0</v>
      </c>
      <c r="Z87" s="23">
        <f t="shared" si="134"/>
        <v>0</v>
      </c>
      <c r="AA87" s="23">
        <f t="shared" ref="D87:AC88" si="139">IFERROR((AA57-AA27)/AA27,"NO")</f>
        <v>0</v>
      </c>
      <c r="AB87" s="23">
        <f t="shared" si="139"/>
        <v>0</v>
      </c>
      <c r="AC87" s="23">
        <f t="shared" si="139"/>
        <v>0</v>
      </c>
      <c r="AD87" s="23">
        <f t="shared" ref="AD87:AE87" si="140">IFERROR((AD57-AD27)/AD27,"NO")</f>
        <v>0</v>
      </c>
      <c r="AE87" s="23">
        <f t="shared" si="140"/>
        <v>0</v>
      </c>
      <c r="AF87" s="23">
        <f t="shared" ref="AF87" si="141">IFERROR((AF57-AF27)/AF27,"NO")</f>
        <v>0</v>
      </c>
      <c r="AG87" s="23">
        <f t="shared" ref="AG87:AH87" si="142">IFERROR((AG57-AG27)/AG27,"NO")</f>
        <v>0</v>
      </c>
      <c r="AH87" s="23">
        <f t="shared" si="142"/>
        <v>0</v>
      </c>
      <c r="AI87" s="23"/>
      <c r="AJ87" s="28">
        <f t="shared" si="53"/>
        <v>0</v>
      </c>
    </row>
    <row r="88" spans="2:37" x14ac:dyDescent="0.2">
      <c r="B88" s="46" t="s">
        <v>119</v>
      </c>
      <c r="C88" s="23">
        <f t="shared" si="138"/>
        <v>0</v>
      </c>
      <c r="D88" s="23">
        <f t="shared" si="139"/>
        <v>0</v>
      </c>
      <c r="E88" s="23">
        <f t="shared" si="139"/>
        <v>0</v>
      </c>
      <c r="F88" s="23">
        <f t="shared" si="139"/>
        <v>0</v>
      </c>
      <c r="G88" s="23">
        <f t="shared" si="139"/>
        <v>0</v>
      </c>
      <c r="H88" s="23">
        <f t="shared" si="139"/>
        <v>0</v>
      </c>
      <c r="I88" s="23">
        <f t="shared" si="139"/>
        <v>0</v>
      </c>
      <c r="J88" s="23">
        <f t="shared" si="139"/>
        <v>0</v>
      </c>
      <c r="K88" s="23">
        <f t="shared" si="139"/>
        <v>0</v>
      </c>
      <c r="L88" s="23">
        <f t="shared" si="139"/>
        <v>0</v>
      </c>
      <c r="M88" s="23">
        <f t="shared" si="139"/>
        <v>0</v>
      </c>
      <c r="N88" s="23">
        <f t="shared" si="139"/>
        <v>0</v>
      </c>
      <c r="O88" s="23">
        <f t="shared" si="139"/>
        <v>0</v>
      </c>
      <c r="P88" s="23">
        <f t="shared" si="139"/>
        <v>0</v>
      </c>
      <c r="Q88" s="23">
        <f t="shared" si="139"/>
        <v>9.4677386429005677E-3</v>
      </c>
      <c r="R88" s="23">
        <f t="shared" si="139"/>
        <v>0</v>
      </c>
      <c r="S88" s="23">
        <f t="shared" si="139"/>
        <v>0</v>
      </c>
      <c r="T88" s="23">
        <f t="shared" si="139"/>
        <v>0</v>
      </c>
      <c r="U88" s="23">
        <f t="shared" si="139"/>
        <v>0</v>
      </c>
      <c r="V88" s="23">
        <f t="shared" si="139"/>
        <v>0</v>
      </c>
      <c r="W88" s="23">
        <f t="shared" si="139"/>
        <v>0</v>
      </c>
      <c r="X88" s="23">
        <f t="shared" si="139"/>
        <v>0</v>
      </c>
      <c r="Y88" s="23">
        <f t="shared" si="139"/>
        <v>0</v>
      </c>
      <c r="Z88" s="23">
        <f t="shared" si="139"/>
        <v>0</v>
      </c>
      <c r="AA88" s="23">
        <f t="shared" si="139"/>
        <v>0</v>
      </c>
      <c r="AB88" s="23">
        <f t="shared" si="139"/>
        <v>6.5350773192399066E-5</v>
      </c>
      <c r="AC88" s="23">
        <f t="shared" si="139"/>
        <v>9.1830567727741768E-6</v>
      </c>
      <c r="AD88" s="23">
        <f t="shared" ref="AD88:AE88" si="143">IFERROR((AD58-AD28)/AD28,"NO")</f>
        <v>7.7780225926473971E-6</v>
      </c>
      <c r="AE88" s="23">
        <f t="shared" si="143"/>
        <v>6.4547967444835168E-4</v>
      </c>
      <c r="AF88" s="23">
        <f t="shared" ref="AF88" si="144">IFERROR((AF58-AF28)/AF28,"NO")</f>
        <v>5.4395678113428915E-4</v>
      </c>
      <c r="AG88" s="23">
        <f t="shared" ref="AG88:AH88" si="145">IFERROR((AG58-AG28)/AG28,"NO")</f>
        <v>2.9026361532392157E-3</v>
      </c>
      <c r="AH88" s="23">
        <f t="shared" si="145"/>
        <v>2.7521222950123098E-3</v>
      </c>
      <c r="AI88" s="23"/>
      <c r="AJ88" s="28">
        <f t="shared" si="53"/>
        <v>5.1232016872789236E-4</v>
      </c>
    </row>
    <row r="89" spans="2:37" ht="18" x14ac:dyDescent="0.2">
      <c r="B89" s="19" t="s">
        <v>112</v>
      </c>
      <c r="C89" s="67">
        <f>IFERROR((C59-C29)/C29,"NO")</f>
        <v>2.751800906453257E-4</v>
      </c>
      <c r="D89" s="67">
        <f t="shared" ref="D89:Z89" si="146">IFERROR((D59-D29)/D29,"NO")</f>
        <v>2.9335916831146224E-4</v>
      </c>
      <c r="E89" s="67">
        <f t="shared" si="146"/>
        <v>2.8705092280763641E-4</v>
      </c>
      <c r="F89" s="67">
        <f t="shared" si="146"/>
        <v>2.7558044351978913E-4</v>
      </c>
      <c r="G89" s="67">
        <f t="shared" si="146"/>
        <v>1.7516382186173339E-4</v>
      </c>
      <c r="H89" s="67">
        <f t="shared" si="146"/>
        <v>1.2003172474275099E-4</v>
      </c>
      <c r="I89" s="67">
        <f t="shared" si="146"/>
        <v>5.8989950277266639E-5</v>
      </c>
      <c r="J89" s="67">
        <f t="shared" si="146"/>
        <v>-1.3776438740380957E-5</v>
      </c>
      <c r="K89" s="67">
        <f t="shared" si="146"/>
        <v>-1.5188936878095141E-4</v>
      </c>
      <c r="L89" s="67">
        <f t="shared" si="146"/>
        <v>3.5071203241947886E-5</v>
      </c>
      <c r="M89" s="67">
        <f t="shared" si="146"/>
        <v>9.1152835264227789E-5</v>
      </c>
      <c r="N89" s="67">
        <f t="shared" si="146"/>
        <v>-1.0451014437268182E-4</v>
      </c>
      <c r="O89" s="67">
        <f t="shared" si="146"/>
        <v>-2.7216402499591694E-4</v>
      </c>
      <c r="P89" s="67">
        <f t="shared" si="146"/>
        <v>-4.1089809253597105E-4</v>
      </c>
      <c r="Q89" s="67">
        <f t="shared" si="146"/>
        <v>-4.7708171162834514E-4</v>
      </c>
      <c r="R89" s="67">
        <f t="shared" si="146"/>
        <v>-1.4456078151425093E-3</v>
      </c>
      <c r="S89" s="67">
        <f t="shared" si="146"/>
        <v>-2.2663740903120268E-3</v>
      </c>
      <c r="T89" s="67">
        <f t="shared" si="146"/>
        <v>-2.1646082749026993E-3</v>
      </c>
      <c r="U89" s="67">
        <f t="shared" si="146"/>
        <v>-1.1821579268995114E-3</v>
      </c>
      <c r="V89" s="67">
        <f t="shared" si="146"/>
        <v>4.2831746444236618E-3</v>
      </c>
      <c r="W89" s="67">
        <f t="shared" si="146"/>
        <v>-7.1605661061530405E-4</v>
      </c>
      <c r="X89" s="67">
        <f t="shared" si="146"/>
        <v>-9.9973093142768856E-4</v>
      </c>
      <c r="Y89" s="67">
        <f t="shared" si="146"/>
        <v>-1.3403132829283362E-3</v>
      </c>
      <c r="Z89" s="67">
        <f t="shared" si="146"/>
        <v>-1.366924266541811E-3</v>
      </c>
      <c r="AA89" s="67">
        <f t="shared" ref="AA89:AC89" si="147">IFERROR((AA59-AA29)/AA29,"NO")</f>
        <v>-1.2768737461898007E-3</v>
      </c>
      <c r="AB89" s="67">
        <f t="shared" si="147"/>
        <v>-1.1405750282717278E-3</v>
      </c>
      <c r="AC89" s="67">
        <f t="shared" si="147"/>
        <v>-1.1711577334171518E-3</v>
      </c>
      <c r="AD89" s="67">
        <f t="shared" ref="AD89:AE89" si="148">IFERROR((AD59-AD29)/AD29,"NO")</f>
        <v>-1.1835262992918169E-3</v>
      </c>
      <c r="AE89" s="67">
        <f t="shared" si="148"/>
        <v>-1.5195887806324292E-3</v>
      </c>
      <c r="AF89" s="67">
        <f t="shared" ref="AF89" si="149">IFERROR((AF59-AF29)/AF29,"NO")</f>
        <v>-1.660901875680514E-3</v>
      </c>
      <c r="AG89" s="67">
        <f t="shared" ref="AG89:AH89" si="150">IFERROR((AG59-AG29)/AG29,"NO")</f>
        <v>-5.4927075574810833E-3</v>
      </c>
      <c r="AH89" s="67">
        <f t="shared" si="150"/>
        <v>-8.1794556122044629E-3</v>
      </c>
      <c r="AI89" s="27"/>
      <c r="AJ89" s="36">
        <f>AVERAGE(C89:AH89)</f>
        <v>-8.9506640024679114E-4</v>
      </c>
      <c r="AK89" s="5" t="s">
        <v>42</v>
      </c>
    </row>
    <row r="92" spans="2:37" x14ac:dyDescent="0.2">
      <c r="C92" s="77">
        <f>C59-C29</f>
        <v>0.87986146110506525</v>
      </c>
      <c r="D92" s="77">
        <f t="shared" ref="D92:AA92" si="151">D59-D29</f>
        <v>0.85737105406815317</v>
      </c>
      <c r="E92" s="77">
        <f t="shared" si="151"/>
        <v>0.81761565590204555</v>
      </c>
      <c r="F92" s="77">
        <f t="shared" si="151"/>
        <v>0.78441079165395422</v>
      </c>
      <c r="G92" s="77">
        <f t="shared" si="151"/>
        <v>0.54713969910380911</v>
      </c>
      <c r="H92" s="77">
        <f t="shared" si="151"/>
        <v>0.37302791285856074</v>
      </c>
      <c r="I92" s="77">
        <f t="shared" si="151"/>
        <v>0.19365894361590108</v>
      </c>
      <c r="J92" s="77">
        <f t="shared" si="151"/>
        <v>-5.1215482859788608E-2</v>
      </c>
      <c r="K92" s="77">
        <f t="shared" si="151"/>
        <v>-0.53346267786764656</v>
      </c>
      <c r="L92" s="77">
        <f t="shared" si="151"/>
        <v>0.12763579109014245</v>
      </c>
      <c r="M92" s="77">
        <f t="shared" si="151"/>
        <v>0.40169398310081306</v>
      </c>
      <c r="N92" s="77">
        <f t="shared" si="151"/>
        <v>-0.46873407587736438</v>
      </c>
      <c r="O92" s="77">
        <f t="shared" si="151"/>
        <v>-1.0892792082418055</v>
      </c>
      <c r="P92" s="77">
        <f t="shared" si="151"/>
        <v>-1.4081859500975042</v>
      </c>
      <c r="Q92" s="77">
        <f t="shared" si="151"/>
        <v>-1.7288421211096647</v>
      </c>
      <c r="R92" s="77">
        <f t="shared" si="151"/>
        <v>-5.6461864634698031</v>
      </c>
      <c r="S92" s="77">
        <f t="shared" si="151"/>
        <v>-8.7034957503178703</v>
      </c>
      <c r="T92" s="77">
        <f t="shared" si="151"/>
        <v>-8.4433182395105177</v>
      </c>
      <c r="U92" s="77">
        <f t="shared" si="151"/>
        <v>-4.3097729222226917</v>
      </c>
      <c r="V92" s="77">
        <f t="shared" si="151"/>
        <v>12.009588319639533</v>
      </c>
      <c r="W92" s="77">
        <f t="shared" si="151"/>
        <v>-1.8507278107754246</v>
      </c>
      <c r="X92" s="77">
        <f t="shared" si="151"/>
        <v>-2.4605395211283394</v>
      </c>
      <c r="Y92" s="77">
        <f t="shared" si="151"/>
        <v>-3.5692841514196516</v>
      </c>
      <c r="Z92" s="77">
        <f t="shared" si="151"/>
        <v>-3.5700227175771033</v>
      </c>
      <c r="AA92" s="77">
        <f t="shared" si="151"/>
        <v>-3.8579499487259454</v>
      </c>
      <c r="AB92" s="77">
        <f>AB59-AB29</f>
        <v>-3.6562871015867131</v>
      </c>
      <c r="AC92" s="77">
        <f>AC59-AC29</f>
        <v>-4.0109093441692494</v>
      </c>
      <c r="AD92" s="77">
        <f t="shared" ref="AD92:AE92" si="152">AD59-AD29</f>
        <v>-4.0743923339596222</v>
      </c>
      <c r="AE92" s="77">
        <f t="shared" si="152"/>
        <v>-4.8397050089247386</v>
      </c>
      <c r="AF92" s="77">
        <f t="shared" ref="AF92" si="153">AF59-AF29</f>
        <v>-5.2179826546521326</v>
      </c>
      <c r="AG92" s="77">
        <f t="shared" ref="AG92:AH92" si="154">AG59-AG29</f>
        <v>-15.533459456438777</v>
      </c>
      <c r="AH92" s="77">
        <f t="shared" si="154"/>
        <v>-26.524561080805142</v>
      </c>
      <c r="AI92" s="35"/>
      <c r="AJ92" s="42">
        <f>SUM(C92:AH92)</f>
        <v>-94.556310409599519</v>
      </c>
      <c r="AK92" s="5" t="s">
        <v>43</v>
      </c>
    </row>
    <row r="94" spans="2:37" x14ac:dyDescent="0.2">
      <c r="AI94" s="35">
        <f>MIN(C92:AH92)</f>
        <v>-26.524561080805142</v>
      </c>
    </row>
    <row r="95" spans="2:37" x14ac:dyDescent="0.2">
      <c r="AI95" s="35">
        <f>MAX(C92:AH92)</f>
        <v>12.009588319639533</v>
      </c>
    </row>
    <row r="119" spans="2:2" x14ac:dyDescent="0.2">
      <c r="B119" s="10" t="s">
        <v>146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K70"/>
  <sheetViews>
    <sheetView zoomScale="75" zoomScaleNormal="75" workbookViewId="0">
      <pane ySplit="1" topLeftCell="A2" activePane="bottomLeft" state="frozen"/>
      <selection activeCell="B38" sqref="B38"/>
      <selection pane="bottomLeft" activeCell="D35" sqref="D35"/>
    </sheetView>
  </sheetViews>
  <sheetFormatPr defaultColWidth="9.140625" defaultRowHeight="15" x14ac:dyDescent="0.2"/>
  <cols>
    <col min="1" max="1" width="3.28515625" style="5" customWidth="1"/>
    <col min="2" max="2" width="46.7109375" style="5" customWidth="1"/>
    <col min="3" max="34" width="9.28515625" style="5" bestFit="1" customWidth="1"/>
    <col min="35" max="35" width="7.140625" style="5" customWidth="1"/>
    <col min="36" max="36" width="12" style="5" customWidth="1"/>
    <col min="37" max="16384" width="9.140625" style="5"/>
  </cols>
  <sheetData>
    <row r="1" spans="2:35" x14ac:dyDescent="0.2">
      <c r="B1" s="19" t="s">
        <v>123</v>
      </c>
    </row>
    <row r="2" spans="2:35" ht="18" x14ac:dyDescent="0.2">
      <c r="B2" s="10" t="s">
        <v>137</v>
      </c>
    </row>
    <row r="3" spans="2:35" x14ac:dyDescent="0.2">
      <c r="B3" s="4" t="s">
        <v>45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  <c r="AI3" s="4"/>
    </row>
    <row r="4" spans="2:35" x14ac:dyDescent="0.2">
      <c r="B4" s="5" t="s">
        <v>82</v>
      </c>
      <c r="C4" s="25">
        <v>12319.457162398623</v>
      </c>
      <c r="D4" s="25">
        <v>12587.72780020627</v>
      </c>
      <c r="E4" s="25">
        <v>12826.140744442173</v>
      </c>
      <c r="F4" s="25">
        <v>12938.27005559021</v>
      </c>
      <c r="G4" s="25">
        <v>12947.475164480196</v>
      </c>
      <c r="H4" s="25">
        <v>13054.974356410317</v>
      </c>
      <c r="I4" s="25">
        <v>13468.483014981482</v>
      </c>
      <c r="J4" s="25">
        <v>13835.611429721994</v>
      </c>
      <c r="K4" s="25">
        <v>14121.781884069009</v>
      </c>
      <c r="L4" s="25">
        <v>13784.660846664912</v>
      </c>
      <c r="M4" s="25">
        <v>13250.696369519237</v>
      </c>
      <c r="N4" s="25">
        <v>13230.732050699185</v>
      </c>
      <c r="O4" s="25">
        <v>13134.149705126138</v>
      </c>
      <c r="P4" s="25">
        <v>13157.872854705593</v>
      </c>
      <c r="Q4" s="25">
        <v>13095.633201732915</v>
      </c>
      <c r="R4" s="25">
        <v>12973.598239146184</v>
      </c>
      <c r="S4" s="25">
        <v>13038.761222371635</v>
      </c>
      <c r="T4" s="25">
        <v>12599.515361467966</v>
      </c>
      <c r="U4" s="25">
        <v>12569.701288903105</v>
      </c>
      <c r="V4" s="25">
        <v>12343.312207311854</v>
      </c>
      <c r="W4" s="25">
        <v>12059.137939307993</v>
      </c>
      <c r="X4" s="25">
        <v>11930.245555866559</v>
      </c>
      <c r="Y4" s="25">
        <v>12643.336553039157</v>
      </c>
      <c r="Z4" s="25">
        <v>12761.50552854612</v>
      </c>
      <c r="AA4" s="25">
        <v>12676.21202126565</v>
      </c>
      <c r="AB4" s="25">
        <v>13102.576134714931</v>
      </c>
      <c r="AC4" s="25">
        <v>13467.688295348591</v>
      </c>
      <c r="AD4" s="25">
        <v>13950.384317326287</v>
      </c>
      <c r="AE4" s="25">
        <v>14278.018983839072</v>
      </c>
      <c r="AF4" s="25">
        <v>13887.053482763142</v>
      </c>
      <c r="AG4" s="25">
        <v>14104.912653507488</v>
      </c>
      <c r="AH4" s="25">
        <v>14488.252548949278</v>
      </c>
      <c r="AI4" s="25"/>
    </row>
    <row r="5" spans="2:35" x14ac:dyDescent="0.2">
      <c r="B5" s="5" t="s">
        <v>83</v>
      </c>
      <c r="C5" s="25">
        <v>2094.7160040981025</v>
      </c>
      <c r="D5" s="25">
        <v>2144.3725253455823</v>
      </c>
      <c r="E5" s="25">
        <v>2186.2142562756903</v>
      </c>
      <c r="F5" s="25">
        <v>2215.3256773142321</v>
      </c>
      <c r="G5" s="25">
        <v>2223.7222274264714</v>
      </c>
      <c r="H5" s="25">
        <v>2244.7786968753135</v>
      </c>
      <c r="I5" s="25">
        <v>2347.9759758607602</v>
      </c>
      <c r="J5" s="25">
        <v>2427.0969264169485</v>
      </c>
      <c r="K5" s="25">
        <v>2478.2062673557457</v>
      </c>
      <c r="L5" s="25">
        <v>2406.65153100406</v>
      </c>
      <c r="M5" s="25">
        <v>2319.563510018635</v>
      </c>
      <c r="N5" s="25">
        <v>2355.8581044937864</v>
      </c>
      <c r="O5" s="25">
        <v>2367.3618757838476</v>
      </c>
      <c r="P5" s="25">
        <v>2352.905985039718</v>
      </c>
      <c r="Q5" s="25">
        <v>2321.4367220205713</v>
      </c>
      <c r="R5" s="25">
        <v>2376.2287963836252</v>
      </c>
      <c r="S5" s="25">
        <v>2402.8875916991533</v>
      </c>
      <c r="T5" s="25">
        <v>2313.6159521930713</v>
      </c>
      <c r="U5" s="25">
        <v>2327.0258993809139</v>
      </c>
      <c r="V5" s="25">
        <v>2307.7598420793688</v>
      </c>
      <c r="W5" s="25">
        <v>2269.7705036921366</v>
      </c>
      <c r="X5" s="25">
        <v>2266.4389525487945</v>
      </c>
      <c r="Y5" s="25">
        <v>2444.139905354943</v>
      </c>
      <c r="Z5" s="25">
        <v>2449.74434859951</v>
      </c>
      <c r="AA5" s="25">
        <v>2396.9929724766034</v>
      </c>
      <c r="AB5" s="25">
        <v>2497.6424081462651</v>
      </c>
      <c r="AC5" s="25">
        <v>2573.2007194960829</v>
      </c>
      <c r="AD5" s="25">
        <v>2660.0384381326571</v>
      </c>
      <c r="AE5" s="25">
        <v>2738.1322304900182</v>
      </c>
      <c r="AF5" s="25">
        <v>2645.4795014171841</v>
      </c>
      <c r="AG5" s="25">
        <v>2666.4158556037246</v>
      </c>
      <c r="AH5" s="25">
        <v>2702.6511716818368</v>
      </c>
      <c r="AI5" s="25"/>
    </row>
    <row r="6" spans="2:35" x14ac:dyDescent="0.2">
      <c r="B6" s="5" t="s">
        <v>84</v>
      </c>
      <c r="C6" s="25">
        <f>SUM(C7:C8)</f>
        <v>4802.7201582244297</v>
      </c>
      <c r="D6" s="25">
        <f t="shared" ref="D6:AH6" si="0">SUM(D7:D8)</f>
        <v>4767.6561852851319</v>
      </c>
      <c r="E6" s="25">
        <f t="shared" si="0"/>
        <v>4684.9044703578384</v>
      </c>
      <c r="F6" s="25">
        <f t="shared" si="0"/>
        <v>4826.7672856095305</v>
      </c>
      <c r="G6" s="25">
        <f t="shared" si="0"/>
        <v>5016.6742733808624</v>
      </c>
      <c r="H6" s="25">
        <f t="shared" si="0"/>
        <v>5232.1537564672817</v>
      </c>
      <c r="I6" s="25">
        <f t="shared" si="0"/>
        <v>5239.3008586078377</v>
      </c>
      <c r="J6" s="25">
        <f t="shared" si="0"/>
        <v>5067.3415367542184</v>
      </c>
      <c r="K6" s="25">
        <f t="shared" si="0"/>
        <v>5392.6712281517675</v>
      </c>
      <c r="L6" s="25">
        <f t="shared" si="0"/>
        <v>5400.3359669295896</v>
      </c>
      <c r="M6" s="25">
        <f t="shared" si="0"/>
        <v>5154.2641576201268</v>
      </c>
      <c r="N6" s="25">
        <f t="shared" si="0"/>
        <v>4921.5520834137842</v>
      </c>
      <c r="O6" s="25">
        <f t="shared" si="0"/>
        <v>4875.1716687544831</v>
      </c>
      <c r="P6" s="25">
        <f t="shared" si="0"/>
        <v>5056.1306956308345</v>
      </c>
      <c r="Q6" s="25">
        <f t="shared" si="0"/>
        <v>4930.8614864118899</v>
      </c>
      <c r="R6" s="25">
        <f t="shared" si="0"/>
        <v>4810.1467894650559</v>
      </c>
      <c r="S6" s="25">
        <f t="shared" si="0"/>
        <v>4733.5674405629197</v>
      </c>
      <c r="T6" s="25">
        <f t="shared" si="0"/>
        <v>4545.0494274703342</v>
      </c>
      <c r="U6" s="25">
        <f t="shared" si="0"/>
        <v>4427.9020319207466</v>
      </c>
      <c r="V6" s="25">
        <f t="shared" si="0"/>
        <v>4311.3931724462636</v>
      </c>
      <c r="W6" s="25">
        <f t="shared" si="0"/>
        <v>4572.8654086497045</v>
      </c>
      <c r="X6" s="25">
        <f t="shared" si="0"/>
        <v>4193.4048058666212</v>
      </c>
      <c r="Y6" s="25">
        <f t="shared" si="0"/>
        <v>4343.1930445269936</v>
      </c>
      <c r="Z6" s="25">
        <f t="shared" si="0"/>
        <v>4730.1058509242421</v>
      </c>
      <c r="AA6" s="25">
        <f t="shared" si="0"/>
        <v>4537.4118164581914</v>
      </c>
      <c r="AB6" s="25">
        <f t="shared" si="0"/>
        <v>4554.7119270056419</v>
      </c>
      <c r="AC6" s="25">
        <f t="shared" si="0"/>
        <v>4607.894580403602</v>
      </c>
      <c r="AD6" s="25">
        <f t="shared" si="0"/>
        <v>4870.514137328677</v>
      </c>
      <c r="AE6" s="25">
        <f t="shared" si="0"/>
        <v>5153.2349568443769</v>
      </c>
      <c r="AF6" s="25">
        <f t="shared" si="0"/>
        <v>4821.3645080528686</v>
      </c>
      <c r="AG6" s="25">
        <f t="shared" si="0"/>
        <v>4853.0684558240191</v>
      </c>
      <c r="AH6" s="25">
        <f t="shared" si="0"/>
        <v>5063.1742136822531</v>
      </c>
      <c r="AI6" s="25"/>
    </row>
    <row r="7" spans="2:35" ht="18" x14ac:dyDescent="0.2">
      <c r="B7" s="46" t="s">
        <v>107</v>
      </c>
      <c r="C7" s="25">
        <v>4097.1223131289526</v>
      </c>
      <c r="D7" s="25">
        <v>4057.5729945463295</v>
      </c>
      <c r="E7" s="25">
        <v>3964.7727193584351</v>
      </c>
      <c r="F7" s="25">
        <v>4106.7790683647481</v>
      </c>
      <c r="G7" s="25">
        <v>4280.5697192949974</v>
      </c>
      <c r="H7" s="25">
        <v>4482.4804051172678</v>
      </c>
      <c r="I7" s="25">
        <v>4476.2125600966092</v>
      </c>
      <c r="J7" s="25">
        <v>4311.7431817728557</v>
      </c>
      <c r="K7" s="25">
        <v>4596.1820116756653</v>
      </c>
      <c r="L7" s="25">
        <v>4606.1979899004609</v>
      </c>
      <c r="M7" s="25">
        <v>4398.6693904941567</v>
      </c>
      <c r="N7" s="25">
        <v>4189.2519451097205</v>
      </c>
      <c r="O7" s="25">
        <v>4149.0091889058485</v>
      </c>
      <c r="P7" s="25">
        <v>4315.5527734888765</v>
      </c>
      <c r="Q7" s="25">
        <v>4209.1569616958859</v>
      </c>
      <c r="R7" s="25">
        <v>4104.1112780115436</v>
      </c>
      <c r="S7" s="25">
        <v>4028.8651104159412</v>
      </c>
      <c r="T7" s="25">
        <v>3879.5101827240569</v>
      </c>
      <c r="U7" s="25">
        <v>3760.0527957504473</v>
      </c>
      <c r="V7" s="25">
        <v>3645.236614806478</v>
      </c>
      <c r="W7" s="25">
        <v>3888.7914424614492</v>
      </c>
      <c r="X7" s="25">
        <v>3557.2649120656401</v>
      </c>
      <c r="Y7" s="25">
        <v>3688.9587977556316</v>
      </c>
      <c r="Z7" s="25">
        <v>4040.0957066740807</v>
      </c>
      <c r="AA7" s="25">
        <v>3867.3994093164883</v>
      </c>
      <c r="AB7" s="25">
        <v>3865.0858914906403</v>
      </c>
      <c r="AC7" s="25">
        <v>3892.730621423736</v>
      </c>
      <c r="AD7" s="25">
        <v>4121.734861490062</v>
      </c>
      <c r="AE7" s="25">
        <v>4363.2867779075814</v>
      </c>
      <c r="AF7" s="25">
        <v>4087.8276530330681</v>
      </c>
      <c r="AG7" s="25">
        <v>4126.5079345242675</v>
      </c>
      <c r="AH7" s="25">
        <v>4320.3039559799126</v>
      </c>
      <c r="AI7" s="25"/>
    </row>
    <row r="8" spans="2:35" ht="18" x14ac:dyDescent="0.2">
      <c r="B8" s="46" t="s">
        <v>108</v>
      </c>
      <c r="C8" s="25">
        <v>705.59784509547683</v>
      </c>
      <c r="D8" s="25">
        <v>710.08319073880261</v>
      </c>
      <c r="E8" s="25">
        <v>720.13175099940281</v>
      </c>
      <c r="F8" s="25">
        <v>719.9882172447825</v>
      </c>
      <c r="G8" s="25">
        <v>736.10455408586483</v>
      </c>
      <c r="H8" s="25">
        <v>749.67335135001372</v>
      </c>
      <c r="I8" s="25">
        <v>763.08829851122823</v>
      </c>
      <c r="J8" s="25">
        <v>755.5983549813626</v>
      </c>
      <c r="K8" s="25">
        <v>796.48921647610223</v>
      </c>
      <c r="L8" s="25">
        <v>794.13797702912825</v>
      </c>
      <c r="M8" s="25">
        <v>755.59476712597029</v>
      </c>
      <c r="N8" s="25">
        <v>732.30013830406415</v>
      </c>
      <c r="O8" s="25">
        <v>726.16247984863469</v>
      </c>
      <c r="P8" s="25">
        <v>740.57792214195842</v>
      </c>
      <c r="Q8" s="25">
        <v>721.70452471600356</v>
      </c>
      <c r="R8" s="25">
        <v>706.03551145351219</v>
      </c>
      <c r="S8" s="25">
        <v>704.70233014697862</v>
      </c>
      <c r="T8" s="25">
        <v>665.53924474627763</v>
      </c>
      <c r="U8" s="25">
        <v>667.8492361702996</v>
      </c>
      <c r="V8" s="25">
        <v>666.15655763978589</v>
      </c>
      <c r="W8" s="25">
        <v>684.07396618825555</v>
      </c>
      <c r="X8" s="25">
        <v>636.13989380098133</v>
      </c>
      <c r="Y8" s="25">
        <v>654.23424677136177</v>
      </c>
      <c r="Z8" s="25">
        <v>690.01014425016149</v>
      </c>
      <c r="AA8" s="25">
        <v>670.01240714170297</v>
      </c>
      <c r="AB8" s="25">
        <v>689.62603551500194</v>
      </c>
      <c r="AC8" s="25">
        <v>715.16395897986581</v>
      </c>
      <c r="AD8" s="25">
        <v>748.77927583861447</v>
      </c>
      <c r="AE8" s="25">
        <v>789.94817893679533</v>
      </c>
      <c r="AF8" s="25">
        <v>733.53685501980067</v>
      </c>
      <c r="AG8" s="25">
        <v>726.5605212997516</v>
      </c>
      <c r="AH8" s="25">
        <v>742.87025770234027</v>
      </c>
      <c r="AI8" s="25"/>
    </row>
    <row r="9" spans="2:35" x14ac:dyDescent="0.2">
      <c r="B9" s="5" t="s">
        <v>85</v>
      </c>
      <c r="C9" s="25">
        <v>355.036</v>
      </c>
      <c r="D9" s="25">
        <v>315.14515999999998</v>
      </c>
      <c r="E9" s="25">
        <v>255.60083999999998</v>
      </c>
      <c r="F9" s="25">
        <v>357.2998</v>
      </c>
      <c r="G9" s="25">
        <v>269.64124000000004</v>
      </c>
      <c r="H9" s="25">
        <v>494.59520000000003</v>
      </c>
      <c r="I9" s="25">
        <v>484.03343999999993</v>
      </c>
      <c r="J9" s="25">
        <v>423.48680000000002</v>
      </c>
      <c r="K9" s="25">
        <v>305.58044000000001</v>
      </c>
      <c r="L9" s="25">
        <v>383.22723999999999</v>
      </c>
      <c r="M9" s="25">
        <v>366.38315999999998</v>
      </c>
      <c r="N9" s="25">
        <v>385.28247999999996</v>
      </c>
      <c r="O9" s="25">
        <v>273.89956000000001</v>
      </c>
      <c r="P9" s="25">
        <v>386.76</v>
      </c>
      <c r="Q9" s="25">
        <v>240.79571999999996</v>
      </c>
      <c r="R9" s="25">
        <v>266.73371999999995</v>
      </c>
      <c r="S9" s="25">
        <v>254.85636</v>
      </c>
      <c r="T9" s="25">
        <v>376.76671999999996</v>
      </c>
      <c r="U9" s="25">
        <v>262.20744000000002</v>
      </c>
      <c r="V9" s="25">
        <v>307.32239999999996</v>
      </c>
      <c r="W9" s="25">
        <v>427.93387999999993</v>
      </c>
      <c r="X9" s="25">
        <v>360.67856</v>
      </c>
      <c r="Y9" s="25">
        <v>229.39619999999999</v>
      </c>
      <c r="Z9" s="25">
        <v>515.69275999999991</v>
      </c>
      <c r="AA9" s="25">
        <v>391.07495680000005</v>
      </c>
      <c r="AB9" s="25">
        <v>401.14668</v>
      </c>
      <c r="AC9" s="25">
        <v>433.59667999999999</v>
      </c>
      <c r="AD9" s="25">
        <v>332.74647999999996</v>
      </c>
      <c r="AE9" s="25">
        <v>461.05708000000004</v>
      </c>
      <c r="AF9" s="25">
        <v>343.90247759999994</v>
      </c>
      <c r="AG9" s="25">
        <v>399.48303999999996</v>
      </c>
      <c r="AH9" s="25">
        <v>597.40603999999996</v>
      </c>
      <c r="AI9" s="25"/>
    </row>
    <row r="10" spans="2:35" x14ac:dyDescent="0.2">
      <c r="B10" s="5" t="s">
        <v>86</v>
      </c>
      <c r="C10" s="25">
        <v>96.677023188405784</v>
      </c>
      <c r="D10" s="25">
        <v>99.628382821946872</v>
      </c>
      <c r="E10" s="25">
        <v>118.08579710144927</v>
      </c>
      <c r="F10" s="25">
        <v>99.875217391304361</v>
      </c>
      <c r="G10" s="25">
        <v>98.719420289855051</v>
      </c>
      <c r="H10" s="25">
        <v>86.267101449275344</v>
      </c>
      <c r="I10" s="25">
        <v>87.18695652173912</v>
      </c>
      <c r="J10" s="25">
        <v>82.633913043478259</v>
      </c>
      <c r="K10" s="25">
        <v>95.371594202898564</v>
      </c>
      <c r="L10" s="25">
        <v>103.53391304347825</v>
      </c>
      <c r="M10" s="25">
        <v>91.8436231884058</v>
      </c>
      <c r="N10" s="25">
        <v>83.63666666666667</v>
      </c>
      <c r="O10" s="25">
        <v>80.805362318840594</v>
      </c>
      <c r="P10" s="25">
        <v>78.482608695652175</v>
      </c>
      <c r="Q10" s="25">
        <v>66.857681159420295</v>
      </c>
      <c r="R10" s="25">
        <v>60.814599999999999</v>
      </c>
      <c r="S10" s="25">
        <v>64.755533333333346</v>
      </c>
      <c r="T10" s="25">
        <v>50.899933333333344</v>
      </c>
      <c r="U10" s="25">
        <v>66.973133333333351</v>
      </c>
      <c r="V10" s="25">
        <v>89.020800000000008</v>
      </c>
      <c r="W10" s="25">
        <v>98.243200000000016</v>
      </c>
      <c r="X10" s="25">
        <v>70.265799999999999</v>
      </c>
      <c r="Y10" s="25">
        <v>46.351066666666675</v>
      </c>
      <c r="Z10" s="25">
        <v>47.090266666666672</v>
      </c>
      <c r="AA10" s="25">
        <v>54.549733333333336</v>
      </c>
      <c r="AB10" s="25">
        <v>64.265666666666661</v>
      </c>
      <c r="AC10" s="25">
        <v>79.107600000000019</v>
      </c>
      <c r="AD10" s="25">
        <v>83.988666666666674</v>
      </c>
      <c r="AE10" s="25">
        <v>88.762666666666675</v>
      </c>
      <c r="AF10" s="25">
        <v>91.980533333333341</v>
      </c>
      <c r="AG10" s="25">
        <v>109.40233333333333</v>
      </c>
      <c r="AH10" s="25">
        <v>102.04333333333332</v>
      </c>
      <c r="AI10" s="25"/>
    </row>
    <row r="11" spans="2:35" ht="18" x14ac:dyDescent="0.2">
      <c r="B11" s="19" t="s">
        <v>114</v>
      </c>
      <c r="C11" s="26">
        <f>C4+C5+C6+C9+C10</f>
        <v>19668.606347909565</v>
      </c>
      <c r="D11" s="26">
        <f t="shared" ref="D11:Y11" si="1">D4+D5+D6+D9+D10</f>
        <v>19914.530053658927</v>
      </c>
      <c r="E11" s="26">
        <f t="shared" si="1"/>
        <v>20070.946108177151</v>
      </c>
      <c r="F11" s="26">
        <f t="shared" si="1"/>
        <v>20437.53803590528</v>
      </c>
      <c r="G11" s="26">
        <f t="shared" si="1"/>
        <v>20556.232325577384</v>
      </c>
      <c r="H11" s="26">
        <f t="shared" si="1"/>
        <v>21112.769111202189</v>
      </c>
      <c r="I11" s="26">
        <f t="shared" si="1"/>
        <v>21626.980245971816</v>
      </c>
      <c r="J11" s="26">
        <f t="shared" si="1"/>
        <v>21836.170605936641</v>
      </c>
      <c r="K11" s="26">
        <f t="shared" si="1"/>
        <v>22393.611413779421</v>
      </c>
      <c r="L11" s="26">
        <f t="shared" si="1"/>
        <v>22078.409497642038</v>
      </c>
      <c r="M11" s="26">
        <f t="shared" si="1"/>
        <v>21182.750820346406</v>
      </c>
      <c r="N11" s="26">
        <f t="shared" si="1"/>
        <v>20977.061385273424</v>
      </c>
      <c r="O11" s="26">
        <f t="shared" si="1"/>
        <v>20731.388171983308</v>
      </c>
      <c r="P11" s="26">
        <f t="shared" si="1"/>
        <v>21032.152144071795</v>
      </c>
      <c r="Q11" s="26">
        <f t="shared" si="1"/>
        <v>20655.584811324796</v>
      </c>
      <c r="R11" s="26">
        <f t="shared" si="1"/>
        <v>20487.522144994866</v>
      </c>
      <c r="S11" s="26">
        <f t="shared" si="1"/>
        <v>20494.82814796704</v>
      </c>
      <c r="T11" s="26">
        <f t="shared" si="1"/>
        <v>19885.847394464705</v>
      </c>
      <c r="U11" s="26">
        <f t="shared" si="1"/>
        <v>19653.809793538094</v>
      </c>
      <c r="V11" s="26">
        <f t="shared" si="1"/>
        <v>19358.808421837486</v>
      </c>
      <c r="W11" s="26">
        <f t="shared" si="1"/>
        <v>19427.950931649837</v>
      </c>
      <c r="X11" s="26">
        <f t="shared" si="1"/>
        <v>18821.033674281978</v>
      </c>
      <c r="Y11" s="26">
        <f t="shared" si="1"/>
        <v>19706.416769587759</v>
      </c>
      <c r="Z11" s="26">
        <f>Z4+Z5+Z6+Z9+Z10</f>
        <v>20504.138754736538</v>
      </c>
      <c r="AA11" s="26">
        <f>AA4+AA5+AA6+AA9+AA10</f>
        <v>20056.241500333777</v>
      </c>
      <c r="AB11" s="26">
        <f>AB4+AB5+AB6+AB9+AB10</f>
        <v>20620.342816533506</v>
      </c>
      <c r="AC11" s="26">
        <f>AC4+AC5+AC6+AC9+AC10</f>
        <v>21161.487875248273</v>
      </c>
      <c r="AD11" s="26">
        <f t="shared" ref="AD11:AE11" si="2">AD4+AD5+AD6+AD9+AD10</f>
        <v>21897.67203945429</v>
      </c>
      <c r="AE11" s="26">
        <f t="shared" si="2"/>
        <v>22719.205917840129</v>
      </c>
      <c r="AF11" s="26">
        <f t="shared" ref="AF11:AG11" si="3">AF4+AF5+AF6+AF9+AF10</f>
        <v>21789.780503166527</v>
      </c>
      <c r="AG11" s="26">
        <f t="shared" si="3"/>
        <v>22133.28233826856</v>
      </c>
      <c r="AH11" s="26">
        <f t="shared" ref="AH11" si="4">AH4+AH5+AH6+AH9+AH10</f>
        <v>22953.527307646706</v>
      </c>
      <c r="AI11" s="26"/>
    </row>
    <row r="12" spans="2:35" x14ac:dyDescent="0.2">
      <c r="B12" s="2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2:35" x14ac:dyDescent="0.2">
      <c r="B13" s="19" t="s">
        <v>126</v>
      </c>
    </row>
    <row r="14" spans="2:35" ht="18" x14ac:dyDescent="0.2">
      <c r="B14" s="10" t="s">
        <v>138</v>
      </c>
    </row>
    <row r="15" spans="2:35" x14ac:dyDescent="0.2">
      <c r="B15" s="4" t="s">
        <v>45</v>
      </c>
      <c r="C15" s="4">
        <v>1990</v>
      </c>
      <c r="D15" s="4">
        <v>1991</v>
      </c>
      <c r="E15" s="4">
        <v>1992</v>
      </c>
      <c r="F15" s="4">
        <v>1993</v>
      </c>
      <c r="G15" s="4">
        <v>1994</v>
      </c>
      <c r="H15" s="4">
        <v>1995</v>
      </c>
      <c r="I15" s="4">
        <v>1996</v>
      </c>
      <c r="J15" s="4">
        <v>1997</v>
      </c>
      <c r="K15" s="4">
        <v>1998</v>
      </c>
      <c r="L15" s="4">
        <v>1999</v>
      </c>
      <c r="M15" s="4">
        <v>2000</v>
      </c>
      <c r="N15" s="4">
        <v>2001</v>
      </c>
      <c r="O15" s="4">
        <v>2002</v>
      </c>
      <c r="P15" s="4">
        <v>2003</v>
      </c>
      <c r="Q15" s="4">
        <v>2004</v>
      </c>
      <c r="R15" s="4">
        <v>2005</v>
      </c>
      <c r="S15" s="4">
        <v>2006</v>
      </c>
      <c r="T15" s="4">
        <v>2007</v>
      </c>
      <c r="U15" s="4">
        <v>2008</v>
      </c>
      <c r="V15" s="4">
        <v>2009</v>
      </c>
      <c r="W15" s="4">
        <v>2010</v>
      </c>
      <c r="X15" s="4">
        <v>2011</v>
      </c>
      <c r="Y15" s="4">
        <v>2012</v>
      </c>
      <c r="Z15" s="4">
        <v>2013</v>
      </c>
      <c r="AA15" s="4">
        <v>2014</v>
      </c>
      <c r="AB15" s="4">
        <v>2015</v>
      </c>
      <c r="AC15" s="4">
        <v>2016</v>
      </c>
      <c r="AD15" s="4">
        <v>2017</v>
      </c>
      <c r="AE15" s="4">
        <v>2018</v>
      </c>
      <c r="AF15" s="4">
        <v>2019</v>
      </c>
      <c r="AG15" s="4">
        <v>2020</v>
      </c>
      <c r="AH15" s="4">
        <v>2021</v>
      </c>
      <c r="AI15" s="4"/>
    </row>
    <row r="16" spans="2:35" x14ac:dyDescent="0.2">
      <c r="B16" s="9" t="s">
        <v>82</v>
      </c>
      <c r="C16" s="37">
        <v>12319.457162398623</v>
      </c>
      <c r="D16" s="37">
        <v>12587.72780020627</v>
      </c>
      <c r="E16" s="37">
        <v>12826.140744442173</v>
      </c>
      <c r="F16" s="37">
        <v>12938.27005559021</v>
      </c>
      <c r="G16" s="37">
        <v>12947.475164480196</v>
      </c>
      <c r="H16" s="37">
        <v>13054.974356410317</v>
      </c>
      <c r="I16" s="37">
        <v>13468.483014981482</v>
      </c>
      <c r="J16" s="37">
        <v>13835.611429721994</v>
      </c>
      <c r="K16" s="37">
        <v>14121.781884069009</v>
      </c>
      <c r="L16" s="37">
        <v>13784.660846664912</v>
      </c>
      <c r="M16" s="37">
        <v>13250.696369519237</v>
      </c>
      <c r="N16" s="37">
        <v>13230.732050699185</v>
      </c>
      <c r="O16" s="37">
        <v>13134.149705126138</v>
      </c>
      <c r="P16" s="37">
        <v>13157.872854705593</v>
      </c>
      <c r="Q16" s="37">
        <v>13095.633201732915</v>
      </c>
      <c r="R16" s="37">
        <v>12973.598239146184</v>
      </c>
      <c r="S16" s="37">
        <v>13038.761222371635</v>
      </c>
      <c r="T16" s="37">
        <v>12599.515361467966</v>
      </c>
      <c r="U16" s="37">
        <v>12569.701288903105</v>
      </c>
      <c r="V16" s="37">
        <v>12343.312207311854</v>
      </c>
      <c r="W16" s="37">
        <v>12059.137939307993</v>
      </c>
      <c r="X16" s="37">
        <v>11930.245555866559</v>
      </c>
      <c r="Y16" s="37">
        <v>12643.336553039157</v>
      </c>
      <c r="Z16" s="37">
        <v>12761.50552854612</v>
      </c>
      <c r="AA16" s="37">
        <v>12676.21202126565</v>
      </c>
      <c r="AB16" s="37">
        <v>13102.576134714931</v>
      </c>
      <c r="AC16" s="37">
        <v>13467.688295348591</v>
      </c>
      <c r="AD16" s="37">
        <v>13950.384317326287</v>
      </c>
      <c r="AE16" s="37">
        <v>14278.018983839072</v>
      </c>
      <c r="AF16" s="37">
        <v>13887.049593249681</v>
      </c>
      <c r="AG16" s="37">
        <v>14104.912653507488</v>
      </c>
      <c r="AH16" s="37">
        <v>14486.531337436689</v>
      </c>
      <c r="AI16" s="37"/>
    </row>
    <row r="17" spans="2:36" x14ac:dyDescent="0.2">
      <c r="B17" s="9" t="s">
        <v>83</v>
      </c>
      <c r="C17" s="37">
        <v>2173.2089729461004</v>
      </c>
      <c r="D17" s="37">
        <v>2228.9213921502787</v>
      </c>
      <c r="E17" s="37">
        <v>2273.5500047694968</v>
      </c>
      <c r="F17" s="37">
        <v>2304.7138719064392</v>
      </c>
      <c r="G17" s="37">
        <v>2308.7145092657097</v>
      </c>
      <c r="H17" s="37">
        <v>2327.5910814231097</v>
      </c>
      <c r="I17" s="37">
        <v>2430.214079356394</v>
      </c>
      <c r="J17" s="37">
        <v>2506.4149486383876</v>
      </c>
      <c r="K17" s="37">
        <v>2562.4366953023491</v>
      </c>
      <c r="L17" s="37">
        <v>2490.390692689115</v>
      </c>
      <c r="M17" s="37">
        <v>2397.8917035491286</v>
      </c>
      <c r="N17" s="37">
        <v>2429.137005386021</v>
      </c>
      <c r="O17" s="37">
        <v>2432.8010558959841</v>
      </c>
      <c r="P17" s="37">
        <v>2416.1995482523957</v>
      </c>
      <c r="Q17" s="37">
        <v>2386.5783096897467</v>
      </c>
      <c r="R17" s="37">
        <v>2438.0455312013692</v>
      </c>
      <c r="S17" s="37">
        <v>2461.2508396900239</v>
      </c>
      <c r="T17" s="37">
        <v>2366.1836673659018</v>
      </c>
      <c r="U17" s="37">
        <v>2373.2573041382684</v>
      </c>
      <c r="V17" s="37">
        <v>2349.883404496717</v>
      </c>
      <c r="W17" s="37">
        <v>2307.3044380034526</v>
      </c>
      <c r="X17" s="37">
        <v>2305.1165459126373</v>
      </c>
      <c r="Y17" s="37">
        <v>2486.3191077959609</v>
      </c>
      <c r="Z17" s="37">
        <v>2493.7022782265426</v>
      </c>
      <c r="AA17" s="37">
        <v>2442.6837787298136</v>
      </c>
      <c r="AB17" s="37">
        <v>2541.79618356112</v>
      </c>
      <c r="AC17" s="37">
        <v>2617.2115098759268</v>
      </c>
      <c r="AD17" s="37">
        <v>2708.8738320872403</v>
      </c>
      <c r="AE17" s="37">
        <v>2786.0497559161572</v>
      </c>
      <c r="AF17" s="37">
        <v>2692.1883948464938</v>
      </c>
      <c r="AG17" s="37">
        <v>2716.3992863472595</v>
      </c>
      <c r="AH17" s="37">
        <v>2751.6005788994498</v>
      </c>
      <c r="AI17" s="37"/>
    </row>
    <row r="18" spans="2:36" x14ac:dyDescent="0.2">
      <c r="B18" s="9" t="s">
        <v>84</v>
      </c>
      <c r="C18" s="37">
        <f>SUM(C19:C20)</f>
        <v>4312.0725263653903</v>
      </c>
      <c r="D18" s="37">
        <f t="shared" ref="D18:AH18" si="5">SUM(D19:D20)</f>
        <v>4283.0795798297186</v>
      </c>
      <c r="E18" s="37">
        <f t="shared" si="5"/>
        <v>4206.7008610983057</v>
      </c>
      <c r="F18" s="37">
        <f t="shared" si="5"/>
        <v>4358.1013037117527</v>
      </c>
      <c r="G18" s="37">
        <f t="shared" si="5"/>
        <v>4556.7759867843415</v>
      </c>
      <c r="H18" s="37">
        <f t="shared" si="5"/>
        <v>4779.2267915018583</v>
      </c>
      <c r="I18" s="37">
        <f t="shared" si="5"/>
        <v>4790.9531089146467</v>
      </c>
      <c r="J18" s="37">
        <f t="shared" si="5"/>
        <v>4623.230774792115</v>
      </c>
      <c r="K18" s="37">
        <f t="shared" si="5"/>
        <v>4955.6119508580359</v>
      </c>
      <c r="L18" s="37">
        <f t="shared" si="5"/>
        <v>4972.0426280716938</v>
      </c>
      <c r="M18" s="37">
        <f t="shared" si="5"/>
        <v>4734.1637597786521</v>
      </c>
      <c r="N18" s="37">
        <f t="shared" si="5"/>
        <v>4506.2523228500795</v>
      </c>
      <c r="O18" s="37">
        <f t="shared" si="5"/>
        <v>4468.477941273818</v>
      </c>
      <c r="P18" s="37">
        <f t="shared" si="5"/>
        <v>4656.5580024009005</v>
      </c>
      <c r="Q18" s="37">
        <f t="shared" si="5"/>
        <v>4532.2913870666107</v>
      </c>
      <c r="R18" s="37">
        <f t="shared" si="5"/>
        <v>4417.7599520676631</v>
      </c>
      <c r="S18" s="37">
        <f t="shared" si="5"/>
        <v>4345.5547622432523</v>
      </c>
      <c r="T18" s="37">
        <f t="shared" si="5"/>
        <v>4166.1587494991336</v>
      </c>
      <c r="U18" s="37">
        <f t="shared" si="5"/>
        <v>4062.3325340211886</v>
      </c>
      <c r="V18" s="37">
        <f t="shared" si="5"/>
        <v>3957.5586517044812</v>
      </c>
      <c r="W18" s="37">
        <f t="shared" si="5"/>
        <v>4235.1477660309611</v>
      </c>
      <c r="X18" s="37">
        <f t="shared" si="5"/>
        <v>3859.286366772968</v>
      </c>
      <c r="Y18" s="37">
        <f t="shared" si="5"/>
        <v>4011.8265451755096</v>
      </c>
      <c r="Z18" s="37">
        <f t="shared" si="5"/>
        <v>4411.0882130685732</v>
      </c>
      <c r="AA18" s="37">
        <f t="shared" si="5"/>
        <v>4227.3747956827419</v>
      </c>
      <c r="AB18" s="37">
        <f t="shared" si="5"/>
        <v>4255.9483782971784</v>
      </c>
      <c r="AC18" s="37">
        <f t="shared" si="5"/>
        <v>4320.948656166931</v>
      </c>
      <c r="AD18" s="37">
        <f t="shared" si="5"/>
        <v>4594.5272312610523</v>
      </c>
      <c r="AE18" s="37">
        <f t="shared" si="5"/>
        <v>4887.8412962798429</v>
      </c>
      <c r="AF18" s="37">
        <f t="shared" si="5"/>
        <v>4561.2508335022903</v>
      </c>
      <c r="AG18" s="37">
        <f t="shared" si="5"/>
        <v>4599.6362109243291</v>
      </c>
      <c r="AH18" s="37">
        <f t="shared" si="5"/>
        <v>4816.4642045779174</v>
      </c>
      <c r="AI18" s="37"/>
    </row>
    <row r="19" spans="2:36" ht="18" x14ac:dyDescent="0.2">
      <c r="B19" s="38" t="s">
        <v>107</v>
      </c>
      <c r="C19" s="37">
        <v>3587.3495205121662</v>
      </c>
      <c r="D19" s="37">
        <v>3554.1966718591657</v>
      </c>
      <c r="E19" s="37">
        <v>3467.1120963326243</v>
      </c>
      <c r="F19" s="37">
        <v>3619.2976563843877</v>
      </c>
      <c r="G19" s="37">
        <v>3799.6338571313031</v>
      </c>
      <c r="H19" s="37">
        <v>4007.7235173025529</v>
      </c>
      <c r="I19" s="37">
        <v>4006.6116759450274</v>
      </c>
      <c r="J19" s="37">
        <v>3848.4025672176617</v>
      </c>
      <c r="K19" s="37">
        <v>4136.5235320029615</v>
      </c>
      <c r="L19" s="37">
        <v>4153.9459171001108</v>
      </c>
      <c r="M19" s="37">
        <v>3956.0849453699052</v>
      </c>
      <c r="N19" s="37">
        <v>3753.6353289266635</v>
      </c>
      <c r="O19" s="37">
        <v>3721.3864575721259</v>
      </c>
      <c r="P19" s="37">
        <v>3893.652053651726</v>
      </c>
      <c r="Q19" s="37">
        <v>3791.6219494080606</v>
      </c>
      <c r="R19" s="37">
        <v>3692.4714865553788</v>
      </c>
      <c r="S19" s="37">
        <v>3622.9781189504761</v>
      </c>
      <c r="T19" s="37">
        <v>3482.9941957850551</v>
      </c>
      <c r="U19" s="37">
        <v>3375.5349180627436</v>
      </c>
      <c r="V19" s="37">
        <v>3269.6899179810275</v>
      </c>
      <c r="W19" s="37">
        <v>3525.1277526106014</v>
      </c>
      <c r="X19" s="37">
        <v>3202.4869698150869</v>
      </c>
      <c r="Y19" s="37">
        <v>3341.5282011776258</v>
      </c>
      <c r="Z19" s="37">
        <v>3702.1197435523491</v>
      </c>
      <c r="AA19" s="37">
        <v>3538.9632104292923</v>
      </c>
      <c r="AB19" s="37">
        <v>3547.0378596964902</v>
      </c>
      <c r="AC19" s="37">
        <v>3585.0336320678211</v>
      </c>
      <c r="AD19" s="37">
        <v>3823.3119596966058</v>
      </c>
      <c r="AE19" s="37">
        <v>4072.912281131285</v>
      </c>
      <c r="AF19" s="37">
        <v>3806.05748476999</v>
      </c>
      <c r="AG19" s="37">
        <v>3851.8226308454095</v>
      </c>
      <c r="AH19" s="37">
        <v>4050.7264885907434</v>
      </c>
      <c r="AI19" s="37"/>
    </row>
    <row r="20" spans="2:36" ht="18" x14ac:dyDescent="0.2">
      <c r="B20" s="38" t="s">
        <v>108</v>
      </c>
      <c r="C20" s="37">
        <v>724.72300585322375</v>
      </c>
      <c r="D20" s="37">
        <v>728.88290797055254</v>
      </c>
      <c r="E20" s="37">
        <v>739.58876476568128</v>
      </c>
      <c r="F20" s="37">
        <v>738.80364732736473</v>
      </c>
      <c r="G20" s="37">
        <v>757.14212965303852</v>
      </c>
      <c r="H20" s="37">
        <v>771.50327419930522</v>
      </c>
      <c r="I20" s="37">
        <v>784.34143296961906</v>
      </c>
      <c r="J20" s="37">
        <v>774.82820757445313</v>
      </c>
      <c r="K20" s="37">
        <v>819.08841885507411</v>
      </c>
      <c r="L20" s="37">
        <v>818.09671097158332</v>
      </c>
      <c r="M20" s="37">
        <v>778.07881440874712</v>
      </c>
      <c r="N20" s="37">
        <v>752.61699392341643</v>
      </c>
      <c r="O20" s="37">
        <v>747.09148370169191</v>
      </c>
      <c r="P20" s="37">
        <v>762.90594874917463</v>
      </c>
      <c r="Q20" s="37">
        <v>740.66943765855035</v>
      </c>
      <c r="R20" s="37">
        <v>725.28846551228412</v>
      </c>
      <c r="S20" s="37">
        <v>722.57664329277588</v>
      </c>
      <c r="T20" s="37">
        <v>683.16455371407835</v>
      </c>
      <c r="U20" s="37">
        <v>686.79761595844491</v>
      </c>
      <c r="V20" s="37">
        <v>687.86873372345349</v>
      </c>
      <c r="W20" s="37">
        <v>710.0200134203601</v>
      </c>
      <c r="X20" s="37">
        <v>656.79939695788096</v>
      </c>
      <c r="Y20" s="37">
        <v>670.29834399788365</v>
      </c>
      <c r="Z20" s="37">
        <v>708.96846951622433</v>
      </c>
      <c r="AA20" s="37">
        <v>688.41158525344929</v>
      </c>
      <c r="AB20" s="37">
        <v>708.91051860068865</v>
      </c>
      <c r="AC20" s="37">
        <v>735.9150240991097</v>
      </c>
      <c r="AD20" s="37">
        <v>771.2152715644462</v>
      </c>
      <c r="AE20" s="37">
        <v>814.9290151485576</v>
      </c>
      <c r="AF20" s="37">
        <v>755.19334873230002</v>
      </c>
      <c r="AG20" s="37">
        <v>747.81358007891936</v>
      </c>
      <c r="AH20" s="37">
        <v>765.73771598717394</v>
      </c>
      <c r="AI20" s="37"/>
    </row>
    <row r="21" spans="2:36" x14ac:dyDescent="0.2">
      <c r="B21" s="9" t="s">
        <v>85</v>
      </c>
      <c r="C21" s="37">
        <v>355.036</v>
      </c>
      <c r="D21" s="37">
        <v>315.14515999999998</v>
      </c>
      <c r="E21" s="37">
        <v>255.60083999999998</v>
      </c>
      <c r="F21" s="37">
        <v>357.2998</v>
      </c>
      <c r="G21" s="37">
        <v>269.64124000000004</v>
      </c>
      <c r="H21" s="37">
        <v>494.59520000000003</v>
      </c>
      <c r="I21" s="37">
        <v>484.03343999999993</v>
      </c>
      <c r="J21" s="37">
        <v>423.48680000000002</v>
      </c>
      <c r="K21" s="37">
        <v>305.58044000000001</v>
      </c>
      <c r="L21" s="37">
        <v>383.22723999999999</v>
      </c>
      <c r="M21" s="37">
        <v>366.38315999999998</v>
      </c>
      <c r="N21" s="37">
        <v>385.28247999999996</v>
      </c>
      <c r="O21" s="37">
        <v>273.89956000000001</v>
      </c>
      <c r="P21" s="37">
        <v>386.76</v>
      </c>
      <c r="Q21" s="37">
        <v>240.79571999999996</v>
      </c>
      <c r="R21" s="37">
        <v>266.73371999999995</v>
      </c>
      <c r="S21" s="37">
        <v>254.85636</v>
      </c>
      <c r="T21" s="37">
        <v>376.76671999999996</v>
      </c>
      <c r="U21" s="37">
        <v>262.20744000000002</v>
      </c>
      <c r="V21" s="37">
        <v>307.32239999999996</v>
      </c>
      <c r="W21" s="37">
        <v>427.93387999999993</v>
      </c>
      <c r="X21" s="37">
        <v>360.67856</v>
      </c>
      <c r="Y21" s="37">
        <v>229.39619999999999</v>
      </c>
      <c r="Z21" s="37">
        <v>515.69275999999991</v>
      </c>
      <c r="AA21" s="37">
        <v>391.07495680000005</v>
      </c>
      <c r="AB21" s="37">
        <v>401.14668</v>
      </c>
      <c r="AC21" s="37">
        <v>433.59667999999999</v>
      </c>
      <c r="AD21" s="37">
        <v>332.74647999999996</v>
      </c>
      <c r="AE21" s="37">
        <v>461.05708000000004</v>
      </c>
      <c r="AF21" s="37">
        <v>343.90247759999994</v>
      </c>
      <c r="AG21" s="37">
        <v>399.48303999999996</v>
      </c>
      <c r="AH21" s="37">
        <v>597.40603999999996</v>
      </c>
      <c r="AI21" s="37"/>
    </row>
    <row r="22" spans="2:36" x14ac:dyDescent="0.2">
      <c r="B22" s="9" t="s">
        <v>86</v>
      </c>
      <c r="C22" s="37">
        <v>96.677023188405784</v>
      </c>
      <c r="D22" s="37">
        <v>99.628382821946872</v>
      </c>
      <c r="E22" s="37">
        <v>118.08579710144927</v>
      </c>
      <c r="F22" s="37">
        <v>99.875217391304361</v>
      </c>
      <c r="G22" s="37">
        <v>98.719420289855051</v>
      </c>
      <c r="H22" s="37">
        <v>86.267101449275344</v>
      </c>
      <c r="I22" s="37">
        <v>87.18695652173912</v>
      </c>
      <c r="J22" s="37">
        <v>82.633913043478259</v>
      </c>
      <c r="K22" s="37">
        <v>95.371594202898564</v>
      </c>
      <c r="L22" s="37">
        <v>103.53391304347825</v>
      </c>
      <c r="M22" s="37">
        <v>91.8436231884058</v>
      </c>
      <c r="N22" s="37">
        <v>83.63666666666667</v>
      </c>
      <c r="O22" s="37">
        <v>80.805362318840594</v>
      </c>
      <c r="P22" s="37">
        <v>78.482608695652175</v>
      </c>
      <c r="Q22" s="37">
        <v>66.857681159420295</v>
      </c>
      <c r="R22" s="37">
        <v>60.814599999999999</v>
      </c>
      <c r="S22" s="37">
        <v>64.755533333333346</v>
      </c>
      <c r="T22" s="37">
        <v>50.899933333333344</v>
      </c>
      <c r="U22" s="37">
        <v>66.973133333333351</v>
      </c>
      <c r="V22" s="37">
        <v>89.020800000000008</v>
      </c>
      <c r="W22" s="37">
        <v>98.243200000000016</v>
      </c>
      <c r="X22" s="37">
        <v>70.265799999999999</v>
      </c>
      <c r="Y22" s="37">
        <v>46.351066666666675</v>
      </c>
      <c r="Z22" s="37">
        <v>47.090266666666672</v>
      </c>
      <c r="AA22" s="37">
        <v>54.549733333333336</v>
      </c>
      <c r="AB22" s="37">
        <v>64.265666666666661</v>
      </c>
      <c r="AC22" s="37">
        <v>79.107600000000019</v>
      </c>
      <c r="AD22" s="37">
        <v>83.988666666666674</v>
      </c>
      <c r="AE22" s="37">
        <v>88.762666666666675</v>
      </c>
      <c r="AF22" s="37">
        <v>91.980533333333341</v>
      </c>
      <c r="AG22" s="37">
        <v>109.40233333333333</v>
      </c>
      <c r="AH22" s="37">
        <v>102.04333333333332</v>
      </c>
      <c r="AI22" s="37"/>
    </row>
    <row r="23" spans="2:36" ht="18" x14ac:dyDescent="0.2">
      <c r="B23" s="8" t="s">
        <v>114</v>
      </c>
      <c r="C23" s="39">
        <f>C16+C17+C18+C21+C22</f>
        <v>19256.451684898522</v>
      </c>
      <c r="D23" s="39">
        <f t="shared" ref="D23:Y23" si="6">D16+D17+D18+D21+D22</f>
        <v>19514.502315008212</v>
      </c>
      <c r="E23" s="39">
        <f t="shared" si="6"/>
        <v>19680.078247411424</v>
      </c>
      <c r="F23" s="39">
        <f t="shared" si="6"/>
        <v>20058.260248599709</v>
      </c>
      <c r="G23" s="39">
        <f t="shared" si="6"/>
        <v>20181.326320820102</v>
      </c>
      <c r="H23" s="39">
        <f t="shared" si="6"/>
        <v>20742.654530784563</v>
      </c>
      <c r="I23" s="39">
        <f t="shared" si="6"/>
        <v>21260.870599774262</v>
      </c>
      <c r="J23" s="39">
        <f t="shared" si="6"/>
        <v>21471.377866195973</v>
      </c>
      <c r="K23" s="39">
        <f t="shared" si="6"/>
        <v>22040.782564432295</v>
      </c>
      <c r="L23" s="39">
        <f t="shared" si="6"/>
        <v>21733.855320469196</v>
      </c>
      <c r="M23" s="39">
        <f t="shared" si="6"/>
        <v>20840.978616035423</v>
      </c>
      <c r="N23" s="39">
        <f t="shared" si="6"/>
        <v>20635.040525601951</v>
      </c>
      <c r="O23" s="39">
        <f t="shared" si="6"/>
        <v>20390.13362461478</v>
      </c>
      <c r="P23" s="39">
        <f t="shared" si="6"/>
        <v>20695.873014054541</v>
      </c>
      <c r="Q23" s="39">
        <f t="shared" si="6"/>
        <v>20322.15629964869</v>
      </c>
      <c r="R23" s="39">
        <f t="shared" si="6"/>
        <v>20156.952042415218</v>
      </c>
      <c r="S23" s="39">
        <f t="shared" si="6"/>
        <v>20165.178717638246</v>
      </c>
      <c r="T23" s="39">
        <f t="shared" si="6"/>
        <v>19559.524431666334</v>
      </c>
      <c r="U23" s="39">
        <f t="shared" si="6"/>
        <v>19334.471700395894</v>
      </c>
      <c r="V23" s="39">
        <f t="shared" si="6"/>
        <v>19047.097463513051</v>
      </c>
      <c r="W23" s="39">
        <f t="shared" si="6"/>
        <v>19127.767223342409</v>
      </c>
      <c r="X23" s="39">
        <f t="shared" si="6"/>
        <v>18525.592828552166</v>
      </c>
      <c r="Y23" s="39">
        <f t="shared" si="6"/>
        <v>19417.229472677293</v>
      </c>
      <c r="Z23" s="39">
        <f>Z16+Z17+Z18+Z21+Z22</f>
        <v>20229.079046507904</v>
      </c>
      <c r="AA23" s="39">
        <f>AA16+AA17+AA18+AA21+AA22</f>
        <v>19791.895285811537</v>
      </c>
      <c r="AB23" s="39">
        <f>AB16+AB17+AB18+AB21+AB22</f>
        <v>20365.733043239899</v>
      </c>
      <c r="AC23" s="39">
        <f>AC16+AC17+AC18+AC21+AC22</f>
        <v>20918.552741391446</v>
      </c>
      <c r="AD23" s="39">
        <f t="shared" ref="AD23:AE23" si="7">AD16+AD17+AD18+AD21+AD22</f>
        <v>21670.520527341247</v>
      </c>
      <c r="AE23" s="39">
        <f t="shared" si="7"/>
        <v>22501.729782701736</v>
      </c>
      <c r="AF23" s="39">
        <f t="shared" ref="AF23" si="8">AF16+AF17+AF18+AF21+AF22</f>
        <v>21576.371832531797</v>
      </c>
      <c r="AG23" s="39">
        <f>AG16+AG17+AG18+AG21+AG22</f>
        <v>21929.833524112408</v>
      </c>
      <c r="AH23" s="39">
        <f>AH16+AH17+AH18+AH21+AH22</f>
        <v>22754.045494247395</v>
      </c>
      <c r="AI23" s="39"/>
    </row>
    <row r="24" spans="2:36" x14ac:dyDescent="0.2">
      <c r="B24" s="2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2:36" x14ac:dyDescent="0.2">
      <c r="B25" s="8" t="s">
        <v>7</v>
      </c>
    </row>
    <row r="26" spans="2:36" x14ac:dyDescent="0.2"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2:36" x14ac:dyDescent="0.2">
      <c r="B27" s="4" t="s">
        <v>45</v>
      </c>
      <c r="C27" s="4">
        <v>1990</v>
      </c>
      <c r="D27" s="4">
        <v>1991</v>
      </c>
      <c r="E27" s="4">
        <v>1992</v>
      </c>
      <c r="F27" s="4">
        <v>1993</v>
      </c>
      <c r="G27" s="4">
        <v>1994</v>
      </c>
      <c r="H27" s="4">
        <v>1995</v>
      </c>
      <c r="I27" s="4">
        <v>1996</v>
      </c>
      <c r="J27" s="4">
        <v>1997</v>
      </c>
      <c r="K27" s="4">
        <v>1998</v>
      </c>
      <c r="L27" s="4">
        <v>1999</v>
      </c>
      <c r="M27" s="4">
        <v>2000</v>
      </c>
      <c r="N27" s="4">
        <v>2001</v>
      </c>
      <c r="O27" s="4">
        <v>2002</v>
      </c>
      <c r="P27" s="4">
        <v>2003</v>
      </c>
      <c r="Q27" s="4">
        <v>2004</v>
      </c>
      <c r="R27" s="4">
        <v>2005</v>
      </c>
      <c r="S27" s="4">
        <v>2006</v>
      </c>
      <c r="T27" s="4">
        <v>2007</v>
      </c>
      <c r="U27" s="4">
        <v>2008</v>
      </c>
      <c r="V27" s="4">
        <v>2009</v>
      </c>
      <c r="W27" s="4">
        <v>2010</v>
      </c>
      <c r="X27" s="4">
        <v>2011</v>
      </c>
      <c r="Y27" s="4">
        <v>2012</v>
      </c>
      <c r="Z27" s="4">
        <v>2013</v>
      </c>
      <c r="AA27" s="4">
        <v>2014</v>
      </c>
      <c r="AB27" s="4">
        <v>2015</v>
      </c>
      <c r="AC27" s="4">
        <v>2016</v>
      </c>
      <c r="AD27" s="4">
        <v>2017</v>
      </c>
      <c r="AE27" s="4">
        <v>2018</v>
      </c>
      <c r="AF27" s="4">
        <v>2019</v>
      </c>
      <c r="AG27" s="4">
        <v>2020</v>
      </c>
      <c r="AH27" s="4">
        <v>2021</v>
      </c>
      <c r="AI27" s="4"/>
    </row>
    <row r="28" spans="2:36" x14ac:dyDescent="0.2">
      <c r="B28" s="9" t="s">
        <v>82</v>
      </c>
      <c r="C28" s="23">
        <f>(C16-C4)/C4</f>
        <v>0</v>
      </c>
      <c r="D28" s="23">
        <f t="shared" ref="D28:Y35" si="9">(D16-D4)/D4</f>
        <v>0</v>
      </c>
      <c r="E28" s="23">
        <f t="shared" si="9"/>
        <v>0</v>
      </c>
      <c r="F28" s="23">
        <f t="shared" si="9"/>
        <v>0</v>
      </c>
      <c r="G28" s="23">
        <f t="shared" si="9"/>
        <v>0</v>
      </c>
      <c r="H28" s="23">
        <f t="shared" si="9"/>
        <v>0</v>
      </c>
      <c r="I28" s="23">
        <f t="shared" si="9"/>
        <v>0</v>
      </c>
      <c r="J28" s="23">
        <f t="shared" si="9"/>
        <v>0</v>
      </c>
      <c r="K28" s="23">
        <f t="shared" si="9"/>
        <v>0</v>
      </c>
      <c r="L28" s="23">
        <f t="shared" si="9"/>
        <v>0</v>
      </c>
      <c r="M28" s="23">
        <f t="shared" si="9"/>
        <v>0</v>
      </c>
      <c r="N28" s="23">
        <f t="shared" si="9"/>
        <v>0</v>
      </c>
      <c r="O28" s="23">
        <f t="shared" si="9"/>
        <v>0</v>
      </c>
      <c r="P28" s="23">
        <f t="shared" si="9"/>
        <v>0</v>
      </c>
      <c r="Q28" s="23">
        <f t="shared" si="9"/>
        <v>0</v>
      </c>
      <c r="R28" s="23">
        <f t="shared" si="9"/>
        <v>0</v>
      </c>
      <c r="S28" s="23">
        <f t="shared" si="9"/>
        <v>0</v>
      </c>
      <c r="T28" s="23">
        <f t="shared" si="9"/>
        <v>0</v>
      </c>
      <c r="U28" s="23">
        <f t="shared" si="9"/>
        <v>0</v>
      </c>
      <c r="V28" s="23">
        <f t="shared" si="9"/>
        <v>0</v>
      </c>
      <c r="W28" s="23">
        <f t="shared" si="9"/>
        <v>0</v>
      </c>
      <c r="X28" s="23">
        <f t="shared" si="9"/>
        <v>0</v>
      </c>
      <c r="Y28" s="23">
        <f t="shared" si="9"/>
        <v>0</v>
      </c>
      <c r="Z28" s="23">
        <f t="shared" ref="Z28:AC35" si="10">(Z16-Z4)/Z4</f>
        <v>0</v>
      </c>
      <c r="AA28" s="23">
        <f t="shared" si="10"/>
        <v>0</v>
      </c>
      <c r="AB28" s="23">
        <f t="shared" si="10"/>
        <v>0</v>
      </c>
      <c r="AC28" s="23">
        <f t="shared" si="10"/>
        <v>0</v>
      </c>
      <c r="AD28" s="23">
        <f t="shared" ref="AD28:AE28" si="11">(AD16-AD4)/AD4</f>
        <v>0</v>
      </c>
      <c r="AE28" s="23">
        <f t="shared" si="11"/>
        <v>0</v>
      </c>
      <c r="AF28" s="23">
        <f t="shared" ref="AF28:AG28" si="12">(AF16-AF4)/AF4</f>
        <v>-2.8008198176350469E-7</v>
      </c>
      <c r="AG28" s="23">
        <f t="shared" si="12"/>
        <v>0</v>
      </c>
      <c r="AH28" s="23">
        <f t="shared" ref="AH28" si="13">(AH16-AH4)/AH4</f>
        <v>-1.18800490726831E-4</v>
      </c>
      <c r="AI28" s="23"/>
      <c r="AJ28" s="28">
        <f>AVERAGE(C28:AH28)</f>
        <v>-3.7212678971435782E-6</v>
      </c>
    </row>
    <row r="29" spans="2:36" x14ac:dyDescent="0.2">
      <c r="B29" s="9" t="s">
        <v>83</v>
      </c>
      <c r="C29" s="23">
        <f>(C17-C5)/C5</f>
        <v>3.7471890554344467E-2</v>
      </c>
      <c r="D29" s="23">
        <f t="shared" ref="D29:R29" si="14">(D17-D5)/D5</f>
        <v>3.9428255028155959E-2</v>
      </c>
      <c r="E29" s="23">
        <f t="shared" si="14"/>
        <v>3.994839400717598E-2</v>
      </c>
      <c r="F29" s="23">
        <f t="shared" si="14"/>
        <v>4.0349911305401213E-2</v>
      </c>
      <c r="G29" s="23">
        <f t="shared" si="14"/>
        <v>3.8220727746918495E-2</v>
      </c>
      <c r="H29" s="23">
        <f t="shared" si="14"/>
        <v>3.6891112991703542E-2</v>
      </c>
      <c r="I29" s="23">
        <f t="shared" si="14"/>
        <v>3.5025104320109413E-2</v>
      </c>
      <c r="J29" s="23">
        <f t="shared" si="14"/>
        <v>3.2680203809797581E-2</v>
      </c>
      <c r="K29" s="23">
        <f t="shared" si="14"/>
        <v>3.398846538971817E-2</v>
      </c>
      <c r="L29" s="23">
        <f t="shared" si="14"/>
        <v>3.4794884347099007E-2</v>
      </c>
      <c r="M29" s="23">
        <f t="shared" si="14"/>
        <v>3.3768505665906196E-2</v>
      </c>
      <c r="N29" s="23">
        <f t="shared" si="14"/>
        <v>3.1104972219020942E-2</v>
      </c>
      <c r="O29" s="23">
        <f t="shared" si="14"/>
        <v>2.764223787732881E-2</v>
      </c>
      <c r="P29" s="23">
        <f t="shared" si="14"/>
        <v>2.6900166693914616E-2</v>
      </c>
      <c r="Q29" s="23">
        <f t="shared" si="14"/>
        <v>2.8060893088861071E-2</v>
      </c>
      <c r="R29" s="23">
        <f t="shared" si="14"/>
        <v>2.6014639209752298E-2</v>
      </c>
      <c r="S29" s="23">
        <f t="shared" si="9"/>
        <v>2.4288796609749114E-2</v>
      </c>
      <c r="T29" s="23">
        <f t="shared" si="9"/>
        <v>2.272102036770696E-2</v>
      </c>
      <c r="U29" s="23">
        <f t="shared" si="9"/>
        <v>1.9867163820417307E-2</v>
      </c>
      <c r="V29" s="23">
        <f t="shared" si="9"/>
        <v>1.8253009541665956E-2</v>
      </c>
      <c r="W29" s="23">
        <f t="shared" si="9"/>
        <v>1.6536444653880725E-2</v>
      </c>
      <c r="X29" s="23">
        <f t="shared" si="9"/>
        <v>1.7065358553049352E-2</v>
      </c>
      <c r="Y29" s="23">
        <f t="shared" si="9"/>
        <v>1.7257278255064751E-2</v>
      </c>
      <c r="Z29" s="23">
        <f t="shared" si="10"/>
        <v>1.7943884492340134E-2</v>
      </c>
      <c r="AA29" s="23">
        <f t="shared" si="10"/>
        <v>1.906171890274751E-2</v>
      </c>
      <c r="AB29" s="23">
        <f t="shared" si="10"/>
        <v>1.76781813404688E-2</v>
      </c>
      <c r="AC29" s="23">
        <f t="shared" si="10"/>
        <v>1.7103520159306759E-2</v>
      </c>
      <c r="AD29" s="23">
        <f t="shared" ref="AD29:AE29" si="15">(AD17-AD5)/AD5</f>
        <v>1.8358905365617788E-2</v>
      </c>
      <c r="AE29" s="23">
        <f t="shared" si="15"/>
        <v>1.7500077203197628E-2</v>
      </c>
      <c r="AF29" s="23">
        <f t="shared" ref="AF29:AG29" si="16">(AF17-AF5)/AF5</f>
        <v>1.7656116180181217E-2</v>
      </c>
      <c r="AG29" s="23">
        <f t="shared" si="16"/>
        <v>1.874554962553571E-2</v>
      </c>
      <c r="AH29" s="23">
        <f t="shared" ref="AH29" si="17">(AH17-AH5)/AH5</f>
        <v>1.8111625995430349E-2</v>
      </c>
      <c r="AI29" s="23"/>
      <c r="AJ29" s="28">
        <f t="shared" ref="AJ29:AJ35" si="18">AVERAGE(C29:AH29)</f>
        <v>2.6263719228798995E-2</v>
      </c>
    </row>
    <row r="30" spans="2:36" x14ac:dyDescent="0.2">
      <c r="B30" s="9" t="s">
        <v>84</v>
      </c>
      <c r="C30" s="23">
        <f>(C18-C6)/C6</f>
        <v>-0.10216036239771928</v>
      </c>
      <c r="D30" s="23">
        <f t="shared" si="9"/>
        <v>-0.10163832848329288</v>
      </c>
      <c r="E30" s="23">
        <f>(E18-E6)/E6</f>
        <v>-0.10207328928160768</v>
      </c>
      <c r="F30" s="23">
        <f t="shared" si="9"/>
        <v>-9.7097281506621058E-2</v>
      </c>
      <c r="G30" s="23">
        <f t="shared" si="9"/>
        <v>-9.1673938058287344E-2</v>
      </c>
      <c r="H30" s="23">
        <f t="shared" si="9"/>
        <v>-8.6566065533830353E-2</v>
      </c>
      <c r="I30" s="23">
        <f t="shared" si="9"/>
        <v>-8.5573965266106861E-2</v>
      </c>
      <c r="J30" s="23">
        <f t="shared" si="9"/>
        <v>-8.7641766149153116E-2</v>
      </c>
      <c r="K30" s="23">
        <f t="shared" si="9"/>
        <v>-8.1046898429876113E-2</v>
      </c>
      <c r="L30" s="23">
        <f t="shared" si="9"/>
        <v>-7.930864699542127E-2</v>
      </c>
      <c r="M30" s="23">
        <f t="shared" si="9"/>
        <v>-8.1505406978490444E-2</v>
      </c>
      <c r="N30" s="23">
        <f t="shared" si="9"/>
        <v>-8.4383900347882998E-2</v>
      </c>
      <c r="O30" s="23">
        <f t="shared" si="9"/>
        <v>-8.3421416744606222E-2</v>
      </c>
      <c r="P30" s="23">
        <f t="shared" si="9"/>
        <v>-7.9027366435606108E-2</v>
      </c>
      <c r="Q30" s="23">
        <f t="shared" si="9"/>
        <v>-8.0831737099821152E-2</v>
      </c>
      <c r="R30" s="23">
        <f>(R18-R6)/R6</f>
        <v>-8.1574815607868542E-2</v>
      </c>
      <c r="S30" s="23">
        <f t="shared" si="9"/>
        <v>-8.1970455304958043E-2</v>
      </c>
      <c r="T30" s="23">
        <f t="shared" si="9"/>
        <v>-8.33633789945563E-2</v>
      </c>
      <c r="U30" s="23">
        <f t="shared" si="9"/>
        <v>-8.2560430484723321E-2</v>
      </c>
      <c r="V30" s="23">
        <f t="shared" si="9"/>
        <v>-8.2069648159928413E-2</v>
      </c>
      <c r="W30" s="23">
        <f t="shared" si="9"/>
        <v>-7.3852521873908852E-2</v>
      </c>
      <c r="X30" s="23">
        <f t="shared" si="9"/>
        <v>-7.9677125047936642E-2</v>
      </c>
      <c r="Y30" s="23">
        <f t="shared" si="9"/>
        <v>-7.6295595418916562E-2</v>
      </c>
      <c r="Z30" s="23">
        <f t="shared" si="10"/>
        <v>-6.7444080092485509E-2</v>
      </c>
      <c r="AA30" s="23">
        <f t="shared" si="10"/>
        <v>-6.8329046010520131E-2</v>
      </c>
      <c r="AB30" s="23">
        <f t="shared" si="10"/>
        <v>-6.5594389611567952E-2</v>
      </c>
      <c r="AC30" s="23">
        <f t="shared" si="10"/>
        <v>-6.2272675563584116E-2</v>
      </c>
      <c r="AD30" s="23">
        <f t="shared" ref="AD30:AE30" si="19">(AD18-AD6)/AD6</f>
        <v>-5.6664840360979789E-2</v>
      </c>
      <c r="AE30" s="23">
        <f t="shared" si="19"/>
        <v>-5.1500399804601547E-2</v>
      </c>
      <c r="AF30" s="23">
        <f t="shared" ref="AF30:AG30" si="20">(AF18-AF6)/AF6</f>
        <v>-5.3950219718115942E-2</v>
      </c>
      <c r="AG30" s="23">
        <f t="shared" si="20"/>
        <v>-5.222103236469984E-2</v>
      </c>
      <c r="AH30" s="23">
        <f t="shared" ref="AH30" si="21">(AH18-AH6)/AH6</f>
        <v>-4.8726352025898985E-2</v>
      </c>
      <c r="AI30" s="23"/>
      <c r="AJ30" s="28">
        <f t="shared" si="18"/>
        <v>-7.7875543004799166E-2</v>
      </c>
    </row>
    <row r="31" spans="2:36" ht="18" x14ac:dyDescent="0.2">
      <c r="B31" s="38" t="s">
        <v>107</v>
      </c>
      <c r="C31" s="23">
        <f>(C19-C7)/C7</f>
        <v>-0.12442215624933962</v>
      </c>
      <c r="D31" s="23">
        <f t="shared" si="9"/>
        <v>-0.12405847617867574</v>
      </c>
      <c r="E31" s="23">
        <f>(E19-E7)/E7</f>
        <v>-0.12552059304583299</v>
      </c>
      <c r="F31" s="23">
        <f t="shared" si="9"/>
        <v>-0.11870164035253729</v>
      </c>
      <c r="G31" s="23">
        <f t="shared" si="9"/>
        <v>-0.11235323653200623</v>
      </c>
      <c r="H31" s="23">
        <f t="shared" si="9"/>
        <v>-0.10591387912654905</v>
      </c>
      <c r="I31" s="23">
        <f t="shared" si="9"/>
        <v>-0.10491031823150206</v>
      </c>
      <c r="J31" s="23">
        <f t="shared" si="9"/>
        <v>-0.10746016054803213</v>
      </c>
      <c r="K31" s="23">
        <f t="shared" si="9"/>
        <v>-0.10000876347042718</v>
      </c>
      <c r="L31" s="23">
        <f t="shared" si="9"/>
        <v>-9.8183376787527796E-2</v>
      </c>
      <c r="M31" s="23">
        <f t="shared" si="9"/>
        <v>-0.10061780184723784</v>
      </c>
      <c r="N31" s="23">
        <f t="shared" si="9"/>
        <v>-0.10398434419576257</v>
      </c>
      <c r="O31" s="23">
        <f t="shared" si="9"/>
        <v>-0.10306622903539356</v>
      </c>
      <c r="P31" s="23">
        <f t="shared" si="9"/>
        <v>-9.7762845684324237E-2</v>
      </c>
      <c r="Q31" s="23">
        <f t="shared" si="9"/>
        <v>-9.9196826368669999E-2</v>
      </c>
      <c r="R31" s="23">
        <f t="shared" si="9"/>
        <v>-0.10029937386483483</v>
      </c>
      <c r="S31" s="23">
        <f t="shared" si="9"/>
        <v>-0.10074474581343361</v>
      </c>
      <c r="T31" s="23">
        <f t="shared" si="9"/>
        <v>-0.10220774486035299</v>
      </c>
      <c r="U31" s="23">
        <f t="shared" si="9"/>
        <v>-0.10226395707057087</v>
      </c>
      <c r="V31" s="23">
        <f t="shared" si="9"/>
        <v>-0.10302395605816876</v>
      </c>
      <c r="W31" s="23">
        <f t="shared" si="9"/>
        <v>-9.3515863535397828E-2</v>
      </c>
      <c r="X31" s="23">
        <f t="shared" si="9"/>
        <v>-9.9733348800424323E-2</v>
      </c>
      <c r="Y31" s="23">
        <f t="shared" si="9"/>
        <v>-9.4181208201453259E-2</v>
      </c>
      <c r="Z31" s="23">
        <f t="shared" si="10"/>
        <v>-8.3655434836211559E-2</v>
      </c>
      <c r="AA31" s="23">
        <f t="shared" si="10"/>
        <v>-8.4924302903909996E-2</v>
      </c>
      <c r="AB31" s="23">
        <f t="shared" si="10"/>
        <v>-8.2287442174147685E-2</v>
      </c>
      <c r="AC31" s="23">
        <f t="shared" si="10"/>
        <v>-7.9043997460933241E-2</v>
      </c>
      <c r="AD31" s="23">
        <f t="shared" ref="AD31:AE31" si="22">(AD19-AD7)/AD7</f>
        <v>-7.2402255802929652E-2</v>
      </c>
      <c r="AE31" s="23">
        <f t="shared" si="22"/>
        <v>-6.6549487016653475E-2</v>
      </c>
      <c r="AF31" s="23">
        <f t="shared" ref="AF31:AG31" si="23">(AF19-AF7)/AF7</f>
        <v>-6.8929072402064598E-2</v>
      </c>
      <c r="AG31" s="23">
        <f t="shared" si="23"/>
        <v>-6.656604277450047E-2</v>
      </c>
      <c r="AH31" s="23">
        <f t="shared" ref="AH31" si="24">(AH19-AH7)/AH7</f>
        <v>-6.2397801204712881E-2</v>
      </c>
      <c r="AI31" s="23"/>
      <c r="AJ31" s="28">
        <f t="shared" si="18"/>
        <v>-9.6527708826078709E-2</v>
      </c>
    </row>
    <row r="32" spans="2:36" ht="18" x14ac:dyDescent="0.2">
      <c r="B32" s="38" t="s">
        <v>108</v>
      </c>
      <c r="C32" s="23">
        <f>(C20-C8)/C8</f>
        <v>2.7104902446462312E-2</v>
      </c>
      <c r="D32" s="23">
        <f t="shared" si="9"/>
        <v>2.6475372853411512E-2</v>
      </c>
      <c r="E32" s="23">
        <f t="shared" si="9"/>
        <v>2.7018686149133008E-2</v>
      </c>
      <c r="F32" s="23">
        <f t="shared" si="9"/>
        <v>2.6132969445783766E-2</v>
      </c>
      <c r="G32" s="23">
        <f t="shared" si="9"/>
        <v>2.8579602517606089E-2</v>
      </c>
      <c r="H32" s="23">
        <f t="shared" si="9"/>
        <v>2.9119246148979584E-2</v>
      </c>
      <c r="I32" s="23">
        <f t="shared" si="9"/>
        <v>2.7851474724295108E-2</v>
      </c>
      <c r="J32" s="23">
        <f t="shared" si="9"/>
        <v>2.5449833851960736E-2</v>
      </c>
      <c r="K32" s="23">
        <f t="shared" si="9"/>
        <v>2.8373519580035575E-2</v>
      </c>
      <c r="L32" s="23">
        <f t="shared" si="9"/>
        <v>3.0169485197124989E-2</v>
      </c>
      <c r="M32" s="23">
        <f t="shared" si="9"/>
        <v>2.9756753568183938E-2</v>
      </c>
      <c r="N32" s="23">
        <f t="shared" si="9"/>
        <v>2.7743891550265364E-2</v>
      </c>
      <c r="O32" s="23">
        <f t="shared" si="9"/>
        <v>2.8821378732511463E-2</v>
      </c>
      <c r="P32" s="23">
        <f t="shared" si="9"/>
        <v>3.0149462925707138E-2</v>
      </c>
      <c r="Q32" s="23">
        <f>(Q20-Q8)/Q8</f>
        <v>2.6277946573786039E-2</v>
      </c>
      <c r="R32" s="23">
        <f t="shared" si="9"/>
        <v>2.7269101548640186E-2</v>
      </c>
      <c r="S32" s="23">
        <f t="shared" si="9"/>
        <v>2.536434517261954E-2</v>
      </c>
      <c r="T32" s="23">
        <f t="shared" si="9"/>
        <v>2.6482749299810239E-2</v>
      </c>
      <c r="U32" s="23">
        <f t="shared" si="9"/>
        <v>2.8372241460965782E-2</v>
      </c>
      <c r="V32" s="23">
        <f t="shared" si="9"/>
        <v>3.2593203256295396E-2</v>
      </c>
      <c r="W32" s="23">
        <f t="shared" si="9"/>
        <v>3.7928716066596015E-2</v>
      </c>
      <c r="X32" s="23">
        <f t="shared" si="9"/>
        <v>3.2476352070073176E-2</v>
      </c>
      <c r="Y32" s="23">
        <f>(Y20-Y8)/Y8</f>
        <v>2.4554045138722117E-2</v>
      </c>
      <c r="Z32" s="23">
        <f t="shared" si="10"/>
        <v>2.7475429780333127E-2</v>
      </c>
      <c r="AA32" s="23">
        <f t="shared" si="10"/>
        <v>2.7460951343032405E-2</v>
      </c>
      <c r="AB32" s="23">
        <f t="shared" si="10"/>
        <v>2.7963681897951186E-2</v>
      </c>
      <c r="AC32" s="23">
        <f t="shared" si="10"/>
        <v>2.9015814987158911E-2</v>
      </c>
      <c r="AD32" s="23">
        <f t="shared" ref="AD32:AE32" si="25">(AD20-AD8)/AD8</f>
        <v>2.9963430412392175E-2</v>
      </c>
      <c r="AE32" s="23">
        <f t="shared" si="25"/>
        <v>3.1623386037023846E-2</v>
      </c>
      <c r="AF32" s="23">
        <f t="shared" ref="AF32:AG32" si="26">(AF20-AF8)/AF8</f>
        <v>2.9523388721777E-2</v>
      </c>
      <c r="AG32" s="23">
        <f t="shared" si="26"/>
        <v>2.9251601423578511E-2</v>
      </c>
      <c r="AH32" s="23">
        <f t="shared" ref="AH32" si="27">(AH20-AH8)/AH8</f>
        <v>3.0782573467891355E-2</v>
      </c>
      <c r="AI32" s="23"/>
      <c r="AJ32" s="28">
        <f t="shared" si="18"/>
        <v>2.8660173073440858E-2</v>
      </c>
    </row>
    <row r="33" spans="2:37" x14ac:dyDescent="0.2">
      <c r="B33" s="9" t="s">
        <v>85</v>
      </c>
      <c r="C33" s="23">
        <f t="shared" ref="C33:Y33" si="28">(C21-C9)/C9</f>
        <v>0</v>
      </c>
      <c r="D33" s="23">
        <f t="shared" si="28"/>
        <v>0</v>
      </c>
      <c r="E33" s="23">
        <f t="shared" si="28"/>
        <v>0</v>
      </c>
      <c r="F33" s="23">
        <f t="shared" si="28"/>
        <v>0</v>
      </c>
      <c r="G33" s="23">
        <f t="shared" si="28"/>
        <v>0</v>
      </c>
      <c r="H33" s="23">
        <f t="shared" si="28"/>
        <v>0</v>
      </c>
      <c r="I33" s="23">
        <f t="shared" si="28"/>
        <v>0</v>
      </c>
      <c r="J33" s="23">
        <f t="shared" si="28"/>
        <v>0</v>
      </c>
      <c r="K33" s="23">
        <f t="shared" si="28"/>
        <v>0</v>
      </c>
      <c r="L33" s="23">
        <f t="shared" si="28"/>
        <v>0</v>
      </c>
      <c r="M33" s="23">
        <f t="shared" si="28"/>
        <v>0</v>
      </c>
      <c r="N33" s="23">
        <f t="shared" si="28"/>
        <v>0</v>
      </c>
      <c r="O33" s="23">
        <f t="shared" si="28"/>
        <v>0</v>
      </c>
      <c r="P33" s="23">
        <f t="shared" si="28"/>
        <v>0</v>
      </c>
      <c r="Q33" s="23">
        <f t="shared" si="28"/>
        <v>0</v>
      </c>
      <c r="R33" s="23">
        <f t="shared" si="28"/>
        <v>0</v>
      </c>
      <c r="S33" s="23">
        <f t="shared" si="28"/>
        <v>0</v>
      </c>
      <c r="T33" s="23">
        <f t="shared" si="28"/>
        <v>0</v>
      </c>
      <c r="U33" s="23">
        <f t="shared" si="28"/>
        <v>0</v>
      </c>
      <c r="V33" s="23">
        <f t="shared" si="28"/>
        <v>0</v>
      </c>
      <c r="W33" s="23">
        <f t="shared" si="28"/>
        <v>0</v>
      </c>
      <c r="X33" s="23">
        <f t="shared" si="28"/>
        <v>0</v>
      </c>
      <c r="Y33" s="23">
        <f t="shared" si="28"/>
        <v>0</v>
      </c>
      <c r="Z33" s="23">
        <f t="shared" si="10"/>
        <v>0</v>
      </c>
      <c r="AA33" s="23">
        <f t="shared" si="10"/>
        <v>0</v>
      </c>
      <c r="AB33" s="23">
        <f t="shared" si="10"/>
        <v>0</v>
      </c>
      <c r="AC33" s="23">
        <f t="shared" si="10"/>
        <v>0</v>
      </c>
      <c r="AD33" s="23">
        <f t="shared" ref="AD33:AE33" si="29">(AD21-AD9)/AD9</f>
        <v>0</v>
      </c>
      <c r="AE33" s="23">
        <f t="shared" si="29"/>
        <v>0</v>
      </c>
      <c r="AF33" s="23">
        <f t="shared" ref="AF33:AG33" si="30">(AF21-AF9)/AF9</f>
        <v>0</v>
      </c>
      <c r="AG33" s="23">
        <f t="shared" si="30"/>
        <v>0</v>
      </c>
      <c r="AH33" s="23">
        <f t="shared" ref="AH33" si="31">(AH21-AH9)/AH9</f>
        <v>0</v>
      </c>
      <c r="AI33" s="23"/>
      <c r="AJ33" s="28">
        <f t="shared" si="18"/>
        <v>0</v>
      </c>
    </row>
    <row r="34" spans="2:37" x14ac:dyDescent="0.2">
      <c r="B34" s="9" t="s">
        <v>86</v>
      </c>
      <c r="C34" s="23">
        <f t="shared" ref="C34:Y34" si="32">(C22-C10)/C10</f>
        <v>0</v>
      </c>
      <c r="D34" s="23">
        <f t="shared" si="32"/>
        <v>0</v>
      </c>
      <c r="E34" s="23">
        <f t="shared" si="32"/>
        <v>0</v>
      </c>
      <c r="F34" s="23">
        <f t="shared" si="32"/>
        <v>0</v>
      </c>
      <c r="G34" s="23">
        <f t="shared" si="32"/>
        <v>0</v>
      </c>
      <c r="H34" s="23">
        <f t="shared" si="32"/>
        <v>0</v>
      </c>
      <c r="I34" s="23">
        <f t="shared" si="32"/>
        <v>0</v>
      </c>
      <c r="J34" s="23">
        <f t="shared" si="32"/>
        <v>0</v>
      </c>
      <c r="K34" s="23">
        <f t="shared" si="32"/>
        <v>0</v>
      </c>
      <c r="L34" s="23">
        <f t="shared" si="32"/>
        <v>0</v>
      </c>
      <c r="M34" s="23">
        <f t="shared" si="32"/>
        <v>0</v>
      </c>
      <c r="N34" s="23">
        <f t="shared" si="32"/>
        <v>0</v>
      </c>
      <c r="O34" s="23">
        <f t="shared" si="32"/>
        <v>0</v>
      </c>
      <c r="P34" s="23">
        <f t="shared" si="32"/>
        <v>0</v>
      </c>
      <c r="Q34" s="23">
        <f t="shared" si="32"/>
        <v>0</v>
      </c>
      <c r="R34" s="23">
        <f t="shared" si="32"/>
        <v>0</v>
      </c>
      <c r="S34" s="23">
        <f t="shared" si="32"/>
        <v>0</v>
      </c>
      <c r="T34" s="23">
        <f t="shared" si="32"/>
        <v>0</v>
      </c>
      <c r="U34" s="23">
        <f t="shared" si="32"/>
        <v>0</v>
      </c>
      <c r="V34" s="23">
        <f t="shared" si="32"/>
        <v>0</v>
      </c>
      <c r="W34" s="23">
        <f t="shared" si="32"/>
        <v>0</v>
      </c>
      <c r="X34" s="23">
        <f t="shared" si="32"/>
        <v>0</v>
      </c>
      <c r="Y34" s="23">
        <f t="shared" si="32"/>
        <v>0</v>
      </c>
      <c r="Z34" s="23">
        <f t="shared" si="10"/>
        <v>0</v>
      </c>
      <c r="AA34" s="23">
        <f t="shared" si="10"/>
        <v>0</v>
      </c>
      <c r="AB34" s="23">
        <f t="shared" si="10"/>
        <v>0</v>
      </c>
      <c r="AC34" s="23">
        <f t="shared" si="10"/>
        <v>0</v>
      </c>
      <c r="AD34" s="23">
        <f t="shared" ref="AD34:AE34" si="33">(AD22-AD10)/AD10</f>
        <v>0</v>
      </c>
      <c r="AE34" s="23">
        <f t="shared" si="33"/>
        <v>0</v>
      </c>
      <c r="AF34" s="23">
        <f t="shared" ref="AF34:AG34" si="34">(AF22-AF10)/AF10</f>
        <v>0</v>
      </c>
      <c r="AG34" s="23">
        <f t="shared" si="34"/>
        <v>0</v>
      </c>
      <c r="AH34" s="23">
        <f t="shared" ref="AH34" si="35">(AH22-AH10)/AH10</f>
        <v>0</v>
      </c>
      <c r="AI34" s="23"/>
      <c r="AJ34" s="28">
        <f t="shared" si="18"/>
        <v>0</v>
      </c>
    </row>
    <row r="35" spans="2:37" ht="18" x14ac:dyDescent="0.2">
      <c r="B35" s="8" t="s">
        <v>114</v>
      </c>
      <c r="C35" s="67">
        <f>(C23-C11)/C11</f>
        <v>-2.0954950021400343E-2</v>
      </c>
      <c r="D35" s="67">
        <f t="shared" si="9"/>
        <v>-2.0087229654571603E-2</v>
      </c>
      <c r="E35" s="67">
        <f t="shared" si="9"/>
        <v>-1.9474311707034234E-2</v>
      </c>
      <c r="F35" s="67">
        <f t="shared" si="9"/>
        <v>-1.8557900009249867E-2</v>
      </c>
      <c r="G35" s="67">
        <f t="shared" si="9"/>
        <v>-1.823807003245434E-2</v>
      </c>
      <c r="H35" s="67">
        <f t="shared" si="9"/>
        <v>-1.753036650323847E-2</v>
      </c>
      <c r="I35" s="67">
        <f t="shared" si="9"/>
        <v>-1.6928375669356083E-2</v>
      </c>
      <c r="J35" s="67">
        <f t="shared" si="9"/>
        <v>-1.6705893461076485E-2</v>
      </c>
      <c r="K35" s="67">
        <f t="shared" si="9"/>
        <v>-1.5755781540891651E-2</v>
      </c>
      <c r="L35" s="67">
        <f t="shared" si="9"/>
        <v>-1.560593290063038E-2</v>
      </c>
      <c r="M35" s="67">
        <f t="shared" si="9"/>
        <v>-1.6134458041337306E-2</v>
      </c>
      <c r="N35" s="67">
        <f t="shared" si="9"/>
        <v>-1.6304517271975121E-2</v>
      </c>
      <c r="O35" s="67">
        <f t="shared" si="9"/>
        <v>-1.6460766859293288E-2</v>
      </c>
      <c r="P35" s="67">
        <f t="shared" si="9"/>
        <v>-1.5988812163097579E-2</v>
      </c>
      <c r="Q35" s="67">
        <f t="shared" si="9"/>
        <v>-1.6142293463087886E-2</v>
      </c>
      <c r="R35" s="67">
        <f t="shared" si="9"/>
        <v>-1.6135191959287608E-2</v>
      </c>
      <c r="S35" s="67">
        <f t="shared" si="9"/>
        <v>-1.6084517906118364E-2</v>
      </c>
      <c r="T35" s="67">
        <f t="shared" si="9"/>
        <v>-1.6409809264110321E-2</v>
      </c>
      <c r="U35" s="67">
        <f t="shared" si="9"/>
        <v>-1.6248152215617442E-2</v>
      </c>
      <c r="V35" s="67">
        <f t="shared" si="9"/>
        <v>-1.6101763679463484E-2</v>
      </c>
      <c r="W35" s="67">
        <f t="shared" si="9"/>
        <v>-1.5451125513108141E-2</v>
      </c>
      <c r="X35" s="67">
        <f t="shared" si="9"/>
        <v>-1.5697376182558866E-2</v>
      </c>
      <c r="Y35" s="67">
        <f t="shared" si="9"/>
        <v>-1.4674778286266583E-2</v>
      </c>
      <c r="Z35" s="67">
        <f t="shared" si="10"/>
        <v>-1.3414838414761177E-2</v>
      </c>
      <c r="AA35" s="67">
        <f t="shared" si="10"/>
        <v>-1.3180246883138146E-2</v>
      </c>
      <c r="AB35" s="67">
        <f t="shared" si="10"/>
        <v>-1.2347504382393648E-2</v>
      </c>
      <c r="AC35" s="67">
        <f t="shared" si="10"/>
        <v>-1.1480059213651892E-2</v>
      </c>
      <c r="AD35" s="67">
        <f t="shared" ref="AD35:AE35" si="36">(AD23-AD11)/AD11</f>
        <v>-1.0373317844187793E-2</v>
      </c>
      <c r="AE35" s="67">
        <f t="shared" si="36"/>
        <v>-9.5723475514441821E-3</v>
      </c>
      <c r="AF35" s="67">
        <f t="shared" ref="AF35:AG35" si="37">(AF23-AF11)/AF11</f>
        <v>-9.7939798247952473E-3</v>
      </c>
      <c r="AG35" s="67">
        <f t="shared" si="37"/>
        <v>-9.1919856732857151E-3</v>
      </c>
      <c r="AH35" s="67">
        <f t="shared" ref="AH35" si="38">(AH23-AH11)/AH11</f>
        <v>-8.690682295825411E-3</v>
      </c>
      <c r="AI35" s="27"/>
      <c r="AJ35" s="36">
        <f t="shared" si="18"/>
        <v>-1.5178666762147143E-2</v>
      </c>
      <c r="AK35" s="5" t="s">
        <v>42</v>
      </c>
    </row>
    <row r="38" spans="2:37" x14ac:dyDescent="0.2">
      <c r="C38" s="77">
        <f t="shared" ref="C38:X38" si="39">C23-C11</f>
        <v>-412.15466301104243</v>
      </c>
      <c r="D38" s="77">
        <f t="shared" si="39"/>
        <v>-400.02773865071504</v>
      </c>
      <c r="E38" s="77">
        <f t="shared" si="39"/>
        <v>-390.86786076572753</v>
      </c>
      <c r="F38" s="77">
        <f t="shared" si="39"/>
        <v>-379.27778730557111</v>
      </c>
      <c r="G38" s="77">
        <f t="shared" si="39"/>
        <v>-374.90600475728206</v>
      </c>
      <c r="H38" s="77">
        <f t="shared" si="39"/>
        <v>-370.11458041762671</v>
      </c>
      <c r="I38" s="77">
        <f t="shared" si="39"/>
        <v>-366.10964619755396</v>
      </c>
      <c r="J38" s="77">
        <f t="shared" si="39"/>
        <v>-364.79273974066746</v>
      </c>
      <c r="K38" s="77">
        <f t="shared" si="39"/>
        <v>-352.82884934712638</v>
      </c>
      <c r="L38" s="77">
        <f t="shared" si="39"/>
        <v>-344.55417717284217</v>
      </c>
      <c r="M38" s="77">
        <f t="shared" si="39"/>
        <v>-341.77220431098249</v>
      </c>
      <c r="N38" s="77">
        <f t="shared" si="39"/>
        <v>-342.02085967147286</v>
      </c>
      <c r="O38" s="77">
        <f t="shared" si="39"/>
        <v>-341.25454736852771</v>
      </c>
      <c r="P38" s="77">
        <f t="shared" si="39"/>
        <v>-336.27913001725392</v>
      </c>
      <c r="Q38" s="77">
        <f t="shared" si="39"/>
        <v>-333.4285116761057</v>
      </c>
      <c r="R38" s="77">
        <f t="shared" si="39"/>
        <v>-330.57010257964794</v>
      </c>
      <c r="S38" s="77">
        <f t="shared" si="39"/>
        <v>-329.64943032879455</v>
      </c>
      <c r="T38" s="77">
        <f t="shared" si="39"/>
        <v>-326.32296279837101</v>
      </c>
      <c r="U38" s="77">
        <f t="shared" si="39"/>
        <v>-319.3380931421998</v>
      </c>
      <c r="V38" s="77">
        <f t="shared" si="39"/>
        <v>-311.71095832443461</v>
      </c>
      <c r="W38" s="77">
        <f t="shared" si="39"/>
        <v>-300.18370830742788</v>
      </c>
      <c r="X38" s="77">
        <f t="shared" si="39"/>
        <v>-295.44084572981228</v>
      </c>
      <c r="Y38" s="77">
        <f t="shared" ref="Y38:AC38" si="40">Y23-Y11</f>
        <v>-289.1872969104661</v>
      </c>
      <c r="Z38" s="77">
        <f t="shared" si="40"/>
        <v>-275.0597082286331</v>
      </c>
      <c r="AA38" s="77">
        <f t="shared" si="40"/>
        <v>-264.34621452224019</v>
      </c>
      <c r="AB38" s="77">
        <f t="shared" si="40"/>
        <v>-254.60977329360685</v>
      </c>
      <c r="AC38" s="77">
        <f t="shared" si="40"/>
        <v>-242.93513385682672</v>
      </c>
      <c r="AD38" s="77">
        <f t="shared" ref="AD38:AE38" si="41">AD23-AD11</f>
        <v>-227.15151211304328</v>
      </c>
      <c r="AE38" s="77">
        <f t="shared" si="41"/>
        <v>-217.47613513839315</v>
      </c>
      <c r="AF38" s="77">
        <f t="shared" ref="AF38:AG38" si="42">AF23-AF11</f>
        <v>-213.40867063472979</v>
      </c>
      <c r="AG38" s="77">
        <f t="shared" si="42"/>
        <v>-203.44881415615237</v>
      </c>
      <c r="AH38" s="77">
        <f t="shared" ref="AH38" si="43">AH23-AH11</f>
        <v>-199.48181339931034</v>
      </c>
      <c r="AI38" s="35"/>
      <c r="AJ38" s="42">
        <f>SUM(C38:AH38)</f>
        <v>-10050.710473874587</v>
      </c>
      <c r="AK38" s="5" t="s">
        <v>43</v>
      </c>
    </row>
    <row r="63" spans="33:33" x14ac:dyDescent="0.2">
      <c r="AG63" s="57"/>
    </row>
    <row r="64" spans="33:33" x14ac:dyDescent="0.2">
      <c r="AG64" s="57"/>
    </row>
    <row r="65" spans="2:33" x14ac:dyDescent="0.2">
      <c r="AG65" s="57"/>
    </row>
    <row r="66" spans="2:33" x14ac:dyDescent="0.2">
      <c r="B66" s="10" t="s">
        <v>145</v>
      </c>
      <c r="AG66" s="57"/>
    </row>
    <row r="67" spans="2:33" x14ac:dyDescent="0.2">
      <c r="AG67" s="57"/>
    </row>
    <row r="68" spans="2:33" x14ac:dyDescent="0.2">
      <c r="AG68" s="57"/>
    </row>
    <row r="69" spans="2:33" x14ac:dyDescent="0.2">
      <c r="AG69" s="57"/>
    </row>
    <row r="70" spans="2:33" x14ac:dyDescent="0.2">
      <c r="AG70" s="5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AK121"/>
  <sheetViews>
    <sheetView zoomScale="75" zoomScaleNormal="75" workbookViewId="0">
      <pane ySplit="1" topLeftCell="A76" activePane="bottomLeft" state="frozen"/>
      <selection activeCell="D43" sqref="D43"/>
      <selection pane="bottomLeft" activeCell="AI55" sqref="AI55"/>
    </sheetView>
  </sheetViews>
  <sheetFormatPr defaultColWidth="9.140625" defaultRowHeight="15" x14ac:dyDescent="0.25"/>
  <cols>
    <col min="1" max="1" width="3.28515625" style="3" customWidth="1"/>
    <col min="2" max="2" width="32.42578125" style="50" customWidth="1"/>
    <col min="3" max="14" width="9.85546875" style="3" bestFit="1" customWidth="1"/>
    <col min="15" max="15" width="9.28515625" style="3" bestFit="1" customWidth="1"/>
    <col min="16" max="31" width="9.85546875" style="3" bestFit="1" customWidth="1"/>
    <col min="32" max="32" width="9.85546875" style="3" customWidth="1"/>
    <col min="33" max="33" width="9.85546875" style="3" bestFit="1" customWidth="1"/>
    <col min="34" max="35" width="9.85546875" style="3" customWidth="1"/>
    <col min="36" max="36" width="12.5703125" style="3" bestFit="1" customWidth="1"/>
    <col min="37" max="16384" width="9.140625" style="3"/>
  </cols>
  <sheetData>
    <row r="1" spans="2:35" x14ac:dyDescent="0.25">
      <c r="B1" s="47" t="s">
        <v>123</v>
      </c>
    </row>
    <row r="2" spans="2:35" x14ac:dyDescent="0.25">
      <c r="B2" s="48" t="s">
        <v>142</v>
      </c>
    </row>
    <row r="3" spans="2:35" s="5" customFormat="1" x14ac:dyDescent="0.2">
      <c r="B3" s="24" t="s">
        <v>49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  <c r="AI3" s="4"/>
    </row>
    <row r="4" spans="2:35" x14ac:dyDescent="0.25">
      <c r="B4" s="13" t="s">
        <v>50</v>
      </c>
      <c r="C4" s="11">
        <f>SUM(C5)+(C6*28)+(C7*265)</f>
        <v>-2723.2116191229361</v>
      </c>
      <c r="D4" s="11">
        <f t="shared" ref="D4:AG4" si="0">SUM(D5)+(D6*28)+(D7*265)</f>
        <v>-2824.299190658141</v>
      </c>
      <c r="E4" s="11">
        <f t="shared" si="0"/>
        <v>-2237.0357360364751</v>
      </c>
      <c r="F4" s="11">
        <f t="shared" si="0"/>
        <v>-2310.8617980144941</v>
      </c>
      <c r="G4" s="11">
        <f t="shared" si="0"/>
        <v>-1909.8913373059556</v>
      </c>
      <c r="H4" s="11">
        <f t="shared" si="0"/>
        <v>-1554.1579634299774</v>
      </c>
      <c r="I4" s="11">
        <f t="shared" si="0"/>
        <v>-1357.873249233013</v>
      </c>
      <c r="J4" s="11">
        <f t="shared" si="0"/>
        <v>-2048.9771651326082</v>
      </c>
      <c r="K4" s="11">
        <f t="shared" si="0"/>
        <v>-1634.5965113789441</v>
      </c>
      <c r="L4" s="11">
        <f t="shared" si="0"/>
        <v>-1490.0562999413073</v>
      </c>
      <c r="M4" s="11">
        <f t="shared" si="0"/>
        <v>-428.48994755906705</v>
      </c>
      <c r="N4" s="11">
        <f t="shared" si="0"/>
        <v>-760.80377021539493</v>
      </c>
      <c r="O4" s="11">
        <f t="shared" si="0"/>
        <v>-689.83290349204754</v>
      </c>
      <c r="P4" s="11">
        <f t="shared" si="0"/>
        <v>-772.75869055665066</v>
      </c>
      <c r="Q4" s="11">
        <f t="shared" si="0"/>
        <v>-1463.5160322446202</v>
      </c>
      <c r="R4" s="11">
        <f t="shared" si="0"/>
        <v>-1238.0147934373153</v>
      </c>
      <c r="S4" s="11">
        <f t="shared" si="0"/>
        <v>-2014.3768836734891</v>
      </c>
      <c r="T4" s="11">
        <f t="shared" si="0"/>
        <v>-1983.7981676183433</v>
      </c>
      <c r="U4" s="11">
        <f t="shared" si="0"/>
        <v>-2934.5178408904599</v>
      </c>
      <c r="V4" s="11">
        <f t="shared" si="0"/>
        <v>-3050.5669568055223</v>
      </c>
      <c r="W4" s="11">
        <f t="shared" si="0"/>
        <v>-2790.4856293888379</v>
      </c>
      <c r="X4" s="11">
        <f t="shared" si="0"/>
        <v>-2972.8936387682488</v>
      </c>
      <c r="Y4" s="11">
        <f t="shared" si="0"/>
        <v>-3510.0904061879933</v>
      </c>
      <c r="Z4" s="11">
        <f t="shared" si="0"/>
        <v>-3757.1768757721188</v>
      </c>
      <c r="AA4" s="11">
        <f t="shared" si="0"/>
        <v>-3449.8032441959172</v>
      </c>
      <c r="AB4" s="11">
        <f t="shared" si="0"/>
        <v>-4080.8420319299262</v>
      </c>
      <c r="AC4" s="11">
        <f t="shared" si="0"/>
        <v>-4149.7971893507411</v>
      </c>
      <c r="AD4" s="11">
        <f t="shared" si="0"/>
        <v>-2550.0560559731048</v>
      </c>
      <c r="AE4" s="11">
        <f t="shared" si="0"/>
        <v>-2456.8585563681531</v>
      </c>
      <c r="AF4" s="11">
        <f t="shared" si="0"/>
        <v>-2003.5493149114757</v>
      </c>
      <c r="AG4" s="11">
        <f t="shared" si="0"/>
        <v>-1724.1289384651002</v>
      </c>
      <c r="AH4" s="11">
        <f t="shared" ref="AH4" si="1">SUM(AH5)+(AH6*28)+(AH7*265)</f>
        <v>-865.34203438069449</v>
      </c>
      <c r="AI4" s="11"/>
    </row>
    <row r="5" spans="2:35" x14ac:dyDescent="0.25">
      <c r="B5" s="49" t="s">
        <v>51</v>
      </c>
      <c r="C5" s="11">
        <v>-2924.8810289049679</v>
      </c>
      <c r="D5" s="11">
        <v>-3028.5937809333291</v>
      </c>
      <c r="E5" s="11">
        <v>-2444.2364247261057</v>
      </c>
      <c r="F5" s="11">
        <v>-2529.5129366785886</v>
      </c>
      <c r="G5" s="11">
        <v>-2136.5414047222171</v>
      </c>
      <c r="H5" s="11">
        <v>-1797.4934134612363</v>
      </c>
      <c r="I5" s="11">
        <v>-1618.0480340332526</v>
      </c>
      <c r="J5" s="11">
        <v>-2293.9750015257127</v>
      </c>
      <c r="K5" s="11">
        <v>-1879.1859757757979</v>
      </c>
      <c r="L5" s="11">
        <v>-1738.0040762926726</v>
      </c>
      <c r="M5" s="11">
        <v>-688.87628795222076</v>
      </c>
      <c r="N5" s="11">
        <v>-1041.0283639191778</v>
      </c>
      <c r="O5" s="11">
        <v>-955.37466634132045</v>
      </c>
      <c r="P5" s="11">
        <v>-1061.347572210623</v>
      </c>
      <c r="Q5" s="11">
        <v>-1749.9196164805285</v>
      </c>
      <c r="R5" s="11">
        <v>-1515.8010808544213</v>
      </c>
      <c r="S5" s="11">
        <v>-2303.9356935657888</v>
      </c>
      <c r="T5" s="11">
        <v>-2279.0796920115527</v>
      </c>
      <c r="U5" s="11">
        <v>-3229.1404390355929</v>
      </c>
      <c r="V5" s="11">
        <v>-3339.3250329555894</v>
      </c>
      <c r="W5" s="11">
        <v>-3118.9781663295084</v>
      </c>
      <c r="X5" s="11">
        <v>-3305.198753007191</v>
      </c>
      <c r="Y5" s="11">
        <v>-3804.7499218447188</v>
      </c>
      <c r="Z5" s="11">
        <v>-4061.3547473047988</v>
      </c>
      <c r="AA5" s="11">
        <v>-3753.6193988243394</v>
      </c>
      <c r="AB5" s="11">
        <v>-4383.710782919864</v>
      </c>
      <c r="AC5" s="11">
        <v>-4450.7263418614011</v>
      </c>
      <c r="AD5" s="11">
        <v>-2907.0489643413225</v>
      </c>
      <c r="AE5" s="11">
        <v>-2776.7038100257705</v>
      </c>
      <c r="AF5" s="11">
        <v>-2313.5355795744895</v>
      </c>
      <c r="AG5" s="11">
        <v>-2040.8954996485804</v>
      </c>
      <c r="AH5" s="11">
        <v>-1176.5649125396469</v>
      </c>
      <c r="AI5" s="11"/>
    </row>
    <row r="6" spans="2:35" x14ac:dyDescent="0.25">
      <c r="B6" s="49" t="s">
        <v>52</v>
      </c>
      <c r="C6" s="11">
        <v>2.04426876630425</v>
      </c>
      <c r="D6" s="11">
        <v>1.94378208343439</v>
      </c>
      <c r="E6" s="11">
        <v>1.89737408939024</v>
      </c>
      <c r="F6" s="11">
        <v>2.14947231296104</v>
      </c>
      <c r="G6" s="11">
        <v>2.28175703183752</v>
      </c>
      <c r="H6" s="11">
        <v>2.5660881090903702</v>
      </c>
      <c r="I6" s="11">
        <v>2.9892665638168001</v>
      </c>
      <c r="J6" s="11">
        <v>2.4055025009051398</v>
      </c>
      <c r="K6" s="11">
        <v>2.2647594193399398</v>
      </c>
      <c r="L6" s="11">
        <v>2.2609776908586801</v>
      </c>
      <c r="M6" s="11">
        <v>2.5353317482719899</v>
      </c>
      <c r="N6" s="11">
        <v>3.0393926075666302</v>
      </c>
      <c r="O6" s="11">
        <v>2.4012256772260701</v>
      </c>
      <c r="P6" s="11">
        <v>3.0965720263021299</v>
      </c>
      <c r="Q6" s="11">
        <v>2.9389320102697898</v>
      </c>
      <c r="R6" s="11">
        <v>2.5481366580129001</v>
      </c>
      <c r="S6" s="11">
        <v>2.85439056542987</v>
      </c>
      <c r="T6" s="11">
        <v>2.9695627145779602</v>
      </c>
      <c r="U6" s="11">
        <v>2.8682366074992598</v>
      </c>
      <c r="V6" s="11">
        <v>2.5894297498458498</v>
      </c>
      <c r="W6" s="11">
        <v>3.8374323970772402</v>
      </c>
      <c r="X6" s="11">
        <v>3.9036748441252298</v>
      </c>
      <c r="Y6" s="11">
        <v>2.5709228946418201</v>
      </c>
      <c r="Z6" s="11">
        <v>2.88941053464759</v>
      </c>
      <c r="AA6" s="11">
        <v>2.8513668942986499</v>
      </c>
      <c r="AB6" s="11">
        <v>2.7376761386258401</v>
      </c>
      <c r="AC6" s="11">
        <v>2.62113230585167</v>
      </c>
      <c r="AD6" s="11">
        <v>4.4237120125001699</v>
      </c>
      <c r="AE6" s="11">
        <v>3.1018879717929799</v>
      </c>
      <c r="AF6" s="11">
        <v>2.7105931891394799</v>
      </c>
      <c r="AG6" s="11">
        <v>2.94007720619088</v>
      </c>
      <c r="AH6" s="11">
        <v>2.7524472631804602</v>
      </c>
      <c r="AI6" s="11"/>
    </row>
    <row r="7" spans="2:35" x14ac:dyDescent="0.25">
      <c r="B7" s="49" t="s">
        <v>53</v>
      </c>
      <c r="C7" s="11">
        <v>0.54501843141702999</v>
      </c>
      <c r="D7" s="11">
        <v>0.56554223373217005</v>
      </c>
      <c r="E7" s="11">
        <v>0.58141212900643002</v>
      </c>
      <c r="F7" s="11">
        <v>0.59798458075919003</v>
      </c>
      <c r="G7" s="11">
        <v>0.61419196424457001</v>
      </c>
      <c r="H7" s="11">
        <v>0.64711314330840997</v>
      </c>
      <c r="I7" s="11">
        <v>0.66594460759761998</v>
      </c>
      <c r="J7" s="11">
        <v>0.67035383535004001</v>
      </c>
      <c r="K7" s="11">
        <v>0.68368377605787001</v>
      </c>
      <c r="L7" s="11">
        <v>0.69675623021630995</v>
      </c>
      <c r="M7" s="11">
        <v>0.71470585449637003</v>
      </c>
      <c r="N7" s="11">
        <v>0.73630792713931004</v>
      </c>
      <c r="O7" s="11">
        <v>0.74832997693185999</v>
      </c>
      <c r="P7" s="11">
        <v>0.76182967893400999</v>
      </c>
      <c r="Q7" s="11">
        <v>0.77023957716360003</v>
      </c>
      <c r="R7" s="11">
        <v>0.77901306034997997</v>
      </c>
      <c r="S7" s="11">
        <v>0.79107877003872995</v>
      </c>
      <c r="T7" s="11">
        <v>0.80050478635859001</v>
      </c>
      <c r="U7" s="11">
        <v>0.80872442692511004</v>
      </c>
      <c r="V7" s="11">
        <v>0.81605299303541001</v>
      </c>
      <c r="W7" s="11">
        <v>0.83412992385852003</v>
      </c>
      <c r="X7" s="11">
        <v>0.84151780605070003</v>
      </c>
      <c r="Y7" s="11">
        <v>0.84027801738398</v>
      </c>
      <c r="Z7" s="11">
        <v>0.84254481721716001</v>
      </c>
      <c r="AA7" s="11">
        <v>0.84519955316248996</v>
      </c>
      <c r="AB7" s="11">
        <v>0.85363705323929995</v>
      </c>
      <c r="AC7" s="11">
        <v>0.85863187904458005</v>
      </c>
      <c r="AD7" s="11">
        <v>0.87973196988004998</v>
      </c>
      <c r="AE7" s="11">
        <v>0.87921656772609003</v>
      </c>
      <c r="AF7" s="11">
        <v>0.88335719006456004</v>
      </c>
      <c r="AG7" s="11">
        <v>0.88469584683070002</v>
      </c>
      <c r="AH7" s="11">
        <v>0.88360133882980996</v>
      </c>
      <c r="AI7" s="11"/>
    </row>
    <row r="8" spans="2:35" x14ac:dyDescent="0.25">
      <c r="B8" s="50" t="s">
        <v>54</v>
      </c>
      <c r="C8" s="11">
        <f>SUM(C9)+(C10*28)+(C11*265)</f>
        <v>-135.30322836847796</v>
      </c>
      <c r="D8" s="11">
        <f t="shared" ref="D8:AG8" si="2">SUM(D9)+(D10*28)+(D11*265)</f>
        <v>-142.92631666570475</v>
      </c>
      <c r="E8" s="11">
        <f t="shared" si="2"/>
        <v>-133.78342786415507</v>
      </c>
      <c r="F8" s="11">
        <f t="shared" si="2"/>
        <v>-135.4380375239231</v>
      </c>
      <c r="G8" s="11">
        <f t="shared" si="2"/>
        <v>-130.44566000880653</v>
      </c>
      <c r="H8" s="11">
        <f t="shared" si="2"/>
        <v>-134.25108256555882</v>
      </c>
      <c r="I8" s="11">
        <f t="shared" si="2"/>
        <v>-138.44979406573933</v>
      </c>
      <c r="J8" s="11">
        <f t="shared" si="2"/>
        <v>-132.03326343293602</v>
      </c>
      <c r="K8" s="11">
        <f t="shared" si="2"/>
        <v>-135.2257898647598</v>
      </c>
      <c r="L8" s="11">
        <f t="shared" si="2"/>
        <v>-126.4623426754209</v>
      </c>
      <c r="M8" s="11">
        <f t="shared" si="2"/>
        <v>-95.838488245946934</v>
      </c>
      <c r="N8" s="11">
        <f t="shared" si="2"/>
        <v>-65.94758901752661</v>
      </c>
      <c r="O8" s="11">
        <f t="shared" si="2"/>
        <v>140.17656922297655</v>
      </c>
      <c r="P8" s="11">
        <f t="shared" si="2"/>
        <v>94.15267101913841</v>
      </c>
      <c r="Q8" s="11">
        <f t="shared" si="2"/>
        <v>71.172864361584956</v>
      </c>
      <c r="R8" s="11">
        <f t="shared" si="2"/>
        <v>-44.63886855380369</v>
      </c>
      <c r="S8" s="11">
        <f t="shared" si="2"/>
        <v>-141.00357155025836</v>
      </c>
      <c r="T8" s="11">
        <f>SUM(T9)</f>
        <v>-99.688233040902858</v>
      </c>
      <c r="U8" s="11">
        <f t="shared" si="2"/>
        <v>102.5329289448344</v>
      </c>
      <c r="V8" s="11">
        <f t="shared" si="2"/>
        <v>-133.49914338431134</v>
      </c>
      <c r="W8" s="11">
        <f t="shared" si="2"/>
        <v>-349.59008288059044</v>
      </c>
      <c r="X8" s="11">
        <f>SUM(X9)</f>
        <v>-243.96789624741493</v>
      </c>
      <c r="Y8" s="11">
        <f t="shared" si="2"/>
        <v>-57.665211604738332</v>
      </c>
      <c r="Z8" s="11">
        <f>SUM(Z9)</f>
        <v>-90.086314262093865</v>
      </c>
      <c r="AA8" s="11">
        <f t="shared" ref="AA8:AD8" si="3">SUM(AA9)</f>
        <v>-198.06229921621437</v>
      </c>
      <c r="AB8" s="11">
        <f t="shared" si="3"/>
        <v>-252.01063538554334</v>
      </c>
      <c r="AC8" s="11">
        <f t="shared" si="3"/>
        <v>-260.13617294715505</v>
      </c>
      <c r="AD8" s="11">
        <f t="shared" si="3"/>
        <v>-261.73344270410917</v>
      </c>
      <c r="AE8" s="11">
        <f t="shared" si="2"/>
        <v>-362.74947208512555</v>
      </c>
      <c r="AF8" s="11">
        <f t="shared" si="2"/>
        <v>-340.28976430343994</v>
      </c>
      <c r="AG8" s="11">
        <f t="shared" si="2"/>
        <v>-312.08806590993186</v>
      </c>
      <c r="AH8" s="11">
        <f t="shared" ref="AH8" si="4">SUM(AH9)+(AH10*28)+(AH11*265)</f>
        <v>-270.35279802471456</v>
      </c>
      <c r="AI8" s="11"/>
    </row>
    <row r="9" spans="2:35" x14ac:dyDescent="0.25">
      <c r="B9" s="49" t="s">
        <v>55</v>
      </c>
      <c r="C9" s="11">
        <v>-135.36965441115311</v>
      </c>
      <c r="D9" s="11">
        <v>-142.96900692449427</v>
      </c>
      <c r="E9" s="11">
        <v>-133.81086916250359</v>
      </c>
      <c r="F9" s="11">
        <v>-135.49336409931396</v>
      </c>
      <c r="G9" s="11">
        <v>-130.50918311388574</v>
      </c>
      <c r="H9" s="11">
        <v>-134.33782917141917</v>
      </c>
      <c r="I9" s="11">
        <v>-138.54627405060239</v>
      </c>
      <c r="J9" s="11">
        <v>-132.08602859280001</v>
      </c>
      <c r="K9" s="11">
        <v>-135.25362391348989</v>
      </c>
      <c r="L9" s="11">
        <v>-126.48505389309695</v>
      </c>
      <c r="M9" s="11">
        <v>-95.895522431691077</v>
      </c>
      <c r="N9" s="11">
        <v>-66.449220217526616</v>
      </c>
      <c r="O9" s="11">
        <v>140.12615189797654</v>
      </c>
      <c r="P9" s="11">
        <v>93.898735019138286</v>
      </c>
      <c r="Q9" s="11">
        <v>70.620517694917396</v>
      </c>
      <c r="R9" s="11">
        <v>-44.755211053803727</v>
      </c>
      <c r="S9" s="11">
        <v>-141.02509155025828</v>
      </c>
      <c r="T9" s="11">
        <v>-99.688233040902858</v>
      </c>
      <c r="U9" s="11">
        <v>102.51232515883467</v>
      </c>
      <c r="V9" s="11">
        <v>-133.51077881791105</v>
      </c>
      <c r="W9" s="11">
        <v>-349.61016339080106</v>
      </c>
      <c r="X9" s="11">
        <v>-243.96789624741493</v>
      </c>
      <c r="Y9" s="11">
        <v>-57.66846405928419</v>
      </c>
      <c r="Z9" s="11">
        <v>-90.086314262093865</v>
      </c>
      <c r="AA9" s="11">
        <v>-198.06229921621437</v>
      </c>
      <c r="AB9" s="11">
        <v>-252.01063538554334</v>
      </c>
      <c r="AC9" s="11">
        <v>-260.13617294715505</v>
      </c>
      <c r="AD9" s="11">
        <v>-261.73344270410917</v>
      </c>
      <c r="AE9" s="11">
        <v>-362.77637208512556</v>
      </c>
      <c r="AF9" s="11">
        <v>-340.30482830343993</v>
      </c>
      <c r="AG9" s="11">
        <v>-312.09344590993197</v>
      </c>
      <c r="AH9" s="11">
        <v>-270.37431802471446</v>
      </c>
      <c r="AI9" s="11"/>
    </row>
    <row r="10" spans="2:35" x14ac:dyDescent="0.25">
      <c r="B10" s="49" t="s">
        <v>56</v>
      </c>
      <c r="C10" s="11">
        <v>1.90494227537E-3</v>
      </c>
      <c r="D10" s="11">
        <v>1.22425596104E-3</v>
      </c>
      <c r="E10" s="11">
        <v>7.8695173175000004E-4</v>
      </c>
      <c r="F10" s="11">
        <v>1.5866357255E-3</v>
      </c>
      <c r="G10" s="11">
        <v>1.82169287002E-3</v>
      </c>
      <c r="H10" s="11">
        <v>2.4876881128300002E-3</v>
      </c>
      <c r="I10" s="11">
        <v>2.76681847194E-3</v>
      </c>
      <c r="J10" s="11">
        <v>1.51318036784E-3</v>
      </c>
      <c r="K10" s="11">
        <v>7.9821488660000001E-4</v>
      </c>
      <c r="L10" s="11">
        <v>6.5130417127000004E-4</v>
      </c>
      <c r="M10" s="11">
        <v>1.6356059639499999E-3</v>
      </c>
      <c r="N10" s="11">
        <v>1.43856E-2</v>
      </c>
      <c r="O10" s="11">
        <v>1.44585E-3</v>
      </c>
      <c r="P10" s="11">
        <v>7.2822857142899999E-3</v>
      </c>
      <c r="Q10" s="11">
        <v>1.584E-2</v>
      </c>
      <c r="R10" s="11">
        <v>3.3364285714299999E-3</v>
      </c>
      <c r="S10" s="11">
        <v>6.1714285714000003E-4</v>
      </c>
      <c r="T10" s="11" t="s">
        <v>148</v>
      </c>
      <c r="U10" s="11">
        <v>5.9086799999000001E-4</v>
      </c>
      <c r="V10" s="11">
        <v>3.3367679999000001E-4</v>
      </c>
      <c r="W10" s="11">
        <v>5.7586168420000004E-4</v>
      </c>
      <c r="X10" s="11" t="s">
        <v>148</v>
      </c>
      <c r="Y10" s="11">
        <v>9.3272727269999998E-5</v>
      </c>
      <c r="Z10" s="11" t="s">
        <v>148</v>
      </c>
      <c r="AA10" s="11" t="s">
        <v>148</v>
      </c>
      <c r="AB10" s="11" t="s">
        <v>148</v>
      </c>
      <c r="AC10" s="11" t="s">
        <v>148</v>
      </c>
      <c r="AD10" s="11" t="s">
        <v>148</v>
      </c>
      <c r="AE10" s="11">
        <v>7.7142857143E-4</v>
      </c>
      <c r="AF10" s="11">
        <v>4.3199999999999998E-4</v>
      </c>
      <c r="AG10" s="11">
        <v>1.5428571429E-4</v>
      </c>
      <c r="AH10" s="11">
        <v>6.1714285714000003E-4</v>
      </c>
      <c r="AI10" s="11"/>
    </row>
    <row r="11" spans="2:35" x14ac:dyDescent="0.25">
      <c r="B11" s="49" t="s">
        <v>116</v>
      </c>
      <c r="C11" s="11">
        <v>4.938739232E-5</v>
      </c>
      <c r="D11" s="11">
        <v>3.173996936E-5</v>
      </c>
      <c r="E11" s="11">
        <v>2.04024523E-5</v>
      </c>
      <c r="F11" s="11">
        <v>4.1135000289999997E-5</v>
      </c>
      <c r="G11" s="11">
        <v>4.7229074410000003E-5</v>
      </c>
      <c r="H11" s="11">
        <v>6.4495617739999993E-5</v>
      </c>
      <c r="I11" s="11">
        <v>7.1732330750000003E-5</v>
      </c>
      <c r="J11" s="11">
        <v>3.9230602130000003E-5</v>
      </c>
      <c r="K11" s="11">
        <v>2.069446002E-5</v>
      </c>
      <c r="L11" s="11">
        <v>1.68856637E-5</v>
      </c>
      <c r="M11" s="11">
        <v>4.2404599070000003E-5</v>
      </c>
      <c r="N11" s="11">
        <v>3.7295999999999998E-4</v>
      </c>
      <c r="O11" s="11">
        <v>3.7484999999999998E-5</v>
      </c>
      <c r="P11" s="11">
        <v>1.8880000000000001E-4</v>
      </c>
      <c r="Q11" s="11">
        <v>4.1066666666999998E-4</v>
      </c>
      <c r="R11" s="11">
        <v>8.6500000000000002E-5</v>
      </c>
      <c r="S11" s="11">
        <v>1.5999999999999999E-5</v>
      </c>
      <c r="T11" s="11" t="s">
        <v>148</v>
      </c>
      <c r="U11" s="11">
        <v>1.53188E-5</v>
      </c>
      <c r="V11" s="11">
        <v>8.6508800000000008E-6</v>
      </c>
      <c r="W11" s="11">
        <v>1.4929747369999999E-5</v>
      </c>
      <c r="X11" s="11" t="s">
        <v>148</v>
      </c>
      <c r="Y11" s="11">
        <v>2.4181818200000001E-6</v>
      </c>
      <c r="Z11" s="11" t="s">
        <v>148</v>
      </c>
      <c r="AA11" s="11" t="s">
        <v>148</v>
      </c>
      <c r="AB11" s="11" t="s">
        <v>148</v>
      </c>
      <c r="AC11" s="11" t="s">
        <v>148</v>
      </c>
      <c r="AD11" s="11" t="s">
        <v>148</v>
      </c>
      <c r="AE11" s="11">
        <v>2.0000000000000002E-5</v>
      </c>
      <c r="AF11" s="11">
        <v>1.1199999999999999E-5</v>
      </c>
      <c r="AG11" s="11">
        <v>3.9999999999999998E-6</v>
      </c>
      <c r="AH11" s="11">
        <v>1.5999999999999999E-5</v>
      </c>
      <c r="AI11" s="11"/>
    </row>
    <row r="12" spans="2:35" x14ac:dyDescent="0.25">
      <c r="B12" s="50" t="s">
        <v>77</v>
      </c>
      <c r="C12" s="11">
        <f>SUM(C13)+(C14*28)+(C15*265)</f>
        <v>7284.015502853953</v>
      </c>
      <c r="D12" s="11">
        <f t="shared" ref="D12:AG12" si="5">SUM(D13)+(D14*28)+(D15*265)</f>
        <v>7389.4234562754864</v>
      </c>
      <c r="E12" s="11">
        <f t="shared" si="5"/>
        <v>6801.927343624664</v>
      </c>
      <c r="F12" s="11">
        <f t="shared" si="5"/>
        <v>6448.8641035414084</v>
      </c>
      <c r="G12" s="11">
        <f t="shared" si="5"/>
        <v>6291.7879398373389</v>
      </c>
      <c r="H12" s="11">
        <f t="shared" si="5"/>
        <v>6491.2829008607378</v>
      </c>
      <c r="I12" s="11">
        <f t="shared" si="5"/>
        <v>6152.8056176005484</v>
      </c>
      <c r="J12" s="11">
        <f t="shared" si="5"/>
        <v>6550.2509885547388</v>
      </c>
      <c r="K12" s="11">
        <f t="shared" si="5"/>
        <v>6281.3309859333967</v>
      </c>
      <c r="L12" s="11">
        <f t="shared" si="5"/>
        <v>6213.6225472469205</v>
      </c>
      <c r="M12" s="11">
        <f t="shared" si="5"/>
        <v>6883.1909006006263</v>
      </c>
      <c r="N12" s="11">
        <f t="shared" si="5"/>
        <v>6765.3032861347201</v>
      </c>
      <c r="O12" s="11">
        <f t="shared" si="5"/>
        <v>7132.0479357763634</v>
      </c>
      <c r="P12" s="11">
        <f t="shared" si="5"/>
        <v>6834.4722186297422</v>
      </c>
      <c r="Q12" s="11">
        <f t="shared" si="5"/>
        <v>6504.8742619223731</v>
      </c>
      <c r="R12" s="11">
        <f t="shared" si="5"/>
        <v>6780.0541111892508</v>
      </c>
      <c r="S12" s="11">
        <f t="shared" si="5"/>
        <v>6635.7716921777646</v>
      </c>
      <c r="T12" s="11">
        <f t="shared" si="5"/>
        <v>6642.4214500572607</v>
      </c>
      <c r="U12" s="11">
        <f t="shared" si="5"/>
        <v>6891.857563022304</v>
      </c>
      <c r="V12" s="11">
        <f t="shared" si="5"/>
        <v>7066.4943366371135</v>
      </c>
      <c r="W12" s="11">
        <f t="shared" si="5"/>
        <v>6967.4974141591974</v>
      </c>
      <c r="X12" s="11">
        <f t="shared" si="5"/>
        <v>6938.2599156151891</v>
      </c>
      <c r="Y12" s="11">
        <f t="shared" si="5"/>
        <v>7077.0378326780947</v>
      </c>
      <c r="Z12" s="11">
        <f t="shared" si="5"/>
        <v>7447.239175001172</v>
      </c>
      <c r="AA12" s="11">
        <f t="shared" si="5"/>
        <v>6920.6746360724055</v>
      </c>
      <c r="AB12" s="11">
        <f t="shared" si="5"/>
        <v>6935.2301080650614</v>
      </c>
      <c r="AC12" s="11">
        <f t="shared" si="5"/>
        <v>6967.2235395598809</v>
      </c>
      <c r="AD12" s="11">
        <f t="shared" si="5"/>
        <v>6980.8683802979913</v>
      </c>
      <c r="AE12" s="11">
        <f t="shared" si="5"/>
        <v>7042.7223206392082</v>
      </c>
      <c r="AF12" s="11">
        <f t="shared" si="5"/>
        <v>7037.1633564036683</v>
      </c>
      <c r="AG12" s="11">
        <f t="shared" si="5"/>
        <v>6807.5621448838956</v>
      </c>
      <c r="AH12" s="11">
        <f t="shared" ref="AH12" si="6">SUM(AH13)+(AH14*28)+(AH15*265)</f>
        <v>7108.9991045587249</v>
      </c>
      <c r="AI12" s="11"/>
    </row>
    <row r="13" spans="2:35" x14ac:dyDescent="0.25">
      <c r="B13" s="49" t="s">
        <v>57</v>
      </c>
      <c r="C13" s="11">
        <v>6967.948550304839</v>
      </c>
      <c r="D13" s="11">
        <v>7051.4271294320579</v>
      </c>
      <c r="E13" s="11">
        <v>6510.3723895470685</v>
      </c>
      <c r="F13" s="11">
        <v>6125.3283449086384</v>
      </c>
      <c r="G13" s="11">
        <v>6004.2115844940436</v>
      </c>
      <c r="H13" s="11">
        <v>6208.3816432435024</v>
      </c>
      <c r="I13" s="11">
        <v>5866.8041212512635</v>
      </c>
      <c r="J13" s="11">
        <v>6266.9313179751352</v>
      </c>
      <c r="K13" s="11">
        <v>6000.2988028847903</v>
      </c>
      <c r="L13" s="11">
        <v>5960.3566117545388</v>
      </c>
      <c r="M13" s="11">
        <v>6604.6522958465257</v>
      </c>
      <c r="N13" s="11">
        <v>6438.2440633596025</v>
      </c>
      <c r="O13" s="11">
        <v>6832.8621121677606</v>
      </c>
      <c r="P13" s="11">
        <v>6517.8611031518021</v>
      </c>
      <c r="Q13" s="11">
        <v>6215.8736487616525</v>
      </c>
      <c r="R13" s="11">
        <v>6495.0671256701962</v>
      </c>
      <c r="S13" s="11">
        <v>6356.8499806069694</v>
      </c>
      <c r="T13" s="11">
        <v>6356.776059009112</v>
      </c>
      <c r="U13" s="11">
        <v>6605.2338202208866</v>
      </c>
      <c r="V13" s="11">
        <v>6769.6722869403575</v>
      </c>
      <c r="W13" s="11">
        <v>6553.462582673792</v>
      </c>
      <c r="X13" s="11">
        <v>6586.953301880565</v>
      </c>
      <c r="Y13" s="11">
        <v>6726.8385292115709</v>
      </c>
      <c r="Z13" s="11">
        <v>7085.4492963493049</v>
      </c>
      <c r="AA13" s="11">
        <v>6558.1564415782996</v>
      </c>
      <c r="AB13" s="11">
        <v>6588.0696629327067</v>
      </c>
      <c r="AC13" s="11">
        <v>6627.6803548652397</v>
      </c>
      <c r="AD13" s="11">
        <v>6601.3695967599433</v>
      </c>
      <c r="AE13" s="11">
        <v>6694.6000620806753</v>
      </c>
      <c r="AF13" s="11">
        <v>6696.9265245152737</v>
      </c>
      <c r="AG13" s="11">
        <v>6444.0923433726757</v>
      </c>
      <c r="AH13" s="11">
        <v>6740.892450453216</v>
      </c>
      <c r="AI13" s="11"/>
    </row>
    <row r="14" spans="2:35" x14ac:dyDescent="0.25">
      <c r="B14" s="49" t="s">
        <v>58</v>
      </c>
      <c r="C14" s="11">
        <v>10.795114319949141</v>
      </c>
      <c r="D14" s="11">
        <v>10.8718355782632</v>
      </c>
      <c r="E14" s="11">
        <v>10.36568833999501</v>
      </c>
      <c r="F14" s="11">
        <v>11.460975155929541</v>
      </c>
      <c r="G14" s="11">
        <v>10.162558071857291</v>
      </c>
      <c r="H14" s="11">
        <v>9.34776316592278</v>
      </c>
      <c r="I14" s="11">
        <v>10.014829170565431</v>
      </c>
      <c r="J14" s="11">
        <v>9.1364844293423104</v>
      </c>
      <c r="K14" s="11">
        <v>9.3771793385228506</v>
      </c>
      <c r="L14" s="11">
        <v>8.7890264008780807</v>
      </c>
      <c r="M14" s="11">
        <v>9.7397528625675598</v>
      </c>
      <c r="N14" s="11">
        <v>11.283717050917151</v>
      </c>
      <c r="O14" s="11">
        <v>9.1776914052471703</v>
      </c>
      <c r="P14" s="11">
        <v>10.16765969781871</v>
      </c>
      <c r="Q14" s="11">
        <v>9.9225288173501092</v>
      </c>
      <c r="R14" s="11">
        <v>9.8074315857168202</v>
      </c>
      <c r="S14" s="11">
        <v>9.6356472392388994</v>
      </c>
      <c r="T14" s="11">
        <v>9.6959270502587902</v>
      </c>
      <c r="U14" s="11">
        <v>9.4512182192932102</v>
      </c>
      <c r="V14" s="11">
        <v>9.5381321443362808</v>
      </c>
      <c r="W14" s="11">
        <v>12.36886778188509</v>
      </c>
      <c r="X14" s="11">
        <v>10.082124346147459</v>
      </c>
      <c r="Y14" s="11">
        <v>9.7005842883242206</v>
      </c>
      <c r="Z14" s="11">
        <v>10.15102439648892</v>
      </c>
      <c r="AA14" s="11">
        <v>10.29159546187511</v>
      </c>
      <c r="AB14" s="11">
        <v>9.7518346170072991</v>
      </c>
      <c r="AC14" s="11">
        <v>9.7421660382927406</v>
      </c>
      <c r="AD14" s="11">
        <v>11.13420564582913</v>
      </c>
      <c r="AE14" s="11">
        <v>10.253148612559681</v>
      </c>
      <c r="AF14" s="11">
        <v>10.113645391715631</v>
      </c>
      <c r="AG14" s="11">
        <v>11.06373765069792</v>
      </c>
      <c r="AH14" s="11">
        <v>9.9251500560643606</v>
      </c>
      <c r="AI14" s="11"/>
    </row>
    <row r="15" spans="2:35" x14ac:dyDescent="0.25">
      <c r="B15" s="49" t="s">
        <v>59</v>
      </c>
      <c r="C15" s="11">
        <v>5.2089628643539998E-2</v>
      </c>
      <c r="D15" s="11">
        <v>0.12673558736626001</v>
      </c>
      <c r="E15" s="11">
        <v>4.9648322933399996E-3</v>
      </c>
      <c r="F15" s="11">
        <v>9.9186953461999992E-3</v>
      </c>
      <c r="G15" s="11">
        <v>1.141407294827E-2</v>
      </c>
      <c r="H15" s="11">
        <v>7.986373196754E-2</v>
      </c>
      <c r="I15" s="11">
        <v>2.1080300277180001E-2</v>
      </c>
      <c r="J15" s="11">
        <v>0.10376643984158</v>
      </c>
      <c r="K15" s="11">
        <v>6.9702496490439997E-2</v>
      </c>
      <c r="L15" s="11">
        <v>2.7068665161490001E-2</v>
      </c>
      <c r="M15" s="11">
        <v>2.1983111706449999E-2</v>
      </c>
      <c r="N15" s="11">
        <v>4.1943944714860001E-2</v>
      </c>
      <c r="O15" s="11">
        <v>0.15928477079879999</v>
      </c>
      <c r="P15" s="11">
        <v>0.12044016580760999</v>
      </c>
      <c r="Q15" s="11">
        <v>4.2150212358179999E-2</v>
      </c>
      <c r="R15" s="11">
        <v>3.9165664599940003E-2</v>
      </c>
      <c r="S15" s="11">
        <v>3.4428637253229998E-2</v>
      </c>
      <c r="T15" s="11">
        <v>5.3431825060009999E-2</v>
      </c>
      <c r="U15" s="11">
        <v>8.2979745891350001E-2</v>
      </c>
      <c r="V15" s="11">
        <v>0.11228056473713</v>
      </c>
      <c r="W15" s="11">
        <v>0.25549635317970998</v>
      </c>
      <c r="X15" s="11">
        <v>0.26040427185846998</v>
      </c>
      <c r="Y15" s="11">
        <v>0.29653940903186998</v>
      </c>
      <c r="Z15" s="11">
        <v>0.29268375679311998</v>
      </c>
      <c r="AA15" s="11">
        <v>0.28057932664756002</v>
      </c>
      <c r="AB15" s="11">
        <v>0.27965689002320998</v>
      </c>
      <c r="AC15" s="11">
        <v>0.25193409668847</v>
      </c>
      <c r="AD15" s="11">
        <v>0.25562651115030999</v>
      </c>
      <c r="AE15" s="11">
        <v>0.23031734870514001</v>
      </c>
      <c r="AF15" s="11">
        <v>0.21530098460512001</v>
      </c>
      <c r="AG15" s="11">
        <v>0.20258546147803</v>
      </c>
      <c r="AH15" s="11">
        <v>0.34038661334228998</v>
      </c>
      <c r="AI15" s="11"/>
    </row>
    <row r="16" spans="2:35" x14ac:dyDescent="0.25">
      <c r="B16" s="50" t="s">
        <v>60</v>
      </c>
      <c r="C16" s="11">
        <f>SUM(C17)+(C18*28)+(C19*265)</f>
        <v>1910.0504220181747</v>
      </c>
      <c r="D16" s="11">
        <f t="shared" ref="D16:AG16" si="7">SUM(D17)+(D18*28)+(D19*265)</f>
        <v>1724.6954109562691</v>
      </c>
      <c r="E16" s="11">
        <f t="shared" si="7"/>
        <v>1606.8637121724028</v>
      </c>
      <c r="F16" s="11">
        <f t="shared" si="7"/>
        <v>2177.3453049359091</v>
      </c>
      <c r="G16" s="11">
        <f t="shared" si="7"/>
        <v>2020.0093891118088</v>
      </c>
      <c r="H16" s="11">
        <f t="shared" si="7"/>
        <v>2437.6513596810255</v>
      </c>
      <c r="I16" s="11">
        <f t="shared" si="7"/>
        <v>2324.9507127033576</v>
      </c>
      <c r="J16" s="11">
        <f t="shared" si="7"/>
        <v>2065.5237594817586</v>
      </c>
      <c r="K16" s="11">
        <f t="shared" si="7"/>
        <v>1824.8790448750844</v>
      </c>
      <c r="L16" s="11">
        <f t="shared" si="7"/>
        <v>1796.4158952750738</v>
      </c>
      <c r="M16" s="11">
        <f t="shared" si="7"/>
        <v>1826.6291511213913</v>
      </c>
      <c r="N16" s="11">
        <f t="shared" si="7"/>
        <v>3263.3827240741957</v>
      </c>
      <c r="O16" s="11">
        <f t="shared" si="7"/>
        <v>2345.433614554915</v>
      </c>
      <c r="P16" s="11">
        <f t="shared" si="7"/>
        <v>3409.2611207833311</v>
      </c>
      <c r="Q16" s="11">
        <f t="shared" si="7"/>
        <v>2792.9482299826755</v>
      </c>
      <c r="R16" s="11">
        <f t="shared" si="7"/>
        <v>2870.4334847982009</v>
      </c>
      <c r="S16" s="11">
        <f t="shared" si="7"/>
        <v>2445.5011001140101</v>
      </c>
      <c r="T16" s="11">
        <f t="shared" si="7"/>
        <v>2553.2686419255956</v>
      </c>
      <c r="U16" s="11">
        <f t="shared" si="7"/>
        <v>2166.5404850035584</v>
      </c>
      <c r="V16" s="11">
        <f t="shared" si="7"/>
        <v>2016.9515424035731</v>
      </c>
      <c r="W16" s="11">
        <f t="shared" si="7"/>
        <v>3668.6141314060023</v>
      </c>
      <c r="X16" s="11">
        <f t="shared" si="7"/>
        <v>3003.9444978517413</v>
      </c>
      <c r="Y16" s="11">
        <f t="shared" si="7"/>
        <v>2252.3374253587831</v>
      </c>
      <c r="Z16" s="11">
        <f t="shared" si="7"/>
        <v>3147.9851597228362</v>
      </c>
      <c r="AA16" s="11">
        <f t="shared" si="7"/>
        <v>3123.5330186144065</v>
      </c>
      <c r="AB16" s="11">
        <f t="shared" si="7"/>
        <v>4180.9492997436291</v>
      </c>
      <c r="AC16" s="11">
        <f t="shared" si="7"/>
        <v>3075.6049039850941</v>
      </c>
      <c r="AD16" s="11">
        <f t="shared" si="7"/>
        <v>3904.1459495368581</v>
      </c>
      <c r="AE16" s="11">
        <f t="shared" si="7"/>
        <v>2642.1154633615361</v>
      </c>
      <c r="AF16" s="11">
        <f t="shared" si="7"/>
        <v>2573.3104105524317</v>
      </c>
      <c r="AG16" s="11">
        <f t="shared" si="7"/>
        <v>2785.9762004225358</v>
      </c>
      <c r="AH16" s="11">
        <f t="shared" ref="AH16" si="8">SUM(AH17)+(AH18*28)+(AH19*265)</f>
        <v>2082.5312646944844</v>
      </c>
      <c r="AI16" s="11"/>
    </row>
    <row r="17" spans="2:37" x14ac:dyDescent="0.25">
      <c r="B17" s="49" t="s">
        <v>61</v>
      </c>
      <c r="C17" s="11">
        <v>1735.2388880648011</v>
      </c>
      <c r="D17" s="11">
        <v>1583.3305552106112</v>
      </c>
      <c r="E17" s="11">
        <v>1486.675453940037</v>
      </c>
      <c r="F17" s="11">
        <v>2016.4628690630029</v>
      </c>
      <c r="G17" s="11">
        <v>1848.691270969249</v>
      </c>
      <c r="H17" s="11">
        <v>2230.9238287944245</v>
      </c>
      <c r="I17" s="11">
        <v>2102.9729048450436</v>
      </c>
      <c r="J17" s="11">
        <v>1900.9640394791695</v>
      </c>
      <c r="K17" s="11">
        <v>1693.3430904305619</v>
      </c>
      <c r="L17" s="11">
        <v>1672.9405554738107</v>
      </c>
      <c r="M17" s="11">
        <v>1652.6814757432128</v>
      </c>
      <c r="N17" s="11">
        <v>2868.3556628578071</v>
      </c>
      <c r="O17" s="11">
        <v>2217.5333526790496</v>
      </c>
      <c r="P17" s="11">
        <v>3059.8652099314518</v>
      </c>
      <c r="Q17" s="11">
        <v>2578.0511394159685</v>
      </c>
      <c r="R17" s="11">
        <v>2642.4601840970286</v>
      </c>
      <c r="S17" s="11">
        <v>2250.4731812167415</v>
      </c>
      <c r="T17" s="11">
        <v>2391.0550667154289</v>
      </c>
      <c r="U17" s="11">
        <v>2022.7736164912719</v>
      </c>
      <c r="V17" s="11">
        <v>1859.4009164329659</v>
      </c>
      <c r="W17" s="11">
        <v>3207.7225737101853</v>
      </c>
      <c r="X17" s="11">
        <v>2733.7701620122289</v>
      </c>
      <c r="Y17" s="11">
        <v>2082.5857589904995</v>
      </c>
      <c r="Z17" s="11">
        <v>2874.9492212183463</v>
      </c>
      <c r="AA17" s="11">
        <v>2824.2517287687824</v>
      </c>
      <c r="AB17" s="11">
        <v>3936.2193885890429</v>
      </c>
      <c r="AC17" s="11">
        <v>2860.6217519800002</v>
      </c>
      <c r="AD17" s="11">
        <v>3444.3035957545953</v>
      </c>
      <c r="AE17" s="11">
        <v>2375.0323956028592</v>
      </c>
      <c r="AF17" s="11">
        <v>2311.1664534659517</v>
      </c>
      <c r="AG17" s="11">
        <v>2531.142587731922</v>
      </c>
      <c r="AH17" s="11">
        <v>1799.7610396594</v>
      </c>
      <c r="AI17" s="11"/>
    </row>
    <row r="18" spans="2:37" x14ac:dyDescent="0.25">
      <c r="B18" s="49" t="s">
        <v>62</v>
      </c>
      <c r="C18" s="11">
        <v>5.2563318959450802</v>
      </c>
      <c r="D18" s="11">
        <v>4.2936179100187202</v>
      </c>
      <c r="E18" s="11">
        <v>3.6859571459609399</v>
      </c>
      <c r="F18" s="11">
        <v>4.8673845988213804</v>
      </c>
      <c r="G18" s="11">
        <v>5.1687328809927804</v>
      </c>
      <c r="H18" s="11">
        <v>6.2008933428070696</v>
      </c>
      <c r="I18" s="11">
        <v>6.6542843895661496</v>
      </c>
      <c r="J18" s="11">
        <v>5.0164783405932498</v>
      </c>
      <c r="K18" s="11">
        <v>4.0776179175256404</v>
      </c>
      <c r="L18" s="11">
        <v>3.8518707124804501</v>
      </c>
      <c r="M18" s="11">
        <v>5.3253084193847098</v>
      </c>
      <c r="N18" s="11">
        <v>11.73292177622497</v>
      </c>
      <c r="O18" s="11">
        <v>4.0945424647954001</v>
      </c>
      <c r="P18" s="11">
        <v>10.50976717820407</v>
      </c>
      <c r="Q18" s="11">
        <v>6.6418698620904904</v>
      </c>
      <c r="R18" s="11">
        <v>7.0374539973305996</v>
      </c>
      <c r="S18" s="11">
        <v>6.0916005724010196</v>
      </c>
      <c r="T18" s="11">
        <v>5.1596183768600898</v>
      </c>
      <c r="U18" s="11">
        <v>4.6319559790887599</v>
      </c>
      <c r="V18" s="11">
        <v>5.1284125498489299</v>
      </c>
      <c r="W18" s="11">
        <v>13.981778027517541</v>
      </c>
      <c r="X18" s="11">
        <v>8.5934152445901493</v>
      </c>
      <c r="Y18" s="11">
        <v>5.70261457539904</v>
      </c>
      <c r="Z18" s="11">
        <v>8.7352535132481393</v>
      </c>
      <c r="AA18" s="11">
        <v>9.5149971478070601</v>
      </c>
      <c r="AB18" s="11">
        <v>8.0095988224120802</v>
      </c>
      <c r="AC18" s="11">
        <v>7.1855525257256998</v>
      </c>
      <c r="AD18" s="11">
        <v>14.28710527775586</v>
      </c>
      <c r="AE18" s="11">
        <v>8.7916556352365198</v>
      </c>
      <c r="AF18" s="11">
        <v>8.7955939242079904</v>
      </c>
      <c r="AG18" s="11">
        <v>8.5814207571275691</v>
      </c>
      <c r="AH18" s="11">
        <v>9.6896982436146999</v>
      </c>
      <c r="AI18" s="11"/>
    </row>
    <row r="19" spans="2:37" x14ac:dyDescent="0.25">
      <c r="B19" s="49" t="s">
        <v>63</v>
      </c>
      <c r="C19" s="11">
        <v>0.10428015421476</v>
      </c>
      <c r="D19" s="11">
        <v>7.9786997226919995E-2</v>
      </c>
      <c r="E19" s="11">
        <v>6.4080974133810004E-2</v>
      </c>
      <c r="F19" s="11">
        <v>9.2813838135499996E-2</v>
      </c>
      <c r="G19" s="11">
        <v>0.10035319801797001</v>
      </c>
      <c r="H19" s="11">
        <v>0.12491515957737</v>
      </c>
      <c r="I19" s="11">
        <v>0.13455790547343999</v>
      </c>
      <c r="J19" s="11">
        <v>9.0937081003689996E-2</v>
      </c>
      <c r="K19" s="11">
        <v>6.5519444353979994E-2</v>
      </c>
      <c r="L19" s="11">
        <v>5.8954565478530001E-2</v>
      </c>
      <c r="M19" s="11">
        <v>9.3732225039270006E-2</v>
      </c>
      <c r="N19" s="11">
        <v>0.25096321313996001</v>
      </c>
      <c r="O19" s="11">
        <v>5.0011595704130003E-2</v>
      </c>
      <c r="P19" s="11">
        <v>0.20800916929119001</v>
      </c>
      <c r="Q19" s="11">
        <v>0.10914994123839</v>
      </c>
      <c r="R19" s="11">
        <v>0.11669656141855</v>
      </c>
      <c r="S19" s="11">
        <v>9.2313595735999995E-2</v>
      </c>
      <c r="T19" s="11">
        <v>6.6959474181449999E-2</v>
      </c>
      <c r="U19" s="11">
        <v>5.3102268293590001E-2</v>
      </c>
      <c r="V19" s="11">
        <v>5.266065877297E-2</v>
      </c>
      <c r="W19" s="11">
        <v>0.26189348273708002</v>
      </c>
      <c r="X19" s="11">
        <v>0.11154229807920001</v>
      </c>
      <c r="Y19" s="11">
        <v>3.8031917951360003E-2</v>
      </c>
      <c r="Z19" s="11">
        <v>0.10735411371148</v>
      </c>
      <c r="AA19" s="11">
        <v>0.12400516870576</v>
      </c>
      <c r="AB19" s="11">
        <v>7.7211864630369997E-2</v>
      </c>
      <c r="AC19" s="11">
        <v>5.2028985980280003E-2</v>
      </c>
      <c r="AD19" s="11">
        <v>0.22567323020791999</v>
      </c>
      <c r="AE19" s="11">
        <v>7.8930981026619995E-2</v>
      </c>
      <c r="AF19" s="11">
        <v>5.9876706447759998E-2</v>
      </c>
      <c r="AG19" s="11">
        <v>5.4920118834119999E-2</v>
      </c>
      <c r="AH19" s="11">
        <v>4.3240280052349998E-2</v>
      </c>
      <c r="AI19" s="11"/>
      <c r="AK19" s="6"/>
    </row>
    <row r="20" spans="2:37" x14ac:dyDescent="0.25">
      <c r="B20" s="50" t="s">
        <v>64</v>
      </c>
      <c r="C20" s="11">
        <f>SUM(C21)+(C23*265)</f>
        <v>86.052731641399731</v>
      </c>
      <c r="D20" s="11">
        <f t="shared" ref="D20:AG20" si="9">SUM(D21)+(D23*265)</f>
        <v>75.670831220880046</v>
      </c>
      <c r="E20" s="11">
        <f t="shared" si="9"/>
        <v>90.048418963626503</v>
      </c>
      <c r="F20" s="11">
        <f t="shared" si="9"/>
        <v>77.258682651577701</v>
      </c>
      <c r="G20" s="11">
        <f t="shared" si="9"/>
        <v>111.8654792278187</v>
      </c>
      <c r="H20" s="11">
        <f t="shared" si="9"/>
        <v>118.2341996246036</v>
      </c>
      <c r="I20" s="11">
        <f t="shared" si="9"/>
        <v>134.77564251872823</v>
      </c>
      <c r="J20" s="11">
        <f t="shared" si="9"/>
        <v>149.4403989776394</v>
      </c>
      <c r="K20" s="11">
        <f t="shared" si="9"/>
        <v>165.4236080102493</v>
      </c>
      <c r="L20" s="11">
        <f t="shared" si="9"/>
        <v>181.40183870380304</v>
      </c>
      <c r="M20" s="11">
        <f t="shared" si="9"/>
        <v>210.10838397611678</v>
      </c>
      <c r="N20" s="11">
        <f t="shared" si="9"/>
        <v>273.27912585005254</v>
      </c>
      <c r="O20" s="11">
        <f t="shared" si="9"/>
        <v>264.67715521688649</v>
      </c>
      <c r="P20" s="11">
        <f t="shared" si="9"/>
        <v>327.19310493996068</v>
      </c>
      <c r="Q20" s="11">
        <f t="shared" si="9"/>
        <v>357.53430769494076</v>
      </c>
      <c r="R20" s="11">
        <f t="shared" si="9"/>
        <v>384.64657676861941</v>
      </c>
      <c r="S20" s="11">
        <f t="shared" si="9"/>
        <v>473.15500551695123</v>
      </c>
      <c r="T20" s="11">
        <f t="shared" si="9"/>
        <v>596.60546057922215</v>
      </c>
      <c r="U20" s="11">
        <f t="shared" si="9"/>
        <v>501.61432729150283</v>
      </c>
      <c r="V20" s="11">
        <f t="shared" si="9"/>
        <v>303.14243807097449</v>
      </c>
      <c r="W20" s="11">
        <f t="shared" si="9"/>
        <v>315.83589531098619</v>
      </c>
      <c r="X20" s="11">
        <f t="shared" si="9"/>
        <v>130.32419454099539</v>
      </c>
      <c r="Y20" s="11">
        <f t="shared" si="9"/>
        <v>331.10201529039529</v>
      </c>
      <c r="Z20" s="11">
        <f t="shared" si="9"/>
        <v>141.61383255705277</v>
      </c>
      <c r="AA20" s="11">
        <f t="shared" si="9"/>
        <v>131.42536523754407</v>
      </c>
      <c r="AB20" s="11">
        <f t="shared" si="9"/>
        <v>144.75969673946577</v>
      </c>
      <c r="AC20" s="11">
        <f t="shared" si="9"/>
        <v>149.53042022638516</v>
      </c>
      <c r="AD20" s="11">
        <f t="shared" si="9"/>
        <v>179.0274007153165</v>
      </c>
      <c r="AE20" s="11">
        <f t="shared" si="9"/>
        <v>171.26958802020499</v>
      </c>
      <c r="AF20" s="11">
        <f t="shared" si="9"/>
        <v>205.9145499658203</v>
      </c>
      <c r="AG20" s="11">
        <f t="shared" si="9"/>
        <v>245.64632751692392</v>
      </c>
      <c r="AH20" s="11">
        <f t="shared" ref="AH20" si="10">SUM(AH21)+(AH23*265)</f>
        <v>197.24471632348047</v>
      </c>
      <c r="AI20" s="11"/>
      <c r="AK20" s="6"/>
    </row>
    <row r="21" spans="2:37" x14ac:dyDescent="0.25">
      <c r="B21" s="49" t="s">
        <v>65</v>
      </c>
      <c r="C21" s="11">
        <v>80.456230689129725</v>
      </c>
      <c r="D21" s="11">
        <v>70.460096028889197</v>
      </c>
      <c r="E21" s="11">
        <v>83.615213121575451</v>
      </c>
      <c r="F21" s="11">
        <v>71.367641980219148</v>
      </c>
      <c r="G21" s="11">
        <v>103.4260082619185</v>
      </c>
      <c r="H21" s="11">
        <v>109.1114552148351</v>
      </c>
      <c r="I21" s="11">
        <v>124.57845947087363</v>
      </c>
      <c r="J21" s="11">
        <v>138.29067623549085</v>
      </c>
      <c r="K21" s="11">
        <v>153.23570634651784</v>
      </c>
      <c r="L21" s="11">
        <v>168.17608148325735</v>
      </c>
      <c r="M21" s="11">
        <v>194.13048282060572</v>
      </c>
      <c r="N21" s="11">
        <v>247.80008355850396</v>
      </c>
      <c r="O21" s="11">
        <v>234.56349158116566</v>
      </c>
      <c r="P21" s="11">
        <v>287.78115854130311</v>
      </c>
      <c r="Q21" s="11">
        <v>311.23593660474648</v>
      </c>
      <c r="R21" s="11">
        <v>330.43854531629086</v>
      </c>
      <c r="S21" s="11">
        <v>418.63319779792891</v>
      </c>
      <c r="T21" s="11">
        <v>541.40764334929327</v>
      </c>
      <c r="U21" s="11">
        <v>439.83122199095578</v>
      </c>
      <c r="V21" s="11">
        <v>227.13841876715054</v>
      </c>
      <c r="W21" s="11">
        <v>239.30817358210069</v>
      </c>
      <c r="X21" s="11">
        <v>65.798511721536315</v>
      </c>
      <c r="Y21" s="11">
        <v>267.4734857029469</v>
      </c>
      <c r="Z21" s="11">
        <v>77.419998099988163</v>
      </c>
      <c r="AA21" s="11">
        <v>68.938116155757527</v>
      </c>
      <c r="AB21" s="11">
        <v>81.184150618590536</v>
      </c>
      <c r="AC21" s="11">
        <v>85.774549294079463</v>
      </c>
      <c r="AD21" s="11">
        <v>112.9777238161552</v>
      </c>
      <c r="AE21" s="11">
        <v>104.11451748837808</v>
      </c>
      <c r="AF21" s="11">
        <v>135.06688205884794</v>
      </c>
      <c r="AG21" s="11">
        <v>177.64802880960613</v>
      </c>
      <c r="AH21" s="11">
        <v>133.36507009479033</v>
      </c>
      <c r="AI21" s="11"/>
      <c r="AK21" s="6"/>
    </row>
    <row r="22" spans="2:37" x14ac:dyDescent="0.25">
      <c r="B22" s="49" t="s">
        <v>66</v>
      </c>
      <c r="C22" s="11" t="s">
        <v>75</v>
      </c>
      <c r="D22" s="11" t="s">
        <v>75</v>
      </c>
      <c r="E22" s="11" t="s">
        <v>75</v>
      </c>
      <c r="F22" s="11" t="s">
        <v>75</v>
      </c>
      <c r="G22" s="11" t="s">
        <v>75</v>
      </c>
      <c r="H22" s="11" t="s">
        <v>75</v>
      </c>
      <c r="I22" s="11" t="s">
        <v>75</v>
      </c>
      <c r="J22" s="11" t="s">
        <v>75</v>
      </c>
      <c r="K22" s="11" t="s">
        <v>75</v>
      </c>
      <c r="L22" s="11" t="s">
        <v>75</v>
      </c>
      <c r="M22" s="11" t="s">
        <v>75</v>
      </c>
      <c r="N22" s="11" t="s">
        <v>75</v>
      </c>
      <c r="O22" s="11" t="s">
        <v>75</v>
      </c>
      <c r="P22" s="11" t="s">
        <v>75</v>
      </c>
      <c r="Q22" s="11" t="s">
        <v>75</v>
      </c>
      <c r="R22" s="11" t="s">
        <v>75</v>
      </c>
      <c r="S22" s="11" t="s">
        <v>75</v>
      </c>
      <c r="T22" s="11" t="s">
        <v>75</v>
      </c>
      <c r="U22" s="11" t="s">
        <v>75</v>
      </c>
      <c r="V22" s="11" t="s">
        <v>75</v>
      </c>
      <c r="W22" s="11" t="s">
        <v>75</v>
      </c>
      <c r="X22" s="11" t="s">
        <v>75</v>
      </c>
      <c r="Y22" s="11" t="s">
        <v>75</v>
      </c>
      <c r="Z22" s="11" t="s">
        <v>75</v>
      </c>
      <c r="AA22" s="11" t="s">
        <v>75</v>
      </c>
      <c r="AB22" s="11" t="s">
        <v>75</v>
      </c>
      <c r="AC22" s="11" t="s">
        <v>75</v>
      </c>
      <c r="AD22" s="11" t="s">
        <v>75</v>
      </c>
      <c r="AE22" s="11" t="s">
        <v>75</v>
      </c>
      <c r="AF22" s="11" t="s">
        <v>75</v>
      </c>
      <c r="AG22" s="11" t="s">
        <v>75</v>
      </c>
      <c r="AH22" s="11" t="s">
        <v>75</v>
      </c>
      <c r="AI22" s="11"/>
      <c r="AK22" s="6"/>
    </row>
    <row r="23" spans="2:37" x14ac:dyDescent="0.25">
      <c r="B23" s="49" t="s">
        <v>67</v>
      </c>
      <c r="C23" s="11">
        <v>2.1118871518000001E-2</v>
      </c>
      <c r="D23" s="11">
        <v>1.966315166789E-2</v>
      </c>
      <c r="E23" s="11">
        <v>2.4276248460569999E-2</v>
      </c>
      <c r="F23" s="11">
        <v>2.2230342156070001E-2</v>
      </c>
      <c r="G23" s="11">
        <v>3.1847060248679997E-2</v>
      </c>
      <c r="H23" s="11">
        <v>3.4425450602899997E-2</v>
      </c>
      <c r="I23" s="11">
        <v>3.8479936029639998E-2</v>
      </c>
      <c r="J23" s="11">
        <v>4.2074425442069997E-2</v>
      </c>
      <c r="K23" s="11">
        <v>4.5992081749929997E-2</v>
      </c>
      <c r="L23" s="11">
        <v>4.9908517813380002E-2</v>
      </c>
      <c r="M23" s="11">
        <v>6.0293966624569997E-2</v>
      </c>
      <c r="N23" s="11">
        <v>9.6147329402070006E-2</v>
      </c>
      <c r="O23" s="11">
        <v>0.11363646654989</v>
      </c>
      <c r="P23" s="11">
        <v>0.14872432603267</v>
      </c>
      <c r="Q23" s="11">
        <v>0.17471083430261999</v>
      </c>
      <c r="R23" s="11">
        <v>0.20455860925406999</v>
      </c>
      <c r="S23" s="11">
        <v>0.20574267063782001</v>
      </c>
      <c r="T23" s="11">
        <v>0.20829364992426</v>
      </c>
      <c r="U23" s="11">
        <v>0.23314379358696999</v>
      </c>
      <c r="V23" s="11">
        <v>0.28680762001443</v>
      </c>
      <c r="W23" s="11">
        <v>0.28878385558070002</v>
      </c>
      <c r="X23" s="11">
        <v>0.24349314271493999</v>
      </c>
      <c r="Y23" s="11">
        <v>0.24010765882056001</v>
      </c>
      <c r="Z23" s="11">
        <v>0.24224088474364</v>
      </c>
      <c r="AA23" s="11">
        <v>0.23580093993126999</v>
      </c>
      <c r="AB23" s="11">
        <v>0.23990772121084999</v>
      </c>
      <c r="AC23" s="11">
        <v>0.24058819219738001</v>
      </c>
      <c r="AD23" s="11">
        <v>0.24924406377041999</v>
      </c>
      <c r="AE23" s="11">
        <v>0.25341536049746</v>
      </c>
      <c r="AF23" s="11">
        <v>0.26734969021499</v>
      </c>
      <c r="AG23" s="11">
        <v>0.25659735361252001</v>
      </c>
      <c r="AH23" s="11">
        <v>0.24105526878750999</v>
      </c>
      <c r="AI23" s="11"/>
      <c r="AK23" s="6"/>
    </row>
    <row r="24" spans="2:37" x14ac:dyDescent="0.25">
      <c r="B24" s="50" t="s">
        <v>68</v>
      </c>
      <c r="C24" s="11">
        <f>SUM(C25)+(C27*265)</f>
        <v>0.87883892583803003</v>
      </c>
      <c r="D24" s="11">
        <f t="shared" ref="D24:AG24" si="11">SUM(D25)+(D27*265)</f>
        <v>0.95489606869680999</v>
      </c>
      <c r="E24" s="11">
        <f t="shared" si="11"/>
        <v>1.0309532115529501</v>
      </c>
      <c r="F24" s="11">
        <f t="shared" si="11"/>
        <v>1.10701035441173</v>
      </c>
      <c r="G24" s="11">
        <f t="shared" si="11"/>
        <v>1.1830674972678599</v>
      </c>
      <c r="H24" s="11">
        <f t="shared" si="11"/>
        <v>23.11427869953555</v>
      </c>
      <c r="I24" s="11">
        <f t="shared" si="11"/>
        <v>29.287593975724171</v>
      </c>
      <c r="J24" s="11">
        <f t="shared" si="11"/>
        <v>31.590051118582071</v>
      </c>
      <c r="K24" s="11">
        <f t="shared" si="11"/>
        <v>33.892508261439971</v>
      </c>
      <c r="L24" s="11">
        <f t="shared" si="11"/>
        <v>36.194965404295218</v>
      </c>
      <c r="M24" s="11">
        <f t="shared" si="11"/>
        <v>53.289280183750812</v>
      </c>
      <c r="N24" s="11">
        <f t="shared" si="11"/>
        <v>58.589641801142974</v>
      </c>
      <c r="O24" s="11">
        <f t="shared" si="11"/>
        <v>60.992870467807883</v>
      </c>
      <c r="P24" s="11">
        <f t="shared" si="11"/>
        <v>63.396099134475435</v>
      </c>
      <c r="Q24" s="11">
        <f t="shared" si="11"/>
        <v>65.799327801142979</v>
      </c>
      <c r="R24" s="11">
        <f t="shared" si="11"/>
        <v>68.202556467807852</v>
      </c>
      <c r="S24" s="11">
        <f t="shared" si="11"/>
        <v>1489.7498481904768</v>
      </c>
      <c r="T24" s="11">
        <f t="shared" si="11"/>
        <v>48.896514857142108</v>
      </c>
      <c r="U24" s="11">
        <f t="shared" si="11"/>
        <v>71.245827174605495</v>
      </c>
      <c r="V24" s="11">
        <f t="shared" si="11"/>
        <v>62.725086285714056</v>
      </c>
      <c r="W24" s="11">
        <f t="shared" si="11"/>
        <v>62.64902914285792</v>
      </c>
      <c r="X24" s="11">
        <f t="shared" si="11"/>
        <v>62.572971999999126</v>
      </c>
      <c r="Y24" s="11">
        <f t="shared" si="11"/>
        <v>62.496914857142997</v>
      </c>
      <c r="Z24" s="11">
        <f t="shared" si="11"/>
        <v>62.420857714286868</v>
      </c>
      <c r="AA24" s="11">
        <f t="shared" si="11"/>
        <v>62.344800571428074</v>
      </c>
      <c r="AB24" s="11">
        <f t="shared" si="11"/>
        <v>60.042343428570184</v>
      </c>
      <c r="AC24" s="11">
        <f t="shared" si="11"/>
        <v>57.739886285714931</v>
      </c>
      <c r="AD24" s="11">
        <f t="shared" si="11"/>
        <v>55.437429142857027</v>
      </c>
      <c r="AE24" s="11">
        <f t="shared" si="11"/>
        <v>53.134971999999138</v>
      </c>
      <c r="AF24" s="11">
        <f t="shared" si="11"/>
        <v>50.838462230035219</v>
      </c>
      <c r="AG24" s="11">
        <f t="shared" si="11"/>
        <v>48.50241737289312</v>
      </c>
      <c r="AH24" s="11">
        <f t="shared" ref="AH24" si="12">SUM(AH25)+(AH27*265)</f>
        <v>47.85101409523773</v>
      </c>
      <c r="AI24" s="11"/>
      <c r="AK24" s="6"/>
    </row>
    <row r="25" spans="2:37" x14ac:dyDescent="0.25">
      <c r="B25" s="49" t="s">
        <v>69</v>
      </c>
      <c r="C25" s="11">
        <v>0.81165511631523002</v>
      </c>
      <c r="D25" s="11">
        <v>0.82052844964855998</v>
      </c>
      <c r="E25" s="11">
        <v>0.82940178298190004</v>
      </c>
      <c r="F25" s="11">
        <v>0.83827511631523</v>
      </c>
      <c r="G25" s="11">
        <v>0.84714844964855995</v>
      </c>
      <c r="H25" s="11">
        <v>20.744522509058349</v>
      </c>
      <c r="I25" s="11">
        <v>24.884000642391719</v>
      </c>
      <c r="J25" s="11">
        <v>25.152620642391721</v>
      </c>
      <c r="K25" s="11">
        <v>25.421240642391719</v>
      </c>
      <c r="L25" s="11">
        <v>25.689860642391722</v>
      </c>
      <c r="M25" s="11">
        <v>41.031288755179759</v>
      </c>
      <c r="N25" s="11">
        <v>44.578763705904379</v>
      </c>
      <c r="O25" s="11">
        <v>45.229105705904381</v>
      </c>
      <c r="P25" s="11">
        <v>45.879447705904383</v>
      </c>
      <c r="Q25" s="11">
        <v>46.529789705904378</v>
      </c>
      <c r="R25" s="11">
        <v>47.180131705904351</v>
      </c>
      <c r="S25" s="11">
        <v>1456.5121853333346</v>
      </c>
      <c r="T25" s="11">
        <v>15.65885200000001</v>
      </c>
      <c r="U25" s="11">
        <v>25.7929262222248</v>
      </c>
      <c r="V25" s="11">
        <v>17.272185333333351</v>
      </c>
      <c r="W25" s="11">
        <v>17.26331200000002</v>
      </c>
      <c r="X25" s="11">
        <v>17.25443866666668</v>
      </c>
      <c r="Y25" s="11">
        <v>17.245565333333349</v>
      </c>
      <c r="Z25" s="11">
        <v>17.236692000000019</v>
      </c>
      <c r="AA25" s="11">
        <v>17.227818666666678</v>
      </c>
      <c r="AB25" s="11">
        <v>16.95919866666668</v>
      </c>
      <c r="AC25" s="11">
        <v>16.690578666666681</v>
      </c>
      <c r="AD25" s="11">
        <v>16.421958666666679</v>
      </c>
      <c r="AE25" s="11">
        <v>16.153338666666681</v>
      </c>
      <c r="AF25" s="11">
        <v>15.885779944322071</v>
      </c>
      <c r="AG25" s="11">
        <v>15.23543794432207</v>
      </c>
      <c r="AH25" s="11">
        <v>14.58403466666668</v>
      </c>
      <c r="AI25" s="11"/>
    </row>
    <row r="26" spans="2:37" x14ac:dyDescent="0.25">
      <c r="B26" s="49" t="s">
        <v>70</v>
      </c>
      <c r="C26" s="11" t="s">
        <v>75</v>
      </c>
      <c r="D26" s="11" t="s">
        <v>75</v>
      </c>
      <c r="E26" s="11" t="s">
        <v>75</v>
      </c>
      <c r="F26" s="11" t="s">
        <v>75</v>
      </c>
      <c r="G26" s="11" t="s">
        <v>75</v>
      </c>
      <c r="H26" s="11" t="s">
        <v>75</v>
      </c>
      <c r="I26" s="11" t="s">
        <v>75</v>
      </c>
      <c r="J26" s="11" t="s">
        <v>75</v>
      </c>
      <c r="K26" s="11" t="s">
        <v>75</v>
      </c>
      <c r="L26" s="11" t="s">
        <v>75</v>
      </c>
      <c r="M26" s="11" t="s">
        <v>75</v>
      </c>
      <c r="N26" s="11" t="s">
        <v>75</v>
      </c>
      <c r="O26" s="11" t="s">
        <v>75</v>
      </c>
      <c r="P26" s="11" t="s">
        <v>75</v>
      </c>
      <c r="Q26" s="11" t="s">
        <v>75</v>
      </c>
      <c r="R26" s="11" t="s">
        <v>75</v>
      </c>
      <c r="S26" s="11" t="s">
        <v>75</v>
      </c>
      <c r="T26" s="11" t="s">
        <v>75</v>
      </c>
      <c r="U26" s="11" t="s">
        <v>75</v>
      </c>
      <c r="V26" s="11" t="s">
        <v>75</v>
      </c>
      <c r="W26" s="11" t="s">
        <v>75</v>
      </c>
      <c r="X26" s="11" t="s">
        <v>75</v>
      </c>
      <c r="Y26" s="11" t="s">
        <v>75</v>
      </c>
      <c r="Z26" s="11" t="s">
        <v>75</v>
      </c>
      <c r="AA26" s="11" t="s">
        <v>75</v>
      </c>
      <c r="AB26" s="11" t="s">
        <v>75</v>
      </c>
      <c r="AC26" s="11" t="s">
        <v>75</v>
      </c>
      <c r="AD26" s="11" t="s">
        <v>75</v>
      </c>
      <c r="AE26" s="11" t="s">
        <v>75</v>
      </c>
      <c r="AF26" s="11" t="s">
        <v>75</v>
      </c>
      <c r="AG26" s="11" t="s">
        <v>75</v>
      </c>
      <c r="AH26" s="11" t="s">
        <v>75</v>
      </c>
      <c r="AI26" s="11"/>
    </row>
    <row r="27" spans="2:37" x14ac:dyDescent="0.25">
      <c r="B27" s="49" t="s">
        <v>71</v>
      </c>
      <c r="C27" s="11">
        <v>2.5352380951999999E-4</v>
      </c>
      <c r="D27" s="11">
        <v>5.0704761905000001E-4</v>
      </c>
      <c r="E27" s="11">
        <v>7.6057142857000005E-4</v>
      </c>
      <c r="F27" s="11">
        <v>1.0140952381E-3</v>
      </c>
      <c r="G27" s="11">
        <v>1.26761904762E-3</v>
      </c>
      <c r="H27" s="11">
        <v>8.9424761904799994E-3</v>
      </c>
      <c r="I27" s="11">
        <v>1.6617333333330001E-2</v>
      </c>
      <c r="J27" s="11">
        <v>2.4292190476189999E-2</v>
      </c>
      <c r="K27" s="11">
        <v>3.1967047619049997E-2</v>
      </c>
      <c r="L27" s="11">
        <v>3.96419047619E-2</v>
      </c>
      <c r="M27" s="11">
        <v>4.6256571428570002E-2</v>
      </c>
      <c r="N27" s="11">
        <v>5.2871238095239997E-2</v>
      </c>
      <c r="O27" s="11">
        <v>5.9485904761900001E-2</v>
      </c>
      <c r="P27" s="11">
        <v>6.6100571428569996E-2</v>
      </c>
      <c r="Q27" s="11">
        <v>7.2715238095239998E-2</v>
      </c>
      <c r="R27" s="11">
        <v>7.9329904761899994E-2</v>
      </c>
      <c r="S27" s="11">
        <v>0.12542514285713999</v>
      </c>
      <c r="T27" s="11">
        <v>0.12542514285713999</v>
      </c>
      <c r="U27" s="11">
        <v>0.17152038095238001</v>
      </c>
      <c r="V27" s="11">
        <v>0.17152038095238001</v>
      </c>
      <c r="W27" s="11">
        <v>0.17126685714286</v>
      </c>
      <c r="X27" s="11">
        <v>0.17101333333332999</v>
      </c>
      <c r="Y27" s="11">
        <v>0.17075980952381001</v>
      </c>
      <c r="Z27" s="11">
        <v>0.17050628571429</v>
      </c>
      <c r="AA27" s="11">
        <v>0.17025276190475999</v>
      </c>
      <c r="AB27" s="11">
        <v>0.16257790476190001</v>
      </c>
      <c r="AC27" s="11">
        <v>0.15490304761904999</v>
      </c>
      <c r="AD27" s="11">
        <v>0.14722819047619001</v>
      </c>
      <c r="AE27" s="11">
        <v>0.13955333333333</v>
      </c>
      <c r="AF27" s="11">
        <v>0.13189691428570999</v>
      </c>
      <c r="AG27" s="11">
        <v>0.12553577142857</v>
      </c>
      <c r="AH27" s="11">
        <v>0.12553577142857</v>
      </c>
      <c r="AI27" s="11"/>
    </row>
    <row r="28" spans="2:37" x14ac:dyDescent="0.25">
      <c r="B28" s="50" t="s">
        <v>72</v>
      </c>
      <c r="C28" s="11">
        <v>-413.04</v>
      </c>
      <c r="D28" s="11">
        <v>-409.63</v>
      </c>
      <c r="E28" s="11">
        <v>-560.58000000000004</v>
      </c>
      <c r="F28" s="11">
        <v>-586.4</v>
      </c>
      <c r="G28" s="11">
        <v>-645.76</v>
      </c>
      <c r="H28" s="11">
        <v>-679.7</v>
      </c>
      <c r="I28" s="11">
        <v>-789.72</v>
      </c>
      <c r="J28" s="11">
        <v>-793.87</v>
      </c>
      <c r="K28" s="11">
        <v>-903.23</v>
      </c>
      <c r="L28" s="11">
        <v>-887.09</v>
      </c>
      <c r="M28" s="11">
        <v>-1123.25</v>
      </c>
      <c r="N28" s="11">
        <v>-1115.96</v>
      </c>
      <c r="O28" s="11">
        <v>-953.41</v>
      </c>
      <c r="P28" s="11">
        <v>-1181.8599999999999</v>
      </c>
      <c r="Q28" s="11">
        <v>-1090.4100000000001</v>
      </c>
      <c r="R28" s="11">
        <v>-1129.67</v>
      </c>
      <c r="S28" s="11">
        <v>-1273.92</v>
      </c>
      <c r="T28" s="11">
        <v>-1198.28</v>
      </c>
      <c r="U28" s="11">
        <v>-688.16</v>
      </c>
      <c r="V28" s="11">
        <v>-708.49</v>
      </c>
      <c r="W28" s="11">
        <v>-818.73</v>
      </c>
      <c r="X28" s="11">
        <v>-741.72</v>
      </c>
      <c r="Y28" s="11">
        <v>-668.59</v>
      </c>
      <c r="Z28" s="11">
        <v>-662.33</v>
      </c>
      <c r="AA28" s="11">
        <v>-763.17</v>
      </c>
      <c r="AB28" s="11">
        <v>-728.72</v>
      </c>
      <c r="AC28" s="11">
        <v>-803.7</v>
      </c>
      <c r="AD28" s="11">
        <v>-868.83</v>
      </c>
      <c r="AE28" s="11">
        <v>-825.65</v>
      </c>
      <c r="AF28" s="11">
        <v>-866.32</v>
      </c>
      <c r="AG28" s="11">
        <v>-809.02</v>
      </c>
      <c r="AH28" s="11">
        <v>-962.68</v>
      </c>
      <c r="AI28" s="11"/>
    </row>
    <row r="29" spans="2:37" x14ac:dyDescent="0.25">
      <c r="B29" s="50" t="s">
        <v>73</v>
      </c>
      <c r="C29" s="11" t="s">
        <v>75</v>
      </c>
      <c r="D29" s="11" t="s">
        <v>75</v>
      </c>
      <c r="E29" s="11" t="s">
        <v>75</v>
      </c>
      <c r="F29" s="11" t="s">
        <v>75</v>
      </c>
      <c r="G29" s="11" t="s">
        <v>75</v>
      </c>
      <c r="H29" s="11" t="s">
        <v>75</v>
      </c>
      <c r="I29" s="11" t="s">
        <v>75</v>
      </c>
      <c r="J29" s="11" t="s">
        <v>75</v>
      </c>
      <c r="K29" s="11" t="s">
        <v>75</v>
      </c>
      <c r="L29" s="11" t="s">
        <v>75</v>
      </c>
      <c r="M29" s="11" t="s">
        <v>75</v>
      </c>
      <c r="N29" s="11" t="s">
        <v>75</v>
      </c>
      <c r="O29" s="11" t="s">
        <v>75</v>
      </c>
      <c r="P29" s="11" t="s">
        <v>75</v>
      </c>
      <c r="Q29" s="11" t="s">
        <v>75</v>
      </c>
      <c r="R29" s="11" t="s">
        <v>75</v>
      </c>
      <c r="S29" s="11" t="s">
        <v>75</v>
      </c>
      <c r="T29" s="11" t="s">
        <v>75</v>
      </c>
      <c r="U29" s="11" t="s">
        <v>75</v>
      </c>
      <c r="V29" s="11" t="s">
        <v>75</v>
      </c>
      <c r="W29" s="11" t="s">
        <v>75</v>
      </c>
      <c r="X29" s="11" t="s">
        <v>75</v>
      </c>
      <c r="Y29" s="11" t="s">
        <v>75</v>
      </c>
      <c r="Z29" s="11" t="s">
        <v>75</v>
      </c>
      <c r="AA29" s="11" t="s">
        <v>75</v>
      </c>
      <c r="AB29" s="11" t="s">
        <v>75</v>
      </c>
      <c r="AC29" s="11" t="s">
        <v>75</v>
      </c>
      <c r="AD29" s="11" t="s">
        <v>75</v>
      </c>
      <c r="AE29" s="11" t="s">
        <v>75</v>
      </c>
      <c r="AF29" s="11" t="s">
        <v>75</v>
      </c>
      <c r="AG29" s="11" t="s">
        <v>75</v>
      </c>
      <c r="AH29" s="11" t="s">
        <v>75</v>
      </c>
      <c r="AI29" s="11"/>
    </row>
    <row r="30" spans="2:37" ht="18" x14ac:dyDescent="0.35">
      <c r="B30" s="47" t="s">
        <v>113</v>
      </c>
      <c r="C30" s="12">
        <f t="shared" ref="C30:AC30" si="13">C28+C24+C20+C16+C12+C8+C4</f>
        <v>6009.4426479479498</v>
      </c>
      <c r="D30" s="12">
        <f t="shared" si="13"/>
        <v>5813.8890871974854</v>
      </c>
      <c r="E30" s="12">
        <f t="shared" si="13"/>
        <v>5568.4712640716161</v>
      </c>
      <c r="F30" s="12">
        <f t="shared" si="13"/>
        <v>5671.8752659448892</v>
      </c>
      <c r="G30" s="12">
        <f t="shared" si="13"/>
        <v>5738.7488783594717</v>
      </c>
      <c r="H30" s="12">
        <f t="shared" si="13"/>
        <v>6702.1736928703649</v>
      </c>
      <c r="I30" s="12">
        <f t="shared" si="13"/>
        <v>6355.7765234996068</v>
      </c>
      <c r="J30" s="12">
        <f t="shared" si="13"/>
        <v>5821.9247695671747</v>
      </c>
      <c r="K30" s="12">
        <f t="shared" si="13"/>
        <v>5632.4738458364664</v>
      </c>
      <c r="L30" s="12">
        <f t="shared" si="13"/>
        <v>5724.0266040133647</v>
      </c>
      <c r="M30" s="12">
        <f t="shared" si="13"/>
        <v>7325.6392800768708</v>
      </c>
      <c r="N30" s="12">
        <f t="shared" si="13"/>
        <v>8417.8434186271897</v>
      </c>
      <c r="O30" s="12">
        <f t="shared" si="13"/>
        <v>8300.0852417469014</v>
      </c>
      <c r="P30" s="12">
        <f t="shared" si="13"/>
        <v>8773.8565239499967</v>
      </c>
      <c r="Q30" s="12">
        <f t="shared" si="13"/>
        <v>7238.4029595180973</v>
      </c>
      <c r="R30" s="12">
        <f t="shared" si="13"/>
        <v>7691.0130672327587</v>
      </c>
      <c r="S30" s="12">
        <f t="shared" si="13"/>
        <v>7614.8771907754544</v>
      </c>
      <c r="T30" s="12">
        <f t="shared" si="13"/>
        <v>6559.4256667599739</v>
      </c>
      <c r="U30" s="12">
        <f t="shared" si="13"/>
        <v>6111.1132905463455</v>
      </c>
      <c r="V30" s="12">
        <f t="shared" si="13"/>
        <v>5556.7573032075416</v>
      </c>
      <c r="W30" s="12">
        <f t="shared" si="13"/>
        <v>7055.7907577496162</v>
      </c>
      <c r="X30" s="12">
        <f t="shared" si="13"/>
        <v>6176.5200449922604</v>
      </c>
      <c r="Y30" s="12">
        <f t="shared" si="13"/>
        <v>5486.6285703916838</v>
      </c>
      <c r="Z30" s="12">
        <f t="shared" si="13"/>
        <v>6289.6658349611353</v>
      </c>
      <c r="AA30" s="12">
        <f t="shared" si="13"/>
        <v>5826.9422770836518</v>
      </c>
      <c r="AB30" s="12">
        <f t="shared" si="13"/>
        <v>6259.408780661257</v>
      </c>
      <c r="AC30" s="12">
        <f t="shared" si="13"/>
        <v>5036.4653877591782</v>
      </c>
      <c r="AD30" s="12">
        <f t="shared" ref="AD30:AE30" si="14">AD28+AD24+AD20+AD16+AD12+AD8+AD4</f>
        <v>7438.8596610158083</v>
      </c>
      <c r="AE30" s="12">
        <f t="shared" si="14"/>
        <v>6263.9843155676681</v>
      </c>
      <c r="AF30" s="12">
        <f t="shared" ref="AF30:AG30" si="15">AF28+AF24+AF20+AF16+AF12+AF8+AF4</f>
        <v>6657.0676999370407</v>
      </c>
      <c r="AG30" s="12">
        <f t="shared" si="15"/>
        <v>7042.4500858212168</v>
      </c>
      <c r="AH30" s="12">
        <f t="shared" ref="AH30" si="16">AH28+AH24+AH20+AH16+AH12+AH8+AH4</f>
        <v>7338.2512672665189</v>
      </c>
      <c r="AI30" s="12"/>
    </row>
    <row r="31" spans="2:37" x14ac:dyDescent="0.25">
      <c r="B31" s="5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2:37" x14ac:dyDescent="0.25">
      <c r="B32" s="5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x14ac:dyDescent="0.25">
      <c r="B33" s="1" t="s">
        <v>126</v>
      </c>
    </row>
    <row r="34" spans="2:35" ht="18" x14ac:dyDescent="0.25">
      <c r="B34" s="2" t="s">
        <v>143</v>
      </c>
    </row>
    <row r="35" spans="2:35" s="5" customFormat="1" x14ac:dyDescent="0.2">
      <c r="B35" s="24" t="s">
        <v>49</v>
      </c>
      <c r="C35" s="4">
        <v>1990</v>
      </c>
      <c r="D35" s="4">
        <v>1991</v>
      </c>
      <c r="E35" s="4">
        <v>1992</v>
      </c>
      <c r="F35" s="4">
        <v>1993</v>
      </c>
      <c r="G35" s="4">
        <v>1994</v>
      </c>
      <c r="H35" s="4">
        <v>1995</v>
      </c>
      <c r="I35" s="4">
        <v>1996</v>
      </c>
      <c r="J35" s="4">
        <v>1997</v>
      </c>
      <c r="K35" s="4">
        <v>1998</v>
      </c>
      <c r="L35" s="4">
        <v>1999</v>
      </c>
      <c r="M35" s="4">
        <v>2000</v>
      </c>
      <c r="N35" s="4">
        <v>2001</v>
      </c>
      <c r="O35" s="4">
        <v>2002</v>
      </c>
      <c r="P35" s="4">
        <v>2003</v>
      </c>
      <c r="Q35" s="4">
        <v>2004</v>
      </c>
      <c r="R35" s="4">
        <v>2005</v>
      </c>
      <c r="S35" s="4">
        <v>2006</v>
      </c>
      <c r="T35" s="4">
        <v>2007</v>
      </c>
      <c r="U35" s="4">
        <v>2008</v>
      </c>
      <c r="V35" s="4">
        <v>2009</v>
      </c>
      <c r="W35" s="4">
        <v>2010</v>
      </c>
      <c r="X35" s="4">
        <v>2011</v>
      </c>
      <c r="Y35" s="4">
        <v>2012</v>
      </c>
      <c r="Z35" s="4">
        <v>2013</v>
      </c>
      <c r="AA35" s="4">
        <v>2014</v>
      </c>
      <c r="AB35" s="4">
        <v>2015</v>
      </c>
      <c r="AC35" s="4">
        <v>2016</v>
      </c>
      <c r="AD35" s="4">
        <v>2017</v>
      </c>
      <c r="AE35" s="4">
        <v>2018</v>
      </c>
      <c r="AF35" s="4">
        <v>2019</v>
      </c>
      <c r="AG35" s="4">
        <v>2020</v>
      </c>
      <c r="AH35" s="4">
        <v>2021</v>
      </c>
      <c r="AI35" s="4">
        <v>2022</v>
      </c>
    </row>
    <row r="36" spans="2:35" s="5" customFormat="1" x14ac:dyDescent="0.25">
      <c r="B36" s="13" t="s">
        <v>50</v>
      </c>
      <c r="C36" s="15">
        <v>-2723.2116191229361</v>
      </c>
      <c r="D36" s="15">
        <v>-2824.2991906581406</v>
      </c>
      <c r="E36" s="15">
        <v>-2237.0357360364746</v>
      </c>
      <c r="F36" s="15">
        <v>-2310.8617980144963</v>
      </c>
      <c r="G36" s="15">
        <v>-1909.8913373059565</v>
      </c>
      <c r="H36" s="15">
        <v>-1554.1579634299769</v>
      </c>
      <c r="I36" s="15">
        <v>-1357.8732492330125</v>
      </c>
      <c r="J36" s="15">
        <v>-2048.9771651326096</v>
      </c>
      <c r="K36" s="15">
        <v>-1634.5965113789443</v>
      </c>
      <c r="L36" s="15">
        <v>-1490.0562999413053</v>
      </c>
      <c r="M36" s="15">
        <v>-428.48994755906745</v>
      </c>
      <c r="N36" s="15">
        <v>-760.80377021539471</v>
      </c>
      <c r="O36" s="15">
        <v>-689.83290349205015</v>
      </c>
      <c r="P36" s="15">
        <v>-772.75869055664953</v>
      </c>
      <c r="Q36" s="15">
        <v>-1463.5160322446179</v>
      </c>
      <c r="R36" s="15">
        <v>-1238.0147934373165</v>
      </c>
      <c r="S36" s="15">
        <v>-2014.3768836734891</v>
      </c>
      <c r="T36" s="15">
        <v>-1983.7981676183438</v>
      </c>
      <c r="U36" s="15">
        <v>-2934.5178408904594</v>
      </c>
      <c r="V36" s="15">
        <v>-3050.5669568055214</v>
      </c>
      <c r="W36" s="15">
        <v>-2790.4856293888406</v>
      </c>
      <c r="X36" s="15">
        <v>-2972.8936387682488</v>
      </c>
      <c r="Y36" s="15">
        <v>-3510.0904061879942</v>
      </c>
      <c r="Z36" s="15">
        <v>-3757.1768757721184</v>
      </c>
      <c r="AA36" s="15">
        <v>-3449.803244195914</v>
      </c>
      <c r="AB36" s="15">
        <v>-4080.837482775064</v>
      </c>
      <c r="AC36" s="15">
        <v>-4151.0033378211492</v>
      </c>
      <c r="AD36" s="15">
        <v>-2556.4453567664254</v>
      </c>
      <c r="AE36" s="15">
        <v>-2462.643958334455</v>
      </c>
      <c r="AF36" s="15">
        <v>-2008.884881982445</v>
      </c>
      <c r="AG36" s="15">
        <v>-1768.9304783368946</v>
      </c>
      <c r="AH36" s="15">
        <v>-1134.5754887862579</v>
      </c>
      <c r="AI36" s="15">
        <v>-1574.9888325543618</v>
      </c>
    </row>
    <row r="37" spans="2:35" s="5" customFormat="1" x14ac:dyDescent="0.25">
      <c r="B37" s="49" t="s">
        <v>51</v>
      </c>
      <c r="C37" s="15">
        <v>-2924.8810289049684</v>
      </c>
      <c r="D37" s="15">
        <v>-3028.5937809333286</v>
      </c>
      <c r="E37" s="15">
        <v>-2444.2364247261053</v>
      </c>
      <c r="F37" s="15">
        <v>-2529.5129366785904</v>
      </c>
      <c r="G37" s="15">
        <v>-2136.541404722218</v>
      </c>
      <c r="H37" s="15">
        <v>-1797.4934134612358</v>
      </c>
      <c r="I37" s="15">
        <v>-1618.0480340332522</v>
      </c>
      <c r="J37" s="15">
        <v>-2293.9750015257141</v>
      </c>
      <c r="K37" s="15">
        <v>-1879.1859757757982</v>
      </c>
      <c r="L37" s="15">
        <v>-1738.0040762926706</v>
      </c>
      <c r="M37" s="15">
        <v>-688.87628795222122</v>
      </c>
      <c r="N37" s="15">
        <v>-1041.0283639191775</v>
      </c>
      <c r="O37" s="15">
        <v>-955.37466634132295</v>
      </c>
      <c r="P37" s="15">
        <v>-1061.3475722106218</v>
      </c>
      <c r="Q37" s="15">
        <v>-1749.919616480526</v>
      </c>
      <c r="R37" s="15">
        <v>-1515.8010808544223</v>
      </c>
      <c r="S37" s="15">
        <v>-2303.9356935657888</v>
      </c>
      <c r="T37" s="15">
        <v>-2279.0796920115531</v>
      </c>
      <c r="U37" s="15">
        <v>-3229.1404390355929</v>
      </c>
      <c r="V37" s="15">
        <v>-3339.325032955589</v>
      </c>
      <c r="W37" s="15">
        <v>-3118.9781663295112</v>
      </c>
      <c r="X37" s="15">
        <v>-3305.198753007191</v>
      </c>
      <c r="Y37" s="15">
        <v>-3804.7499218447197</v>
      </c>
      <c r="Z37" s="15">
        <v>-4061.3547473047984</v>
      </c>
      <c r="AA37" s="15">
        <v>-3753.6193988243363</v>
      </c>
      <c r="AB37" s="15">
        <v>-4383.7066937414684</v>
      </c>
      <c r="AC37" s="15">
        <v>-4451.9684857376042</v>
      </c>
      <c r="AD37" s="15">
        <v>-2912.9011569336863</v>
      </c>
      <c r="AE37" s="15">
        <v>-2782.0544202458659</v>
      </c>
      <c r="AF37" s="15">
        <v>-2318.479382781491</v>
      </c>
      <c r="AG37" s="15">
        <v>-2082.3216869941434</v>
      </c>
      <c r="AH37" s="15">
        <v>-1440.3764016487887</v>
      </c>
      <c r="AI37" s="15">
        <v>-1878.5622629082263</v>
      </c>
    </row>
    <row r="38" spans="2:35" s="5" customFormat="1" x14ac:dyDescent="0.25">
      <c r="B38" s="49" t="s">
        <v>52</v>
      </c>
      <c r="C38" s="15">
        <v>2.04426876630425</v>
      </c>
      <c r="D38" s="15">
        <v>1.94378208343439</v>
      </c>
      <c r="E38" s="15">
        <v>1.89737408939024</v>
      </c>
      <c r="F38" s="15">
        <v>2.14947231296104</v>
      </c>
      <c r="G38" s="15">
        <v>2.28175703183752</v>
      </c>
      <c r="H38" s="15">
        <v>2.5660881090903702</v>
      </c>
      <c r="I38" s="15">
        <v>2.9892665638168001</v>
      </c>
      <c r="J38" s="15">
        <v>2.4055025009051398</v>
      </c>
      <c r="K38" s="15">
        <v>2.2647594193399398</v>
      </c>
      <c r="L38" s="15">
        <v>2.2609776908586801</v>
      </c>
      <c r="M38" s="15">
        <v>2.5353317482719899</v>
      </c>
      <c r="N38" s="15">
        <v>3.0393926075666302</v>
      </c>
      <c r="O38" s="15">
        <v>2.4012256772260701</v>
      </c>
      <c r="P38" s="15">
        <v>3.0965720263021299</v>
      </c>
      <c r="Q38" s="15">
        <v>2.9389320102697898</v>
      </c>
      <c r="R38" s="15">
        <v>2.5481366580129001</v>
      </c>
      <c r="S38" s="15">
        <v>2.85439056542987</v>
      </c>
      <c r="T38" s="15">
        <v>2.9695627145779602</v>
      </c>
      <c r="U38" s="15">
        <v>2.8682366074992598</v>
      </c>
      <c r="V38" s="15">
        <v>2.5894297498458498</v>
      </c>
      <c r="W38" s="15">
        <v>3.8374323970772402</v>
      </c>
      <c r="X38" s="15">
        <v>3.9036748441252298</v>
      </c>
      <c r="Y38" s="15">
        <v>2.5709228946418201</v>
      </c>
      <c r="Z38" s="15">
        <v>2.88941053464759</v>
      </c>
      <c r="AA38" s="15">
        <v>2.8513668942986499</v>
      </c>
      <c r="AB38" s="15">
        <v>2.73768021308413</v>
      </c>
      <c r="AC38" s="15">
        <v>2.6214511521179098</v>
      </c>
      <c r="AD38" s="15">
        <v>4.4192686740965401</v>
      </c>
      <c r="AE38" s="15">
        <v>3.0983196608072099</v>
      </c>
      <c r="AF38" s="15">
        <v>2.7073914882665502</v>
      </c>
      <c r="AG38" s="15">
        <v>2.8910981932220001</v>
      </c>
      <c r="AH38" s="15">
        <v>2.67202132698075</v>
      </c>
      <c r="AI38" s="15">
        <v>2.6383548835126698</v>
      </c>
    </row>
    <row r="39" spans="2:35" s="5" customFormat="1" x14ac:dyDescent="0.25">
      <c r="B39" s="49" t="s">
        <v>53</v>
      </c>
      <c r="C39" s="15">
        <v>0.54501843141702999</v>
      </c>
      <c r="D39" s="15">
        <v>0.56554223373217005</v>
      </c>
      <c r="E39" s="15">
        <v>0.58141212900643002</v>
      </c>
      <c r="F39" s="15">
        <v>0.59798458075919003</v>
      </c>
      <c r="G39" s="15">
        <v>0.61419196424457001</v>
      </c>
      <c r="H39" s="15">
        <v>0.64711314330840997</v>
      </c>
      <c r="I39" s="15">
        <v>0.66594460759761998</v>
      </c>
      <c r="J39" s="15">
        <v>0.67035383535004001</v>
      </c>
      <c r="K39" s="15">
        <v>0.68368377605787001</v>
      </c>
      <c r="L39" s="15">
        <v>0.69675623021630995</v>
      </c>
      <c r="M39" s="15">
        <v>0.71470585449637003</v>
      </c>
      <c r="N39" s="15">
        <v>0.73630792713931004</v>
      </c>
      <c r="O39" s="15">
        <v>0.74832997693185999</v>
      </c>
      <c r="P39" s="15">
        <v>0.76182967893400999</v>
      </c>
      <c r="Q39" s="15">
        <v>0.77023957716360003</v>
      </c>
      <c r="R39" s="15">
        <v>0.77901306034997997</v>
      </c>
      <c r="S39" s="15">
        <v>0.79107877003872995</v>
      </c>
      <c r="T39" s="15">
        <v>0.80050478635859001</v>
      </c>
      <c r="U39" s="15">
        <v>0.80872442692511004</v>
      </c>
      <c r="V39" s="15">
        <v>0.81605299303541001</v>
      </c>
      <c r="W39" s="15">
        <v>0.83412992385852003</v>
      </c>
      <c r="X39" s="15">
        <v>0.84151780605070003</v>
      </c>
      <c r="Y39" s="15">
        <v>0.84027801738398</v>
      </c>
      <c r="Z39" s="15">
        <v>0.84254481721716001</v>
      </c>
      <c r="AA39" s="15">
        <v>0.84519955316248996</v>
      </c>
      <c r="AB39" s="15">
        <v>0.85363835849074998</v>
      </c>
      <c r="AC39" s="15">
        <v>0.85873402134775001</v>
      </c>
      <c r="AD39" s="15">
        <v>0.87817463129267004</v>
      </c>
      <c r="AE39" s="15">
        <v>0.87795287324078997</v>
      </c>
      <c r="AF39" s="15">
        <v>0.88221712878333003</v>
      </c>
      <c r="AG39" s="15">
        <v>0.87713380847936995</v>
      </c>
      <c r="AH39" s="15">
        <v>0.87163892719649005</v>
      </c>
      <c r="AI39" s="15">
        <v>0.86679054194532001</v>
      </c>
    </row>
    <row r="40" spans="2:35" x14ac:dyDescent="0.25">
      <c r="B40" s="50" t="s">
        <v>54</v>
      </c>
      <c r="C40" s="16">
        <v>-48.08549165886965</v>
      </c>
      <c r="D40" s="16">
        <v>-48.625924037242662</v>
      </c>
      <c r="E40" s="16">
        <v>-49.522110451890747</v>
      </c>
      <c r="F40" s="16">
        <v>-45.842014537203411</v>
      </c>
      <c r="G40" s="16">
        <v>-48.731247035271757</v>
      </c>
      <c r="H40" s="16">
        <v>-44.657284414670777</v>
      </c>
      <c r="I40" s="16">
        <v>-48.936374341646577</v>
      </c>
      <c r="J40" s="16">
        <v>-46.035761741532028</v>
      </c>
      <c r="K40" s="16">
        <v>-44.185739901235983</v>
      </c>
      <c r="L40" s="16">
        <v>-39.203844556623281</v>
      </c>
      <c r="M40" s="16">
        <v>1.3522252404066</v>
      </c>
      <c r="N40" s="16">
        <v>166.74215701719581</v>
      </c>
      <c r="O40" s="16">
        <v>186.07306567176292</v>
      </c>
      <c r="P40" s="16">
        <v>107.1268738932439</v>
      </c>
      <c r="Q40" s="16">
        <v>100.55710825155452</v>
      </c>
      <c r="R40" s="16">
        <v>42.76811104119372</v>
      </c>
      <c r="S40" s="16">
        <v>-27.40148099760561</v>
      </c>
      <c r="T40" s="16">
        <v>-9.60741191596939</v>
      </c>
      <c r="U40" s="16">
        <v>82.523191558275897</v>
      </c>
      <c r="V40" s="16">
        <v>-13.06659855144656</v>
      </c>
      <c r="W40" s="16">
        <v>-113.16116223623958</v>
      </c>
      <c r="X40" s="16">
        <v>-69.106184759355514</v>
      </c>
      <c r="Y40" s="16">
        <v>13.317963157285771</v>
      </c>
      <c r="Z40" s="16">
        <v>-4.8490471485404001</v>
      </c>
      <c r="AA40" s="16">
        <v>-51.204483243747212</v>
      </c>
      <c r="AB40" s="16">
        <v>-71.340204264218997</v>
      </c>
      <c r="AC40" s="16">
        <v>-92.59008075438247</v>
      </c>
      <c r="AD40" s="16">
        <v>-92.018764597696688</v>
      </c>
      <c r="AE40" s="16">
        <v>-154.79465279818172</v>
      </c>
      <c r="AF40" s="16">
        <v>-142.37633223955379</v>
      </c>
      <c r="AG40" s="16">
        <v>-125.20688393196198</v>
      </c>
      <c r="AH40" s="16">
        <v>-101.28707364813494</v>
      </c>
      <c r="AI40" s="16">
        <v>-83.384424128579766</v>
      </c>
    </row>
    <row r="41" spans="2:35" s="5" customFormat="1" x14ac:dyDescent="0.25">
      <c r="B41" s="49" t="s">
        <v>55</v>
      </c>
      <c r="C41" s="15">
        <v>-48.151917701544811</v>
      </c>
      <c r="D41" s="15">
        <v>-48.668614296032182</v>
      </c>
      <c r="E41" s="15">
        <v>-49.549551750239253</v>
      </c>
      <c r="F41" s="15">
        <v>-45.897341112594262</v>
      </c>
      <c r="G41" s="15">
        <v>-48.79477014035097</v>
      </c>
      <c r="H41" s="15">
        <v>-44.744031020531118</v>
      </c>
      <c r="I41" s="15">
        <v>-49.03285432650965</v>
      </c>
      <c r="J41" s="15">
        <v>-46.088526901396001</v>
      </c>
      <c r="K41" s="15">
        <v>-44.213573949966083</v>
      </c>
      <c r="L41" s="15">
        <v>-39.226555774299342</v>
      </c>
      <c r="M41" s="15">
        <v>1.2951910546624501</v>
      </c>
      <c r="N41" s="15">
        <v>166.24052581719579</v>
      </c>
      <c r="O41" s="15">
        <v>186.02264834676291</v>
      </c>
      <c r="P41" s="15">
        <v>106.87293789324379</v>
      </c>
      <c r="Q41" s="15">
        <v>100.00476158488696</v>
      </c>
      <c r="R41" s="15">
        <v>42.651768541193682</v>
      </c>
      <c r="S41" s="15">
        <v>-27.423000997605531</v>
      </c>
      <c r="T41" s="15">
        <v>-9.60741191596939</v>
      </c>
      <c r="U41" s="15">
        <v>82.502587772276186</v>
      </c>
      <c r="V41" s="15">
        <v>-13.07823398504628</v>
      </c>
      <c r="W41" s="15">
        <v>-113.18124274645022</v>
      </c>
      <c r="X41" s="15">
        <v>-69.106184759355514</v>
      </c>
      <c r="Y41" s="15">
        <v>13.314710702739911</v>
      </c>
      <c r="Z41" s="15">
        <v>-4.8490471485404001</v>
      </c>
      <c r="AA41" s="15">
        <v>-51.204483243747212</v>
      </c>
      <c r="AB41" s="15">
        <v>-71.340204264218997</v>
      </c>
      <c r="AC41" s="15">
        <v>-92.59008075438247</v>
      </c>
      <c r="AD41" s="15">
        <v>-92.018764597696688</v>
      </c>
      <c r="AE41" s="15">
        <v>-154.82155279818176</v>
      </c>
      <c r="AF41" s="15">
        <v>-142.39139623955381</v>
      </c>
      <c r="AG41" s="15">
        <v>-125.2122639319621</v>
      </c>
      <c r="AH41" s="15">
        <v>-101.30859364813486</v>
      </c>
      <c r="AI41" s="15">
        <v>-83.405944128579677</v>
      </c>
    </row>
    <row r="42" spans="2:35" s="5" customFormat="1" x14ac:dyDescent="0.25">
      <c r="B42" s="49" t="s">
        <v>56</v>
      </c>
      <c r="C42" s="15">
        <v>1.90494227537E-3</v>
      </c>
      <c r="D42" s="15">
        <v>1.22425596104E-3</v>
      </c>
      <c r="E42" s="15">
        <v>7.8695173175000004E-4</v>
      </c>
      <c r="F42" s="15">
        <v>1.5866357255E-3</v>
      </c>
      <c r="G42" s="15">
        <v>1.82169287002E-3</v>
      </c>
      <c r="H42" s="15">
        <v>2.4876881128300002E-3</v>
      </c>
      <c r="I42" s="15">
        <v>2.76681847194E-3</v>
      </c>
      <c r="J42" s="15">
        <v>1.51318036784E-3</v>
      </c>
      <c r="K42" s="15">
        <v>7.9821488660000001E-4</v>
      </c>
      <c r="L42" s="15">
        <v>6.5130417127000004E-4</v>
      </c>
      <c r="M42" s="15">
        <v>1.6356059639499999E-3</v>
      </c>
      <c r="N42" s="15">
        <v>1.43856E-2</v>
      </c>
      <c r="O42" s="15">
        <v>1.44585E-3</v>
      </c>
      <c r="P42" s="15">
        <v>7.2822857142899999E-3</v>
      </c>
      <c r="Q42" s="15">
        <v>1.584E-2</v>
      </c>
      <c r="R42" s="15">
        <v>3.3364285714299999E-3</v>
      </c>
      <c r="S42" s="15">
        <v>6.1714285714000003E-4</v>
      </c>
      <c r="T42" s="15" t="s">
        <v>148</v>
      </c>
      <c r="U42" s="15">
        <v>5.9086799999000001E-4</v>
      </c>
      <c r="V42" s="15">
        <v>3.3367679999000001E-4</v>
      </c>
      <c r="W42" s="15">
        <v>5.7586168420000004E-4</v>
      </c>
      <c r="X42" s="15" t="s">
        <v>148</v>
      </c>
      <c r="Y42" s="15">
        <v>9.3272727269999998E-5</v>
      </c>
      <c r="Z42" s="15" t="s">
        <v>148</v>
      </c>
      <c r="AA42" s="15" t="s">
        <v>148</v>
      </c>
      <c r="AB42" s="15" t="s">
        <v>148</v>
      </c>
      <c r="AC42" s="15" t="s">
        <v>148</v>
      </c>
      <c r="AD42" s="15" t="s">
        <v>148</v>
      </c>
      <c r="AE42" s="15">
        <v>7.7142857143E-4</v>
      </c>
      <c r="AF42" s="15">
        <v>4.3199999999999998E-4</v>
      </c>
      <c r="AG42" s="15">
        <v>1.5428571429E-4</v>
      </c>
      <c r="AH42" s="15">
        <v>6.1714285714000003E-4</v>
      </c>
      <c r="AI42" s="15">
        <v>6.1714285714000003E-4</v>
      </c>
    </row>
    <row r="43" spans="2:35" s="5" customFormat="1" x14ac:dyDescent="0.25">
      <c r="B43" s="49" t="s">
        <v>116</v>
      </c>
      <c r="C43" s="15">
        <v>4.938739232E-5</v>
      </c>
      <c r="D43" s="15">
        <v>3.173996936E-5</v>
      </c>
      <c r="E43" s="15">
        <v>2.04024523E-5</v>
      </c>
      <c r="F43" s="15">
        <v>4.1135000289999997E-5</v>
      </c>
      <c r="G43" s="15">
        <v>4.7229074410000003E-5</v>
      </c>
      <c r="H43" s="15">
        <v>6.4495617739999993E-5</v>
      </c>
      <c r="I43" s="15">
        <v>7.1732330750000003E-5</v>
      </c>
      <c r="J43" s="15">
        <v>3.9230602130000003E-5</v>
      </c>
      <c r="K43" s="15">
        <v>2.069446002E-5</v>
      </c>
      <c r="L43" s="15">
        <v>1.68856637E-5</v>
      </c>
      <c r="M43" s="15">
        <v>4.2404599070000003E-5</v>
      </c>
      <c r="N43" s="15">
        <v>3.7295999999999998E-4</v>
      </c>
      <c r="O43" s="15">
        <v>3.7484999999999998E-5</v>
      </c>
      <c r="P43" s="15">
        <v>1.8880000000000001E-4</v>
      </c>
      <c r="Q43" s="15">
        <v>4.1066666666999998E-4</v>
      </c>
      <c r="R43" s="15">
        <v>8.6500000000000002E-5</v>
      </c>
      <c r="S43" s="15">
        <v>1.5999999999999999E-5</v>
      </c>
      <c r="T43" s="15" t="s">
        <v>148</v>
      </c>
      <c r="U43" s="15">
        <v>1.53188E-5</v>
      </c>
      <c r="V43" s="15">
        <v>8.6508800000000008E-6</v>
      </c>
      <c r="W43" s="15">
        <v>1.4929747369999999E-5</v>
      </c>
      <c r="X43" s="15" t="s">
        <v>148</v>
      </c>
      <c r="Y43" s="15">
        <v>2.4181818200000001E-6</v>
      </c>
      <c r="Z43" s="15" t="s">
        <v>148</v>
      </c>
      <c r="AA43" s="15" t="s">
        <v>148</v>
      </c>
      <c r="AB43" s="15" t="s">
        <v>148</v>
      </c>
      <c r="AC43" s="15" t="s">
        <v>148</v>
      </c>
      <c r="AD43" s="15" t="s">
        <v>148</v>
      </c>
      <c r="AE43" s="15">
        <v>2.0000000000000002E-5</v>
      </c>
      <c r="AF43" s="15">
        <v>1.1199999999999999E-5</v>
      </c>
      <c r="AG43" s="15">
        <v>3.9999999999999998E-6</v>
      </c>
      <c r="AH43" s="15">
        <v>1.5999999999999999E-5</v>
      </c>
      <c r="AI43" s="15">
        <v>1.5999999999999999E-5</v>
      </c>
    </row>
    <row r="44" spans="2:35" s="5" customFormat="1" x14ac:dyDescent="0.25">
      <c r="B44" s="50" t="s">
        <v>77</v>
      </c>
      <c r="C44" s="15">
        <v>3928.2897955899639</v>
      </c>
      <c r="D44" s="15">
        <v>4147.0874091438391</v>
      </c>
      <c r="E44" s="15">
        <v>3626.7814909630956</v>
      </c>
      <c r="F44" s="15">
        <v>3457.3764982599337</v>
      </c>
      <c r="G44" s="15">
        <v>3401.9846813823956</v>
      </c>
      <c r="H44" s="15">
        <v>3682.8056203983338</v>
      </c>
      <c r="I44" s="15">
        <v>3458.9646179677916</v>
      </c>
      <c r="J44" s="15">
        <v>3708.5301046048439</v>
      </c>
      <c r="K44" s="15">
        <v>3629.4271207156694</v>
      </c>
      <c r="L44" s="15">
        <v>3507.6308862442238</v>
      </c>
      <c r="M44" s="15">
        <v>3220.7339017022441</v>
      </c>
      <c r="N44" s="15">
        <v>3209.5813966499963</v>
      </c>
      <c r="O44" s="15">
        <v>3580.9835450794412</v>
      </c>
      <c r="P44" s="15">
        <v>3441.6593962539014</v>
      </c>
      <c r="Q44" s="15">
        <v>3247.5957384696439</v>
      </c>
      <c r="R44" s="15">
        <v>3121.4063570201738</v>
      </c>
      <c r="S44" s="15">
        <v>2987.2369493407191</v>
      </c>
      <c r="T44" s="15">
        <v>3048.7273783948344</v>
      </c>
      <c r="U44" s="15">
        <v>3140.6484145764553</v>
      </c>
      <c r="V44" s="15">
        <v>3391.2376178275736</v>
      </c>
      <c r="W44" s="15">
        <v>2817.9861319096958</v>
      </c>
      <c r="X44" s="15">
        <v>2783.0653058658577</v>
      </c>
      <c r="Y44" s="15">
        <v>2810.2737195980003</v>
      </c>
      <c r="Z44" s="15">
        <v>3271.7509970986816</v>
      </c>
      <c r="AA44" s="15">
        <v>2724.6944685062003</v>
      </c>
      <c r="AB44" s="15">
        <v>2733.8705222639733</v>
      </c>
      <c r="AC44" s="15">
        <v>2729.9541368140003</v>
      </c>
      <c r="AD44" s="15">
        <v>2645.5843688062564</v>
      </c>
      <c r="AE44" s="15">
        <v>2452.1195345867345</v>
      </c>
      <c r="AF44" s="15">
        <v>2481.6866770195898</v>
      </c>
      <c r="AG44" s="15">
        <v>2829.3251987674257</v>
      </c>
      <c r="AH44" s="15">
        <v>2511.6386370015111</v>
      </c>
      <c r="AI44" s="15">
        <v>2484.8826823772165</v>
      </c>
    </row>
    <row r="45" spans="2:35" s="5" customFormat="1" x14ac:dyDescent="0.25">
      <c r="B45" s="49" t="s">
        <v>57</v>
      </c>
      <c r="C45" s="15">
        <v>2260.9384371538117</v>
      </c>
      <c r="D45" s="15">
        <v>2486.0055046453172</v>
      </c>
      <c r="E45" s="15">
        <v>1993.1505496105517</v>
      </c>
      <c r="F45" s="15">
        <v>1838.2993883856977</v>
      </c>
      <c r="G45" s="15">
        <v>1786.4102672484585</v>
      </c>
      <c r="H45" s="15">
        <v>2059.0756643972863</v>
      </c>
      <c r="I45" s="15">
        <v>1845.3905390096716</v>
      </c>
      <c r="J45" s="15">
        <v>2099.8631478051275</v>
      </c>
      <c r="K45" s="15">
        <v>2035.6050514028982</v>
      </c>
      <c r="L45" s="15">
        <v>1931.9533166225954</v>
      </c>
      <c r="M45" s="15">
        <v>1648.4614833036235</v>
      </c>
      <c r="N45" s="15">
        <v>1618.3066159351579</v>
      </c>
      <c r="O45" s="15">
        <v>2011.7920675021685</v>
      </c>
      <c r="P45" s="15">
        <v>1850.2133433253678</v>
      </c>
      <c r="Q45" s="15">
        <v>1684.0050364788508</v>
      </c>
      <c r="R45" s="15">
        <v>1565.9694124720761</v>
      </c>
      <c r="S45" s="15">
        <v>1443.7339808630188</v>
      </c>
      <c r="T45" s="15">
        <v>1521.6844194011489</v>
      </c>
      <c r="U45" s="15">
        <v>1631.1480334047587</v>
      </c>
      <c r="V45" s="15">
        <v>1883.0687396658243</v>
      </c>
      <c r="W45" s="15">
        <v>1250.1661444758461</v>
      </c>
      <c r="X45" s="15">
        <v>1263.5970119057117</v>
      </c>
      <c r="Y45" s="15">
        <v>1317.5983036711675</v>
      </c>
      <c r="Z45" s="15">
        <v>1784.4584411637566</v>
      </c>
      <c r="AA45" s="15">
        <v>1248.6457416736598</v>
      </c>
      <c r="AB45" s="15">
        <v>1293.6787802865454</v>
      </c>
      <c r="AC45" s="15">
        <v>1314.1159494997787</v>
      </c>
      <c r="AD45" s="15">
        <v>1218.3638724964624</v>
      </c>
      <c r="AE45" s="15">
        <v>1063.7292307976334</v>
      </c>
      <c r="AF45" s="15">
        <v>1118.4227906597168</v>
      </c>
      <c r="AG45" s="15">
        <v>1480.3647120809496</v>
      </c>
      <c r="AH45" s="15">
        <v>1175.0359211029281</v>
      </c>
      <c r="AI45" s="15">
        <v>1160.6187672165768</v>
      </c>
    </row>
    <row r="46" spans="2:35" s="5" customFormat="1" x14ac:dyDescent="0.25">
      <c r="B46" s="49" t="s">
        <v>58</v>
      </c>
      <c r="C46" s="15">
        <v>59.260280882102172</v>
      </c>
      <c r="D46" s="15">
        <v>58.738246970014018</v>
      </c>
      <c r="E46" s="15">
        <v>58.296996818403258</v>
      </c>
      <c r="F46" s="15">
        <v>57.730354595080023</v>
      </c>
      <c r="G46" s="15">
        <v>57.591112964428682</v>
      </c>
      <c r="H46" s="15">
        <v>57.556246962163023</v>
      </c>
      <c r="I46" s="15">
        <v>57.428217981989718</v>
      </c>
      <c r="J46" s="15">
        <v>56.927067219017289</v>
      </c>
      <c r="K46" s="15">
        <v>56.556376252622911</v>
      </c>
      <c r="L46" s="15">
        <v>56.087081796613752</v>
      </c>
      <c r="M46" s="15">
        <v>55.944580761209828</v>
      </c>
      <c r="N46" s="15">
        <v>56.434406516378317</v>
      </c>
      <c r="O46" s="15">
        <v>55.256185527147139</v>
      </c>
      <c r="P46" s="15">
        <v>56.076060592532549</v>
      </c>
      <c r="Q46" s="15">
        <v>55.46243320230262</v>
      </c>
      <c r="R46" s="15">
        <v>55.180720764924587</v>
      </c>
      <c r="S46" s="15">
        <v>54.799316897224926</v>
      </c>
      <c r="T46" s="15">
        <v>54.152161476597328</v>
      </c>
      <c r="U46" s="15">
        <v>53.401231213260893</v>
      </c>
      <c r="V46" s="15">
        <v>52.910881938598322</v>
      </c>
      <c r="W46" s="15">
        <v>53.5756613484116</v>
      </c>
      <c r="X46" s="15">
        <v>51.96300751671096</v>
      </c>
      <c r="Y46" s="15">
        <v>50.910911388061969</v>
      </c>
      <c r="Z46" s="15">
        <v>50.689010611180052</v>
      </c>
      <c r="AA46" s="15">
        <v>50.301869796334408</v>
      </c>
      <c r="AB46" s="15">
        <v>49.107018254241638</v>
      </c>
      <c r="AC46" s="15">
        <v>48.264123782130312</v>
      </c>
      <c r="AD46" s="15">
        <v>48.552957873762303</v>
      </c>
      <c r="AE46" s="15">
        <v>47.405621962377339</v>
      </c>
      <c r="AF46" s="15">
        <v>46.6503435085707</v>
      </c>
      <c r="AG46" s="15">
        <v>46.259844182105603</v>
      </c>
      <c r="AH46" s="15">
        <v>45.959117068677202</v>
      </c>
      <c r="AI46" s="15">
        <v>45.673897200264143</v>
      </c>
    </row>
    <row r="47" spans="2:35" s="5" customFormat="1" x14ac:dyDescent="0.25">
      <c r="B47" s="49" t="s">
        <v>59</v>
      </c>
      <c r="C47" s="15">
        <v>3.0428278253930002E-2</v>
      </c>
      <c r="D47" s="15">
        <v>6.1928261653320001E-2</v>
      </c>
      <c r="E47" s="15">
        <v>4.9623790084999996E-3</v>
      </c>
      <c r="F47" s="15">
        <v>9.9138913660200001E-3</v>
      </c>
      <c r="G47" s="15">
        <v>1.140849482994E-2</v>
      </c>
      <c r="H47" s="15">
        <v>4.586807947352E-2</v>
      </c>
      <c r="I47" s="15">
        <v>2.1071605518520001E-2</v>
      </c>
      <c r="J47" s="15">
        <v>5.5505942140500003E-2</v>
      </c>
      <c r="K47" s="15">
        <v>3.8654846186149998E-2</v>
      </c>
      <c r="L47" s="15">
        <v>1.9770865345069999E-2</v>
      </c>
      <c r="M47" s="15">
        <v>2.197795126319E-2</v>
      </c>
      <c r="N47" s="15">
        <v>4.1929804740549997E-2</v>
      </c>
      <c r="O47" s="15">
        <v>8.3087859687369994E-2</v>
      </c>
      <c r="P47" s="15">
        <v>8.0439080519330006E-2</v>
      </c>
      <c r="Q47" s="15">
        <v>4.0160650287999998E-2</v>
      </c>
      <c r="R47" s="15">
        <v>3.9157596717769999E-2</v>
      </c>
      <c r="S47" s="15">
        <v>3.442300134114E-2</v>
      </c>
      <c r="T47" s="15">
        <v>4.0688443958340002E-2</v>
      </c>
      <c r="U47" s="15">
        <v>5.3833612076949998E-2</v>
      </c>
      <c r="V47" s="15">
        <v>0.10061956181508</v>
      </c>
      <c r="W47" s="15">
        <v>0.25547724406915001</v>
      </c>
      <c r="X47" s="15">
        <v>0.24341163581976999</v>
      </c>
      <c r="Y47" s="15">
        <v>0.25347130966451997</v>
      </c>
      <c r="Z47" s="15">
        <v>0.25660475027126001</v>
      </c>
      <c r="AA47" s="15">
        <v>0.25508065107613997</v>
      </c>
      <c r="AB47" s="15">
        <v>0.24601973908929001</v>
      </c>
      <c r="AC47" s="15">
        <v>0.24318008080970999</v>
      </c>
      <c r="AD47" s="15">
        <v>0.25561387111112999</v>
      </c>
      <c r="AE47" s="15">
        <v>0.23031278808503999</v>
      </c>
      <c r="AF47" s="15">
        <v>0.21529912498073001</v>
      </c>
      <c r="AG47" s="15">
        <v>0.20258433806611001</v>
      </c>
      <c r="AH47" s="15">
        <v>0.18772618104007999</v>
      </c>
      <c r="AI47" s="15">
        <v>0.17130110774808999</v>
      </c>
    </row>
    <row r="48" spans="2:35" s="5" customFormat="1" x14ac:dyDescent="0.25">
      <c r="B48" s="50" t="s">
        <v>60</v>
      </c>
      <c r="C48" s="15">
        <v>4203.3182156036182</v>
      </c>
      <c r="D48" s="15">
        <v>4009.7292865559443</v>
      </c>
      <c r="E48" s="15">
        <v>3881.2200746822637</v>
      </c>
      <c r="F48" s="15">
        <v>4429.537974354389</v>
      </c>
      <c r="G48" s="15">
        <v>4264.7932969159956</v>
      </c>
      <c r="H48" s="15">
        <v>4637.9004697560822</v>
      </c>
      <c r="I48" s="15">
        <v>4508.2180046371468</v>
      </c>
      <c r="J48" s="15">
        <v>4221.2042991333165</v>
      </c>
      <c r="K48" s="15">
        <v>3968.7925542439357</v>
      </c>
      <c r="L48" s="15">
        <v>3957.4100340364748</v>
      </c>
      <c r="M48" s="15">
        <v>3971.6868567947572</v>
      </c>
      <c r="N48" s="15">
        <v>5410.7514343789853</v>
      </c>
      <c r="O48" s="15">
        <v>4373.317994538661</v>
      </c>
      <c r="P48" s="15">
        <v>5450.3675143763094</v>
      </c>
      <c r="Q48" s="15">
        <v>4911.4330367367083</v>
      </c>
      <c r="R48" s="15">
        <v>5039.7838766003733</v>
      </c>
      <c r="S48" s="15">
        <v>4607.1170187344378</v>
      </c>
      <c r="T48" s="15">
        <v>4707.3732106031011</v>
      </c>
      <c r="U48" s="15">
        <v>4320.1977083129741</v>
      </c>
      <c r="V48" s="15">
        <v>4190.5615210166789</v>
      </c>
      <c r="W48" s="15">
        <v>5839.2204907543801</v>
      </c>
      <c r="X48" s="15">
        <v>5148.5323052059248</v>
      </c>
      <c r="Y48" s="15">
        <v>4358.3432876783691</v>
      </c>
      <c r="Z48" s="15">
        <v>5125.7741762181486</v>
      </c>
      <c r="AA48" s="15">
        <v>5096.4702702020859</v>
      </c>
      <c r="AB48" s="15">
        <v>6041.1995583044554</v>
      </c>
      <c r="AC48" s="15">
        <v>4922.6651645923348</v>
      </c>
      <c r="AD48" s="15">
        <v>5820.3301185976716</v>
      </c>
      <c r="AE48" s="15">
        <v>4633.8179772588446</v>
      </c>
      <c r="AF48" s="15">
        <v>4567.3321487752619</v>
      </c>
      <c r="AG48" s="15">
        <v>4784.6388700585894</v>
      </c>
      <c r="AH48" s="15">
        <v>4080.9067390814371</v>
      </c>
      <c r="AI48" s="15">
        <v>3757.6455491787615</v>
      </c>
    </row>
    <row r="49" spans="2:35" s="5" customFormat="1" x14ac:dyDescent="0.25">
      <c r="B49" s="49" t="s">
        <v>61</v>
      </c>
      <c r="C49" s="15">
        <v>1780.2416353966139</v>
      </c>
      <c r="D49" s="15">
        <v>1638.5410348619212</v>
      </c>
      <c r="E49" s="15">
        <v>1547.427409873108</v>
      </c>
      <c r="F49" s="15">
        <v>2070.325836598859</v>
      </c>
      <c r="G49" s="15">
        <v>1913.3392426626156</v>
      </c>
      <c r="H49" s="15">
        <v>2284.6062851834622</v>
      </c>
      <c r="I49" s="15">
        <v>2163.3724449392921</v>
      </c>
      <c r="J49" s="15">
        <v>1949.9575881317696</v>
      </c>
      <c r="K49" s="15">
        <v>1741.3108179070819</v>
      </c>
      <c r="L49" s="15">
        <v>1738.6957578307392</v>
      </c>
      <c r="M49" s="15">
        <v>1719.8448601390553</v>
      </c>
      <c r="N49" s="15">
        <v>2944.4932516042732</v>
      </c>
      <c r="O49" s="15">
        <v>2221.6433248498179</v>
      </c>
      <c r="P49" s="15">
        <v>3075.9277634349037</v>
      </c>
      <c r="Q49" s="15">
        <v>2645.1422168996805</v>
      </c>
      <c r="R49" s="15">
        <v>2746.1437879171349</v>
      </c>
      <c r="S49" s="15">
        <v>2349.4093881194813</v>
      </c>
      <c r="T49" s="15">
        <v>2485.3451746980236</v>
      </c>
      <c r="U49" s="15">
        <v>2112.3947757275132</v>
      </c>
      <c r="V49" s="15">
        <v>1966.1891670069906</v>
      </c>
      <c r="W49" s="15">
        <v>3310.6227994801097</v>
      </c>
      <c r="X49" s="15">
        <v>2825.8049834980834</v>
      </c>
      <c r="Y49" s="15">
        <v>2147.0887805104044</v>
      </c>
      <c r="Z49" s="15">
        <v>2844.806384450008</v>
      </c>
      <c r="AA49" s="15">
        <v>2779.4042361777601</v>
      </c>
      <c r="AB49" s="15">
        <v>3805.0718924209887</v>
      </c>
      <c r="AC49" s="15">
        <v>2722.7326750428401</v>
      </c>
      <c r="AD49" s="15">
        <v>3330.573420856394</v>
      </c>
      <c r="AE49" s="15">
        <v>2294.4374182462479</v>
      </c>
      <c r="AF49" s="15">
        <v>2193.0453812163955</v>
      </c>
      <c r="AG49" s="15">
        <v>2409.5663421931199</v>
      </c>
      <c r="AH49" s="15">
        <v>1596.7269094509995</v>
      </c>
      <c r="AI49" s="15">
        <v>1153.1910515032159</v>
      </c>
    </row>
    <row r="50" spans="2:35" s="5" customFormat="1" x14ac:dyDescent="0.25">
      <c r="B50" s="49" t="s">
        <v>62</v>
      </c>
      <c r="C50" s="15">
        <v>85.125394423259678</v>
      </c>
      <c r="D50" s="15">
        <v>83.502515232553463</v>
      </c>
      <c r="E50" s="15">
        <v>82.315854705225235</v>
      </c>
      <c r="F50" s="15">
        <v>82.960407288482287</v>
      </c>
      <c r="G50" s="15">
        <v>82.608840456232443</v>
      </c>
      <c r="H50" s="15">
        <v>82.455974939168328</v>
      </c>
      <c r="I50" s="15">
        <v>82.065367953051904</v>
      </c>
      <c r="J50" s="15">
        <v>79.860476431023201</v>
      </c>
      <c r="K50" s="15">
        <v>78.540965365650877</v>
      </c>
      <c r="L50" s="15">
        <v>78.281426032176384</v>
      </c>
      <c r="M50" s="15">
        <v>79.139901554633255</v>
      </c>
      <c r="N50" s="15">
        <v>85.30722091345757</v>
      </c>
      <c r="O50" s="15">
        <v>76.033447516533201</v>
      </c>
      <c r="P50" s="15">
        <v>82.484475415331318</v>
      </c>
      <c r="Q50" s="15">
        <v>79.52603786097805</v>
      </c>
      <c r="R50" s="15">
        <v>80.410040044656455</v>
      </c>
      <c r="S50" s="15">
        <v>79.358690339972981</v>
      </c>
      <c r="T50" s="15">
        <v>78.326641006739095</v>
      </c>
      <c r="U50" s="15">
        <v>77.95023520290448</v>
      </c>
      <c r="V50" s="15">
        <v>78.541461009995899</v>
      </c>
      <c r="W50" s="15">
        <v>87.431523298756829</v>
      </c>
      <c r="X50" s="15">
        <v>81.509263444824597</v>
      </c>
      <c r="Y50" s="15">
        <v>78.240299685187097</v>
      </c>
      <c r="Z50" s="15">
        <v>80.144352202889493</v>
      </c>
      <c r="AA50" s="15">
        <v>81.276552934307006</v>
      </c>
      <c r="AB50" s="15">
        <v>78.888754445997748</v>
      </c>
      <c r="AC50" s="15">
        <v>77.835282240388594</v>
      </c>
      <c r="AD50" s="15">
        <v>86.527743781426636</v>
      </c>
      <c r="AE50" s="15">
        <v>82.536753074388457</v>
      </c>
      <c r="AF50" s="15">
        <v>84.003811755293668</v>
      </c>
      <c r="AG50" s="15">
        <v>84.084223255160921</v>
      </c>
      <c r="AH50" s="15">
        <v>88.167611005088034</v>
      </c>
      <c r="AI50" s="15">
        <v>92.534682683676095</v>
      </c>
    </row>
    <row r="51" spans="2:35" s="5" customFormat="1" x14ac:dyDescent="0.25">
      <c r="B51" s="49" t="s">
        <v>63</v>
      </c>
      <c r="C51" s="15">
        <v>0.14930391077635</v>
      </c>
      <c r="D51" s="15">
        <v>0.12497292521708001</v>
      </c>
      <c r="E51" s="15">
        <v>0.10924050212396</v>
      </c>
      <c r="F51" s="15">
        <v>0.13705937236991</v>
      </c>
      <c r="G51" s="15">
        <v>0.14493026973159001</v>
      </c>
      <c r="H51" s="15">
        <v>0.16802598594682</v>
      </c>
      <c r="I51" s="15">
        <v>0.17741606419774</v>
      </c>
      <c r="J51" s="15">
        <v>0.13265422993546</v>
      </c>
      <c r="K51" s="15">
        <v>0.10692341924010999</v>
      </c>
      <c r="L51" s="15">
        <v>0.10126168794263</v>
      </c>
      <c r="M51" s="15">
        <v>0.13556510613573999</v>
      </c>
      <c r="N51" s="15">
        <v>0.29304149886000003</v>
      </c>
      <c r="O51" s="15">
        <v>8.5804298965709999E-2</v>
      </c>
      <c r="P51" s="15">
        <v>0.24480920495142999</v>
      </c>
      <c r="Q51" s="15">
        <v>0.14928965935714</v>
      </c>
      <c r="R51" s="15">
        <v>0.15909044314286</v>
      </c>
      <c r="S51" s="15">
        <v>0.13458226828570999</v>
      </c>
      <c r="T51" s="15">
        <v>0.10898901025050001</v>
      </c>
      <c r="U51" s="15">
        <v>9.5080554355229996E-2</v>
      </c>
      <c r="V51" s="15">
        <v>9.5137531055859995E-2</v>
      </c>
      <c r="W51" s="15">
        <v>0.30383033550596</v>
      </c>
      <c r="X51" s="15">
        <v>0.15270922736888001</v>
      </c>
      <c r="Y51" s="15">
        <v>7.7457041444250002E-2</v>
      </c>
      <c r="Z51" s="15">
        <v>0.13934313240466001</v>
      </c>
      <c r="AA51" s="15">
        <v>0.15593415797634</v>
      </c>
      <c r="AB51" s="15">
        <v>0.10280204300199999</v>
      </c>
      <c r="AC51" s="15">
        <v>7.7526742711750002E-2</v>
      </c>
      <c r="AD51" s="15">
        <v>0.25275423343899001</v>
      </c>
      <c r="AE51" s="15">
        <v>0.10698669030083</v>
      </c>
      <c r="AF51" s="15">
        <v>8.3698258153369995E-2</v>
      </c>
      <c r="AG51" s="15">
        <v>7.8167081965899998E-2</v>
      </c>
      <c r="AH51" s="15">
        <v>5.8440458445179998E-2</v>
      </c>
      <c r="AI51" s="15">
        <v>5.0880688802320002E-2</v>
      </c>
    </row>
    <row r="52" spans="2:35" s="5" customFormat="1" x14ac:dyDescent="0.25">
      <c r="B52" s="50" t="s">
        <v>64</v>
      </c>
      <c r="C52" s="15">
        <v>62.656463634557952</v>
      </c>
      <c r="D52" s="15">
        <v>55.282640983417139</v>
      </c>
      <c r="E52" s="15">
        <v>65.730091881656165</v>
      </c>
      <c r="F52" s="15">
        <v>56.623167891663769</v>
      </c>
      <c r="G52" s="15">
        <v>81.763912255898973</v>
      </c>
      <c r="H52" s="15">
        <v>85.596158691380225</v>
      </c>
      <c r="I52" s="15">
        <v>97.502284406653303</v>
      </c>
      <c r="J52" s="15">
        <v>108.05761716095134</v>
      </c>
      <c r="K52" s="15">
        <v>119.56193980642705</v>
      </c>
      <c r="L52" s="15">
        <v>131.06267916530717</v>
      </c>
      <c r="M52" s="15">
        <v>172.31815690331109</v>
      </c>
      <c r="N52" s="15">
        <v>218.52616152521375</v>
      </c>
      <c r="O52" s="15">
        <v>214.09825444586667</v>
      </c>
      <c r="P52" s="15">
        <v>260.87254500352094</v>
      </c>
      <c r="Q52" s="15">
        <v>284.39174930509085</v>
      </c>
      <c r="R52" s="15">
        <v>305.95635549272976</v>
      </c>
      <c r="S52" s="15">
        <v>392.72093595694156</v>
      </c>
      <c r="T52" s="15">
        <v>565.35315628923149</v>
      </c>
      <c r="U52" s="15">
        <v>497.89958991398112</v>
      </c>
      <c r="V52" s="15">
        <v>241.71638410020549</v>
      </c>
      <c r="W52" s="15">
        <v>250.75034984671936</v>
      </c>
      <c r="X52" s="15">
        <v>117.22555009901527</v>
      </c>
      <c r="Y52" s="15">
        <v>319.75992372066037</v>
      </c>
      <c r="Z52" s="15">
        <v>126.75707274751394</v>
      </c>
      <c r="AA52" s="15">
        <v>119.09821720599592</v>
      </c>
      <c r="AB52" s="15">
        <v>128.76252618910343</v>
      </c>
      <c r="AC52" s="15">
        <v>535.78637476474069</v>
      </c>
      <c r="AD52" s="15">
        <v>161.87581774066905</v>
      </c>
      <c r="AE52" s="15">
        <v>491.00621690920951</v>
      </c>
      <c r="AF52" s="15">
        <v>200.1749254309841</v>
      </c>
      <c r="AG52" s="15">
        <v>193.67320716956186</v>
      </c>
      <c r="AH52" s="15">
        <v>187.7579239127964</v>
      </c>
      <c r="AI52" s="15">
        <v>221.293142946872</v>
      </c>
    </row>
    <row r="53" spans="2:35" s="5" customFormat="1" x14ac:dyDescent="0.25">
      <c r="B53" s="49" t="s">
        <v>65</v>
      </c>
      <c r="C53" s="15">
        <v>60.026332072535197</v>
      </c>
      <c r="D53" s="15">
        <v>52.646920581578343</v>
      </c>
      <c r="E53" s="15">
        <v>62.383216444253009</v>
      </c>
      <c r="F53" s="15">
        <v>53.339319233590068</v>
      </c>
      <c r="G53" s="15">
        <v>77.187182955213572</v>
      </c>
      <c r="H53" s="15">
        <v>80.719663360434524</v>
      </c>
      <c r="I53" s="15">
        <v>92.154410876851699</v>
      </c>
      <c r="J53" s="15">
        <v>102.29184499131934</v>
      </c>
      <c r="K53" s="15">
        <v>113.34069731694829</v>
      </c>
      <c r="L53" s="15">
        <v>124.38610822271407</v>
      </c>
      <c r="M53" s="15">
        <v>161.49629813427842</v>
      </c>
      <c r="N53" s="15">
        <v>200.20834819350515</v>
      </c>
      <c r="O53" s="15">
        <v>190.60276899201438</v>
      </c>
      <c r="P53" s="15">
        <v>230.1267859140892</v>
      </c>
      <c r="Q53" s="15">
        <v>247.64711587396508</v>
      </c>
      <c r="R53" s="15">
        <v>262.02381943204239</v>
      </c>
      <c r="S53" s="15">
        <v>348.66369914994419</v>
      </c>
      <c r="T53" s="15">
        <v>514.22130210451326</v>
      </c>
      <c r="U53" s="15">
        <v>436.59977649359411</v>
      </c>
      <c r="V53" s="15">
        <v>173.70396961184085</v>
      </c>
      <c r="W53" s="15">
        <v>182.69033725631371</v>
      </c>
      <c r="X53" s="15">
        <v>54.404016955982918</v>
      </c>
      <c r="Y53" s="15">
        <v>257.60701413069961</v>
      </c>
      <c r="Z53" s="15">
        <v>64.496120928369891</v>
      </c>
      <c r="AA53" s="15">
        <v>58.214745173225019</v>
      </c>
      <c r="AB53" s="15">
        <v>67.268231539543777</v>
      </c>
      <c r="AC53" s="15">
        <v>474.30065923422814</v>
      </c>
      <c r="AD53" s="15">
        <v>98.574781843087351</v>
      </c>
      <c r="AE53" s="15">
        <v>403.53657098163308</v>
      </c>
      <c r="AF53" s="15">
        <v>111.78035009999753</v>
      </c>
      <c r="AG53" s="15">
        <v>110.53564286151621</v>
      </c>
      <c r="AH53" s="15">
        <v>109.85418293832795</v>
      </c>
      <c r="AI53" s="15">
        <v>143.62439490132104</v>
      </c>
    </row>
    <row r="54" spans="2:35" s="5" customFormat="1" x14ac:dyDescent="0.25">
      <c r="B54" s="49" t="s">
        <v>66</v>
      </c>
      <c r="C54" s="15" t="s">
        <v>75</v>
      </c>
      <c r="D54" s="15" t="s">
        <v>75</v>
      </c>
      <c r="E54" s="15" t="s">
        <v>75</v>
      </c>
      <c r="F54" s="15" t="s">
        <v>75</v>
      </c>
      <c r="G54" s="15" t="s">
        <v>75</v>
      </c>
      <c r="H54" s="15" t="s">
        <v>75</v>
      </c>
      <c r="I54" s="15" t="s">
        <v>75</v>
      </c>
      <c r="J54" s="15" t="s">
        <v>75</v>
      </c>
      <c r="K54" s="15" t="s">
        <v>75</v>
      </c>
      <c r="L54" s="15" t="s">
        <v>75</v>
      </c>
      <c r="M54" s="15" t="s">
        <v>75</v>
      </c>
      <c r="N54" s="15" t="s">
        <v>75</v>
      </c>
      <c r="O54" s="15" t="s">
        <v>75</v>
      </c>
      <c r="P54" s="15" t="s">
        <v>75</v>
      </c>
      <c r="Q54" s="15" t="s">
        <v>75</v>
      </c>
      <c r="R54" s="15" t="s">
        <v>75</v>
      </c>
      <c r="S54" s="15" t="s">
        <v>75</v>
      </c>
      <c r="T54" s="15" t="s">
        <v>75</v>
      </c>
      <c r="U54" s="15" t="s">
        <v>75</v>
      </c>
      <c r="V54" s="15" t="s">
        <v>75</v>
      </c>
      <c r="W54" s="15" t="s">
        <v>75</v>
      </c>
      <c r="X54" s="15" t="s">
        <v>75</v>
      </c>
      <c r="Y54" s="15" t="s">
        <v>75</v>
      </c>
      <c r="Z54" s="15" t="s">
        <v>75</v>
      </c>
      <c r="AA54" s="15" t="s">
        <v>75</v>
      </c>
      <c r="AB54" s="15" t="s">
        <v>75</v>
      </c>
      <c r="AC54" s="15" t="s">
        <v>75</v>
      </c>
      <c r="AD54" s="15" t="s">
        <v>75</v>
      </c>
      <c r="AE54" s="15" t="s">
        <v>75</v>
      </c>
      <c r="AF54" s="15" t="s">
        <v>75</v>
      </c>
      <c r="AG54" s="15" t="s">
        <v>75</v>
      </c>
      <c r="AH54" s="15" t="s">
        <v>75</v>
      </c>
      <c r="AI54" s="15" t="s">
        <v>75</v>
      </c>
    </row>
    <row r="55" spans="2:35" s="5" customFormat="1" x14ac:dyDescent="0.25">
      <c r="B55" s="49" t="s">
        <v>67</v>
      </c>
      <c r="C55" s="15">
        <v>9.9250247623500001E-3</v>
      </c>
      <c r="D55" s="15">
        <v>9.9461147239199993E-3</v>
      </c>
      <c r="E55" s="15">
        <v>1.262971863171E-2</v>
      </c>
      <c r="F55" s="15">
        <v>1.2391881728580001E-2</v>
      </c>
      <c r="G55" s="15">
        <v>1.7270676606359999E-2</v>
      </c>
      <c r="H55" s="15">
        <v>1.8401869173379999E-2</v>
      </c>
      <c r="I55" s="15">
        <v>2.0180654829439999E-2</v>
      </c>
      <c r="J55" s="15">
        <v>2.1757630828800001E-2</v>
      </c>
      <c r="K55" s="15">
        <v>2.347638675275E-2</v>
      </c>
      <c r="L55" s="15">
        <v>2.5194607330539999E-2</v>
      </c>
      <c r="M55" s="15">
        <v>4.0837202902009997E-2</v>
      </c>
      <c r="N55" s="15">
        <v>6.9123823893239997E-2</v>
      </c>
      <c r="O55" s="15">
        <v>8.8662209259820005E-2</v>
      </c>
      <c r="P55" s="15">
        <v>0.11602173241295</v>
      </c>
      <c r="Q55" s="15">
        <v>0.13865899407971999</v>
      </c>
      <c r="R55" s="15">
        <v>0.16578315494599</v>
      </c>
      <c r="S55" s="15">
        <v>0.16625372379999001</v>
      </c>
      <c r="T55" s="15">
        <v>0.19295039314988</v>
      </c>
      <c r="U55" s="15">
        <v>0.23132005064297001</v>
      </c>
      <c r="V55" s="15">
        <v>0.25665062071081002</v>
      </c>
      <c r="W55" s="15">
        <v>0.25683023619021</v>
      </c>
      <c r="X55" s="15">
        <v>0.23706238921899001</v>
      </c>
      <c r="Y55" s="15">
        <v>0.23453928147155001</v>
      </c>
      <c r="Z55" s="15">
        <v>0.23494698799677</v>
      </c>
      <c r="AA55" s="15">
        <v>0.22974895106706</v>
      </c>
      <c r="AB55" s="15">
        <v>0.23205394207381</v>
      </c>
      <c r="AC55" s="15">
        <v>0.23202156803967</v>
      </c>
      <c r="AD55" s="15">
        <v>0.23887183357578001</v>
      </c>
      <c r="AE55" s="15">
        <v>0.33007413557575999</v>
      </c>
      <c r="AF55" s="15">
        <v>0.33356443521126999</v>
      </c>
      <c r="AG55" s="15">
        <v>0.31372665776621</v>
      </c>
      <c r="AH55" s="15">
        <v>0.29397638103572998</v>
      </c>
      <c r="AI55" s="15">
        <v>0.29308961526623001</v>
      </c>
    </row>
    <row r="56" spans="2:35" s="5" customFormat="1" x14ac:dyDescent="0.25">
      <c r="B56" s="50" t="s">
        <v>68</v>
      </c>
      <c r="C56" s="15">
        <v>0.89658559250470005</v>
      </c>
      <c r="D56" s="15">
        <v>0.97264273536348</v>
      </c>
      <c r="E56" s="15">
        <v>1.04869987821961</v>
      </c>
      <c r="F56" s="15">
        <v>1.3845036877450601</v>
      </c>
      <c r="G56" s="15">
        <v>1.72030749726786</v>
      </c>
      <c r="H56" s="15">
        <v>23.651518699535551</v>
      </c>
      <c r="I56" s="15">
        <v>29.824833975724172</v>
      </c>
      <c r="J56" s="15">
        <v>32.127291118582072</v>
      </c>
      <c r="K56" s="15">
        <v>34.392641594773302</v>
      </c>
      <c r="L56" s="15">
        <v>36.657992070961889</v>
      </c>
      <c r="M56" s="15">
        <v>53.752306850417483</v>
      </c>
      <c r="N56" s="15">
        <v>59.052668467809653</v>
      </c>
      <c r="O56" s="15">
        <v>61.455897134474547</v>
      </c>
      <c r="P56" s="15">
        <v>63.859125801142099</v>
      </c>
      <c r="Q56" s="15">
        <v>67.644174467809648</v>
      </c>
      <c r="R56" s="15">
        <v>69.815889801141182</v>
      </c>
      <c r="S56" s="15">
        <v>1491.36318152381</v>
      </c>
      <c r="T56" s="15">
        <v>50.509848190475452</v>
      </c>
      <c r="U56" s="15">
        <v>71.236953841272154</v>
      </c>
      <c r="V56" s="15">
        <v>62.707339619047382</v>
      </c>
      <c r="W56" s="15">
        <v>62.631282476191252</v>
      </c>
      <c r="X56" s="15">
        <v>62.555225333332473</v>
      </c>
      <c r="Y56" s="15">
        <v>62.479168190476329</v>
      </c>
      <c r="Z56" s="15">
        <v>62.143364380953528</v>
      </c>
      <c r="AA56" s="15">
        <v>61.807560571428077</v>
      </c>
      <c r="AB56" s="15">
        <v>59.50510342857018</v>
      </c>
      <c r="AC56" s="15">
        <v>57.202646285714927</v>
      </c>
      <c r="AD56" s="15">
        <v>54.90018914285703</v>
      </c>
      <c r="AE56" s="15">
        <v>52.6348386666658</v>
      </c>
      <c r="AF56" s="15">
        <v>50.370549468132602</v>
      </c>
      <c r="AG56" s="15">
        <v>47.96732080146505</v>
      </c>
      <c r="AH56" s="15">
        <v>46.026057523808781</v>
      </c>
      <c r="AI56" s="15">
        <v>43.62282885714388</v>
      </c>
    </row>
    <row r="57" spans="2:35" s="5" customFormat="1" x14ac:dyDescent="0.25">
      <c r="B57" s="49" t="s">
        <v>69</v>
      </c>
      <c r="C57" s="15">
        <v>0.82940178298190004</v>
      </c>
      <c r="D57" s="15">
        <v>0.83827511631523</v>
      </c>
      <c r="E57" s="15">
        <v>0.84714844964855995</v>
      </c>
      <c r="F57" s="15">
        <v>1.11576844964856</v>
      </c>
      <c r="G57" s="15">
        <v>1.3843884496485599</v>
      </c>
      <c r="H57" s="15">
        <v>21.28176250905835</v>
      </c>
      <c r="I57" s="15">
        <v>25.421240642391719</v>
      </c>
      <c r="J57" s="15">
        <v>25.689860642391722</v>
      </c>
      <c r="K57" s="15">
        <v>25.92137397572505</v>
      </c>
      <c r="L57" s="15">
        <v>26.152887309058389</v>
      </c>
      <c r="M57" s="15">
        <v>41.49431542184643</v>
      </c>
      <c r="N57" s="15">
        <v>45.04179037257105</v>
      </c>
      <c r="O57" s="15">
        <v>45.692132372571052</v>
      </c>
      <c r="P57" s="15">
        <v>46.342474372571047</v>
      </c>
      <c r="Q57" s="15">
        <v>48.374636372571047</v>
      </c>
      <c r="R57" s="15">
        <v>48.793465039237681</v>
      </c>
      <c r="S57" s="15">
        <v>1458.1255186666681</v>
      </c>
      <c r="T57" s="15">
        <v>17.272185333333351</v>
      </c>
      <c r="U57" s="15">
        <v>25.784052888891459</v>
      </c>
      <c r="V57" s="15">
        <v>17.25443866666668</v>
      </c>
      <c r="W57" s="15">
        <v>17.245565333333349</v>
      </c>
      <c r="X57" s="15">
        <v>17.236692000000019</v>
      </c>
      <c r="Y57" s="15">
        <v>17.227818666666678</v>
      </c>
      <c r="Z57" s="15">
        <v>16.95919866666668</v>
      </c>
      <c r="AA57" s="15">
        <v>16.690578666666681</v>
      </c>
      <c r="AB57" s="15">
        <v>16.421958666666679</v>
      </c>
      <c r="AC57" s="15">
        <v>16.153338666666681</v>
      </c>
      <c r="AD57" s="15">
        <v>15.88471866666668</v>
      </c>
      <c r="AE57" s="15">
        <v>15.65320533333335</v>
      </c>
      <c r="AF57" s="15">
        <v>15.422753277655399</v>
      </c>
      <c r="AG57" s="15">
        <v>14.772411277655401</v>
      </c>
      <c r="AH57" s="15">
        <v>14.58403466666668</v>
      </c>
      <c r="AI57" s="15">
        <v>13.93369266666668</v>
      </c>
    </row>
    <row r="58" spans="2:35" s="5" customFormat="1" x14ac:dyDescent="0.25">
      <c r="B58" s="49" t="s">
        <v>70</v>
      </c>
      <c r="C58" s="15" t="s">
        <v>75</v>
      </c>
      <c r="D58" s="15" t="s">
        <v>75</v>
      </c>
      <c r="E58" s="15" t="s">
        <v>75</v>
      </c>
      <c r="F58" s="15" t="s">
        <v>75</v>
      </c>
      <c r="G58" s="15" t="s">
        <v>75</v>
      </c>
      <c r="H58" s="15" t="s">
        <v>75</v>
      </c>
      <c r="I58" s="15" t="s">
        <v>75</v>
      </c>
      <c r="J58" s="15" t="s">
        <v>75</v>
      </c>
      <c r="K58" s="15" t="s">
        <v>75</v>
      </c>
      <c r="L58" s="15" t="s">
        <v>75</v>
      </c>
      <c r="M58" s="15" t="s">
        <v>75</v>
      </c>
      <c r="N58" s="15" t="s">
        <v>75</v>
      </c>
      <c r="O58" s="15" t="s">
        <v>75</v>
      </c>
      <c r="P58" s="15" t="s">
        <v>75</v>
      </c>
      <c r="Q58" s="15" t="s">
        <v>75</v>
      </c>
      <c r="R58" s="15" t="s">
        <v>75</v>
      </c>
      <c r="S58" s="15" t="s">
        <v>75</v>
      </c>
      <c r="T58" s="15" t="s">
        <v>75</v>
      </c>
      <c r="U58" s="15" t="s">
        <v>75</v>
      </c>
      <c r="V58" s="15" t="s">
        <v>75</v>
      </c>
      <c r="W58" s="15" t="s">
        <v>75</v>
      </c>
      <c r="X58" s="15" t="s">
        <v>75</v>
      </c>
      <c r="Y58" s="15" t="s">
        <v>75</v>
      </c>
      <c r="Z58" s="15" t="s">
        <v>75</v>
      </c>
      <c r="AA58" s="15" t="s">
        <v>75</v>
      </c>
      <c r="AB58" s="15" t="s">
        <v>75</v>
      </c>
      <c r="AC58" s="15" t="s">
        <v>75</v>
      </c>
      <c r="AD58" s="15" t="s">
        <v>75</v>
      </c>
      <c r="AE58" s="15" t="s">
        <v>75</v>
      </c>
      <c r="AF58" s="15" t="s">
        <v>75</v>
      </c>
      <c r="AG58" s="15" t="s">
        <v>75</v>
      </c>
      <c r="AH58" s="15" t="s">
        <v>75</v>
      </c>
      <c r="AI58" s="15" t="s">
        <v>75</v>
      </c>
    </row>
    <row r="59" spans="2:35" s="5" customFormat="1" x14ac:dyDescent="0.25">
      <c r="B59" s="49" t="s">
        <v>71</v>
      </c>
      <c r="C59" s="15">
        <v>2.5352380951999999E-4</v>
      </c>
      <c r="D59" s="15">
        <v>5.0704761905000001E-4</v>
      </c>
      <c r="E59" s="15">
        <v>7.6057142857000005E-4</v>
      </c>
      <c r="F59" s="15">
        <v>1.0140952381E-3</v>
      </c>
      <c r="G59" s="15">
        <v>1.26761904762E-3</v>
      </c>
      <c r="H59" s="15">
        <v>8.9424761904799994E-3</v>
      </c>
      <c r="I59" s="15">
        <v>1.6617333333330001E-2</v>
      </c>
      <c r="J59" s="15">
        <v>2.4292190476189999E-2</v>
      </c>
      <c r="K59" s="15">
        <v>3.1967047619049997E-2</v>
      </c>
      <c r="L59" s="15">
        <v>3.96419047619E-2</v>
      </c>
      <c r="M59" s="15">
        <v>4.6256571428570002E-2</v>
      </c>
      <c r="N59" s="15">
        <v>5.2871238095239997E-2</v>
      </c>
      <c r="O59" s="15">
        <v>5.9485904761900001E-2</v>
      </c>
      <c r="P59" s="15">
        <v>6.6100571428569996E-2</v>
      </c>
      <c r="Q59" s="15">
        <v>7.2715238095239998E-2</v>
      </c>
      <c r="R59" s="15">
        <v>7.9329904761899994E-2</v>
      </c>
      <c r="S59" s="15">
        <v>0.12542514285713999</v>
      </c>
      <c r="T59" s="15">
        <v>0.12542514285713999</v>
      </c>
      <c r="U59" s="15">
        <v>0.17152038095238001</v>
      </c>
      <c r="V59" s="15">
        <v>0.17152038095238001</v>
      </c>
      <c r="W59" s="15">
        <v>0.17126685714286</v>
      </c>
      <c r="X59" s="15">
        <v>0.17101333333332999</v>
      </c>
      <c r="Y59" s="15">
        <v>0.17075980952381001</v>
      </c>
      <c r="Z59" s="15">
        <v>0.17050628571429</v>
      </c>
      <c r="AA59" s="15">
        <v>0.17025276190475999</v>
      </c>
      <c r="AB59" s="15">
        <v>0.16257790476190001</v>
      </c>
      <c r="AC59" s="15">
        <v>0.15490304761904999</v>
      </c>
      <c r="AD59" s="15">
        <v>0.14722819047619001</v>
      </c>
      <c r="AE59" s="15">
        <v>0.13955333333333</v>
      </c>
      <c r="AF59" s="15">
        <v>0.13187847619047999</v>
      </c>
      <c r="AG59" s="15">
        <v>0.12526380952381</v>
      </c>
      <c r="AH59" s="15">
        <v>0.11864914285714</v>
      </c>
      <c r="AI59" s="15">
        <v>0.11203447619048</v>
      </c>
    </row>
    <row r="60" spans="2:35" s="5" customFormat="1" x14ac:dyDescent="0.25">
      <c r="B60" s="50" t="s">
        <v>72</v>
      </c>
      <c r="C60" s="15">
        <v>-413.04</v>
      </c>
      <c r="D60" s="15">
        <v>-409.63</v>
      </c>
      <c r="E60" s="15">
        <v>-560.58000000000004</v>
      </c>
      <c r="F60" s="15">
        <v>-586.4</v>
      </c>
      <c r="G60" s="15">
        <v>-645.76</v>
      </c>
      <c r="H60" s="15">
        <v>-679.7</v>
      </c>
      <c r="I60" s="15">
        <v>-789.72</v>
      </c>
      <c r="J60" s="15">
        <v>-793.87</v>
      </c>
      <c r="K60" s="15">
        <v>-903.23</v>
      </c>
      <c r="L60" s="15">
        <v>-887.09</v>
      </c>
      <c r="M60" s="15">
        <v>-1123.25</v>
      </c>
      <c r="N60" s="15">
        <v>-1115.96</v>
      </c>
      <c r="O60" s="15">
        <v>-953.41</v>
      </c>
      <c r="P60" s="15">
        <v>-1181.8599999999999</v>
      </c>
      <c r="Q60" s="15">
        <v>-1090.4099999999999</v>
      </c>
      <c r="R60" s="15">
        <v>-1129.67</v>
      </c>
      <c r="S60" s="15">
        <v>-1273.9199999999998</v>
      </c>
      <c r="T60" s="15">
        <v>-1198.28</v>
      </c>
      <c r="U60" s="15">
        <v>-688.16</v>
      </c>
      <c r="V60" s="15">
        <v>-708.49</v>
      </c>
      <c r="W60" s="15">
        <v>-818.73</v>
      </c>
      <c r="X60" s="15">
        <v>-741.72</v>
      </c>
      <c r="Y60" s="15">
        <v>-668.59</v>
      </c>
      <c r="Z60" s="15">
        <v>-662.33</v>
      </c>
      <c r="AA60" s="15">
        <v>-763.17</v>
      </c>
      <c r="AB60" s="15">
        <v>-728.72</v>
      </c>
      <c r="AC60" s="15">
        <v>-803.7</v>
      </c>
      <c r="AD60" s="15">
        <v>-868.83</v>
      </c>
      <c r="AE60" s="15">
        <v>-825.65</v>
      </c>
      <c r="AF60" s="15">
        <v>-866.32</v>
      </c>
      <c r="AG60" s="15">
        <v>-809.02</v>
      </c>
      <c r="AH60" s="15">
        <v>-962.68000000000006</v>
      </c>
      <c r="AI60" s="15">
        <v>-865.731935571451</v>
      </c>
    </row>
    <row r="61" spans="2:35" s="5" customFormat="1" x14ac:dyDescent="0.25">
      <c r="B61" s="50" t="s">
        <v>73</v>
      </c>
      <c r="C61" s="15" t="s">
        <v>75</v>
      </c>
      <c r="D61" s="15" t="s">
        <v>75</v>
      </c>
      <c r="E61" s="15" t="s">
        <v>75</v>
      </c>
      <c r="F61" s="15" t="s">
        <v>75</v>
      </c>
      <c r="G61" s="15" t="s">
        <v>75</v>
      </c>
      <c r="H61" s="15" t="s">
        <v>75</v>
      </c>
      <c r="I61" s="15" t="s">
        <v>75</v>
      </c>
      <c r="J61" s="15" t="s">
        <v>75</v>
      </c>
      <c r="K61" s="15" t="s">
        <v>75</v>
      </c>
      <c r="L61" s="15" t="s">
        <v>75</v>
      </c>
      <c r="M61" s="15" t="s">
        <v>75</v>
      </c>
      <c r="N61" s="15" t="s">
        <v>75</v>
      </c>
      <c r="O61" s="15" t="s">
        <v>75</v>
      </c>
      <c r="P61" s="15" t="s">
        <v>75</v>
      </c>
      <c r="Q61" s="15" t="s">
        <v>75</v>
      </c>
      <c r="R61" s="15" t="s">
        <v>75</v>
      </c>
      <c r="S61" s="15" t="s">
        <v>75</v>
      </c>
      <c r="T61" s="15" t="s">
        <v>75</v>
      </c>
      <c r="U61" s="15" t="s">
        <v>75</v>
      </c>
      <c r="V61" s="15" t="s">
        <v>75</v>
      </c>
      <c r="W61" s="15" t="s">
        <v>75</v>
      </c>
      <c r="X61" s="15" t="s">
        <v>75</v>
      </c>
      <c r="Y61" s="15" t="s">
        <v>75</v>
      </c>
      <c r="Z61" s="15" t="s">
        <v>75</v>
      </c>
      <c r="AA61" s="15" t="s">
        <v>75</v>
      </c>
      <c r="AB61" s="15" t="s">
        <v>75</v>
      </c>
      <c r="AC61" s="15" t="s">
        <v>75</v>
      </c>
      <c r="AD61" s="15" t="s">
        <v>75</v>
      </c>
      <c r="AE61" s="15" t="s">
        <v>75</v>
      </c>
      <c r="AF61" s="15" t="s">
        <v>75</v>
      </c>
      <c r="AG61" s="15" t="s">
        <v>75</v>
      </c>
      <c r="AH61" s="15" t="s">
        <v>75</v>
      </c>
      <c r="AI61" s="15" t="s">
        <v>75</v>
      </c>
    </row>
    <row r="62" spans="2:35" s="5" customFormat="1" ht="18" x14ac:dyDescent="0.35">
      <c r="B62" s="47" t="s">
        <v>113</v>
      </c>
      <c r="C62" s="14">
        <f t="shared" ref="C62:AF62" si="17">SUM(C36,C40,C44,C48,C52,C56,C60)</f>
        <v>5010.8239496388387</v>
      </c>
      <c r="D62" s="14">
        <f t="shared" si="17"/>
        <v>4930.5168647231803</v>
      </c>
      <c r="E62" s="14">
        <f t="shared" si="17"/>
        <v>4727.6425109168704</v>
      </c>
      <c r="F62" s="14">
        <f t="shared" si="17"/>
        <v>5001.8183316420318</v>
      </c>
      <c r="G62" s="14">
        <f t="shared" si="17"/>
        <v>5145.87961371033</v>
      </c>
      <c r="H62" s="14">
        <f t="shared" si="17"/>
        <v>6151.4385197006841</v>
      </c>
      <c r="I62" s="14">
        <f t="shared" si="17"/>
        <v>5897.980117412656</v>
      </c>
      <c r="J62" s="14">
        <f t="shared" si="17"/>
        <v>5181.0363851435523</v>
      </c>
      <c r="K62" s="14">
        <f t="shared" si="17"/>
        <v>5170.162005080625</v>
      </c>
      <c r="L62" s="14">
        <f t="shared" si="17"/>
        <v>5216.4114470190398</v>
      </c>
      <c r="M62" s="14">
        <f t="shared" si="17"/>
        <v>5868.1034999320691</v>
      </c>
      <c r="N62" s="14">
        <f t="shared" si="17"/>
        <v>7187.8900478238056</v>
      </c>
      <c r="O62" s="14">
        <f t="shared" si="17"/>
        <v>6772.6858533781569</v>
      </c>
      <c r="P62" s="14">
        <f t="shared" si="17"/>
        <v>7369.2667647714688</v>
      </c>
      <c r="Q62" s="14">
        <f t="shared" si="17"/>
        <v>6057.6957749861904</v>
      </c>
      <c r="R62" s="14">
        <f t="shared" si="17"/>
        <v>6212.0457965182959</v>
      </c>
      <c r="S62" s="14">
        <f t="shared" si="17"/>
        <v>6162.7397208848142</v>
      </c>
      <c r="T62" s="14">
        <f t="shared" si="17"/>
        <v>5180.2780139433289</v>
      </c>
      <c r="U62" s="14">
        <f t="shared" si="17"/>
        <v>4489.8280173124995</v>
      </c>
      <c r="V62" s="14">
        <f t="shared" si="17"/>
        <v>4114.0993072065376</v>
      </c>
      <c r="W62" s="14">
        <f t="shared" si="17"/>
        <v>5248.2114633619076</v>
      </c>
      <c r="X62" s="14">
        <f t="shared" si="17"/>
        <v>4327.6585629765259</v>
      </c>
      <c r="Y62" s="14">
        <f t="shared" si="17"/>
        <v>3385.4936561567974</v>
      </c>
      <c r="Z62" s="14">
        <f t="shared" si="17"/>
        <v>4162.0696875246385</v>
      </c>
      <c r="AA62" s="14">
        <f t="shared" si="17"/>
        <v>3737.8927890460491</v>
      </c>
      <c r="AB62" s="14">
        <f t="shared" si="17"/>
        <v>4082.4400231468189</v>
      </c>
      <c r="AC62" s="14">
        <f t="shared" si="17"/>
        <v>3198.3149038812589</v>
      </c>
      <c r="AD62" s="14">
        <f t="shared" si="17"/>
        <v>5165.3963729233319</v>
      </c>
      <c r="AE62" s="14">
        <f t="shared" si="17"/>
        <v>4186.4899562888186</v>
      </c>
      <c r="AF62" s="14">
        <f t="shared" si="17"/>
        <v>4281.9830864719706</v>
      </c>
      <c r="AG62" s="14">
        <f t="shared" ref="AG62:AH62" si="18">SUM(AG36,AG40,AG44,AG48,AG52,AG56,AG60)</f>
        <v>5152.4472345281847</v>
      </c>
      <c r="AH62" s="14">
        <f t="shared" si="18"/>
        <v>4627.7867950851605</v>
      </c>
      <c r="AI62" s="14">
        <f t="shared" ref="AI62" si="19">SUM(AI36,AI40,AI44,AI48,AI52,AI56,AI60)</f>
        <v>3983.3390111056015</v>
      </c>
    </row>
    <row r="63" spans="2:35" s="5" customFormat="1" x14ac:dyDescent="0.25">
      <c r="B63" s="47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2:35" x14ac:dyDescent="0.25">
      <c r="B64" s="5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6" x14ac:dyDescent="0.25">
      <c r="B65" s="5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6" x14ac:dyDescent="0.25">
      <c r="B66" s="47" t="s">
        <v>7</v>
      </c>
    </row>
    <row r="67" spans="2:36" x14ac:dyDescent="0.25">
      <c r="B67" s="13" t="s">
        <v>50</v>
      </c>
      <c r="C67" s="76">
        <f>(C36-C4)/C4</f>
        <v>0</v>
      </c>
      <c r="D67" s="76">
        <f t="shared" ref="D67:AD67" si="20">(D36-D4)/D4</f>
        <v>-1.6101245660892437E-16</v>
      </c>
      <c r="E67" s="76">
        <f t="shared" si="20"/>
        <v>-2.0328121878471833E-16</v>
      </c>
      <c r="F67" s="76">
        <f t="shared" si="20"/>
        <v>9.8393454614461525E-16</v>
      </c>
      <c r="G67" s="76">
        <f t="shared" si="20"/>
        <v>4.7620232837740315E-16</v>
      </c>
      <c r="H67" s="76">
        <f t="shared" si="20"/>
        <v>-2.9260047021401296E-16</v>
      </c>
      <c r="I67" s="76">
        <f t="shared" si="20"/>
        <v>-3.3489675943121021E-16</v>
      </c>
      <c r="J67" s="76">
        <f t="shared" si="20"/>
        <v>6.6581613298316069E-16</v>
      </c>
      <c r="K67" s="76">
        <f t="shared" si="20"/>
        <v>1.3910079573791566E-16</v>
      </c>
      <c r="L67" s="76">
        <f t="shared" si="20"/>
        <v>-1.3733461474373108E-15</v>
      </c>
      <c r="M67" s="76">
        <f t="shared" si="20"/>
        <v>9.2861905930898256E-16</v>
      </c>
      <c r="N67" s="76">
        <f t="shared" si="20"/>
        <v>-2.9885981687348782E-16</v>
      </c>
      <c r="O67" s="76">
        <f t="shared" si="20"/>
        <v>3.7904791933823904E-15</v>
      </c>
      <c r="P67" s="76">
        <f t="shared" si="20"/>
        <v>-1.4711816134959622E-15</v>
      </c>
      <c r="Q67" s="76">
        <f t="shared" si="20"/>
        <v>-1.5536124677397969E-15</v>
      </c>
      <c r="R67" s="76">
        <f t="shared" si="20"/>
        <v>9.182995092164249E-16</v>
      </c>
      <c r="S67" s="76">
        <f t="shared" si="20"/>
        <v>0</v>
      </c>
      <c r="T67" s="76">
        <f t="shared" si="20"/>
        <v>2.292306537576919E-16</v>
      </c>
      <c r="U67" s="76">
        <f t="shared" si="20"/>
        <v>-1.5496492968959904E-16</v>
      </c>
      <c r="V67" s="76">
        <f t="shared" si="20"/>
        <v>-2.9813956377647533E-16</v>
      </c>
      <c r="W67" s="76">
        <f t="shared" si="20"/>
        <v>9.7778109895386462E-16</v>
      </c>
      <c r="X67" s="76">
        <f t="shared" si="20"/>
        <v>0</v>
      </c>
      <c r="Y67" s="76">
        <f t="shared" si="20"/>
        <v>2.591086258546406E-16</v>
      </c>
      <c r="Z67" s="76">
        <f t="shared" si="20"/>
        <v>-1.2103432069404804E-16</v>
      </c>
      <c r="AA67" s="76">
        <f t="shared" si="20"/>
        <v>-9.2272840822468372E-16</v>
      </c>
      <c r="AB67" s="76">
        <f t="shared" si="20"/>
        <v>-1.1147588724501127E-6</v>
      </c>
      <c r="AC67" s="76">
        <f t="shared" si="20"/>
        <v>2.9065238983326335E-4</v>
      </c>
      <c r="AD67" s="76">
        <f t="shared" si="20"/>
        <v>2.5055530753352426E-3</v>
      </c>
      <c r="AE67" s="76">
        <f t="shared" ref="AE67:AF67" si="21">(AE36-AE4)/AE4</f>
        <v>2.3547965149666953E-3</v>
      </c>
      <c r="AF67" s="76">
        <f t="shared" si="21"/>
        <v>2.6630575206006667E-3</v>
      </c>
      <c r="AG67" s="76">
        <f t="shared" ref="AG67:AH67" si="22">(AG36-AG4)/AG4</f>
        <v>2.5985028655501133E-2</v>
      </c>
      <c r="AH67" s="76">
        <f t="shared" si="22"/>
        <v>0.31112952301947017</v>
      </c>
      <c r="AI67" s="17"/>
      <c r="AJ67" s="73">
        <f>AVERAGE(C67:AG67)</f>
        <v>1.0902572063666688E-3</v>
      </c>
    </row>
    <row r="68" spans="2:36" x14ac:dyDescent="0.25">
      <c r="B68" s="49" t="s">
        <v>51</v>
      </c>
      <c r="C68" s="76">
        <f t="shared" ref="C68:AD68" si="23">(C37-C5)/C5</f>
        <v>1.5547550358200888E-16</v>
      </c>
      <c r="D68" s="76">
        <f t="shared" si="23"/>
        <v>-1.5015131898815547E-16</v>
      </c>
      <c r="E68" s="76">
        <f t="shared" si="23"/>
        <v>-1.8604883974651587E-16</v>
      </c>
      <c r="F68" s="76">
        <f t="shared" si="23"/>
        <v>7.191065826033312E-16</v>
      </c>
      <c r="G68" s="76">
        <f t="shared" si="23"/>
        <v>4.2568550263652692E-16</v>
      </c>
      <c r="H68" s="76">
        <f t="shared" si="23"/>
        <v>-2.5298971750378042E-16</v>
      </c>
      <c r="I68" s="76">
        <f t="shared" si="23"/>
        <v>-2.8104687952491189E-16</v>
      </c>
      <c r="J68" s="76">
        <f t="shared" si="23"/>
        <v>5.9470659085301322E-16</v>
      </c>
      <c r="K68" s="76">
        <f t="shared" si="23"/>
        <v>1.2099583456574263E-16</v>
      </c>
      <c r="L68" s="76">
        <f t="shared" si="23"/>
        <v>-1.1774213345656675E-15</v>
      </c>
      <c r="M68" s="76">
        <f t="shared" si="23"/>
        <v>6.6012919712806923E-16</v>
      </c>
      <c r="N68" s="76">
        <f t="shared" si="23"/>
        <v>-2.1841256523235774E-16</v>
      </c>
      <c r="O68" s="76">
        <f t="shared" si="23"/>
        <v>2.6179367299467384E-15</v>
      </c>
      <c r="P68" s="76">
        <f t="shared" si="23"/>
        <v>-1.0711555827543272E-15</v>
      </c>
      <c r="Q68" s="76">
        <f t="shared" si="23"/>
        <v>-1.4292716112902565E-15</v>
      </c>
      <c r="R68" s="76">
        <f t="shared" si="23"/>
        <v>6.0000927117710422E-16</v>
      </c>
      <c r="S68" s="76">
        <f t="shared" si="23"/>
        <v>0</v>
      </c>
      <c r="T68" s="76">
        <f t="shared" si="23"/>
        <v>1.995311320092966E-16</v>
      </c>
      <c r="U68" s="76">
        <f t="shared" si="23"/>
        <v>0</v>
      </c>
      <c r="V68" s="76">
        <f t="shared" si="23"/>
        <v>-1.3617942140959357E-16</v>
      </c>
      <c r="W68" s="76">
        <f t="shared" si="23"/>
        <v>8.7480064297139125E-16</v>
      </c>
      <c r="X68" s="76">
        <f t="shared" si="23"/>
        <v>0</v>
      </c>
      <c r="Y68" s="76">
        <f t="shared" si="23"/>
        <v>2.39041913517397E-16</v>
      </c>
      <c r="Z68" s="76">
        <f t="shared" si="23"/>
        <v>-1.1196937455124897E-16</v>
      </c>
      <c r="AA68" s="76">
        <f t="shared" si="23"/>
        <v>-8.4804321322568289E-16</v>
      </c>
      <c r="AB68" s="76">
        <f t="shared" si="23"/>
        <v>-9.3281208503104047E-7</v>
      </c>
      <c r="AC68" s="76">
        <f t="shared" si="23"/>
        <v>2.790879017925758E-4</v>
      </c>
      <c r="AD68" s="76">
        <f t="shared" si="23"/>
        <v>2.0131042387480811E-3</v>
      </c>
      <c r="AE68" s="76">
        <f t="shared" ref="AE68:AF68" si="24">(AE37-AE5)/AE5</f>
        <v>1.9269646984947039E-3</v>
      </c>
      <c r="AF68" s="76">
        <f t="shared" si="24"/>
        <v>2.1369039018240819E-3</v>
      </c>
      <c r="AG68" s="76">
        <f t="shared" ref="AG68:AH68" si="25">(AG37-AG5)/AG5</f>
        <v>2.0298044340190922E-2</v>
      </c>
      <c r="AH68" s="76">
        <f t="shared" si="25"/>
        <v>0.2242217886131736</v>
      </c>
      <c r="AI68" s="17"/>
      <c r="AJ68" s="73">
        <f t="shared" ref="AJ68:AJ84" si="26">AVERAGE(C68:AG68)</f>
        <v>8.597797506118283E-4</v>
      </c>
    </row>
    <row r="69" spans="2:36" x14ac:dyDescent="0.25">
      <c r="B69" s="49" t="s">
        <v>52</v>
      </c>
      <c r="C69" s="76">
        <f t="shared" ref="C69:AD69" si="27">(C38-C6)/C6</f>
        <v>0</v>
      </c>
      <c r="D69" s="76">
        <f t="shared" si="27"/>
        <v>0</v>
      </c>
      <c r="E69" s="76">
        <f t="shared" si="27"/>
        <v>0</v>
      </c>
      <c r="F69" s="76">
        <f t="shared" si="27"/>
        <v>0</v>
      </c>
      <c r="G69" s="76">
        <f t="shared" si="27"/>
        <v>0</v>
      </c>
      <c r="H69" s="76">
        <f t="shared" si="27"/>
        <v>0</v>
      </c>
      <c r="I69" s="76">
        <f t="shared" si="27"/>
        <v>0</v>
      </c>
      <c r="J69" s="76">
        <f t="shared" si="27"/>
        <v>0</v>
      </c>
      <c r="K69" s="76">
        <f t="shared" si="27"/>
        <v>0</v>
      </c>
      <c r="L69" s="76">
        <f t="shared" si="27"/>
        <v>0</v>
      </c>
      <c r="M69" s="76">
        <f t="shared" si="27"/>
        <v>0</v>
      </c>
      <c r="N69" s="76">
        <f t="shared" si="27"/>
        <v>0</v>
      </c>
      <c r="O69" s="76">
        <f t="shared" si="27"/>
        <v>0</v>
      </c>
      <c r="P69" s="76">
        <f t="shared" si="27"/>
        <v>0</v>
      </c>
      <c r="Q69" s="76">
        <f t="shared" si="27"/>
        <v>0</v>
      </c>
      <c r="R69" s="76">
        <f t="shared" si="27"/>
        <v>0</v>
      </c>
      <c r="S69" s="76">
        <f t="shared" si="27"/>
        <v>0</v>
      </c>
      <c r="T69" s="76">
        <f t="shared" si="27"/>
        <v>0</v>
      </c>
      <c r="U69" s="76">
        <f t="shared" si="27"/>
        <v>0</v>
      </c>
      <c r="V69" s="76">
        <f t="shared" si="27"/>
        <v>0</v>
      </c>
      <c r="W69" s="76">
        <f t="shared" si="27"/>
        <v>0</v>
      </c>
      <c r="X69" s="76">
        <f t="shared" si="27"/>
        <v>0</v>
      </c>
      <c r="Y69" s="76">
        <f t="shared" si="27"/>
        <v>0</v>
      </c>
      <c r="Z69" s="76">
        <f t="shared" si="27"/>
        <v>0</v>
      </c>
      <c r="AA69" s="76">
        <f t="shared" si="27"/>
        <v>0</v>
      </c>
      <c r="AB69" s="76">
        <f t="shared" si="27"/>
        <v>1.4882908289934631E-6</v>
      </c>
      <c r="AC69" s="76">
        <f t="shared" si="27"/>
        <v>1.216444761403186E-4</v>
      </c>
      <c r="AD69" s="76">
        <f t="shared" si="27"/>
        <v>-1.0044366340019718E-3</v>
      </c>
      <c r="AE69" s="76">
        <f t="shared" ref="AE69:AF69" si="28">(AE38-AE6)/AE6</f>
        <v>-1.1503674595015933E-3</v>
      </c>
      <c r="AF69" s="76">
        <f t="shared" si="28"/>
        <v>-1.1811808890238274E-3</v>
      </c>
      <c r="AG69" s="76">
        <f t="shared" ref="AG69:AH69" si="29">(AG38-AG6)/AG6</f>
        <v>-1.6659090742836759E-2</v>
      </c>
      <c r="AH69" s="76">
        <f t="shared" si="29"/>
        <v>-2.9219791883234043E-2</v>
      </c>
      <c r="AI69" s="17"/>
      <c r="AJ69" s="73">
        <f t="shared" si="26"/>
        <v>-6.4103041801273674E-4</v>
      </c>
    </row>
    <row r="70" spans="2:36" x14ac:dyDescent="0.25">
      <c r="B70" s="49" t="s">
        <v>53</v>
      </c>
      <c r="C70" s="76">
        <f t="shared" ref="C70:AD70" si="30">(C39-C7)/C7</f>
        <v>0</v>
      </c>
      <c r="D70" s="76">
        <f t="shared" si="30"/>
        <v>0</v>
      </c>
      <c r="E70" s="76">
        <f t="shared" si="30"/>
        <v>0</v>
      </c>
      <c r="F70" s="76">
        <f t="shared" si="30"/>
        <v>0</v>
      </c>
      <c r="G70" s="76">
        <f t="shared" si="30"/>
        <v>0</v>
      </c>
      <c r="H70" s="76">
        <f t="shared" si="30"/>
        <v>0</v>
      </c>
      <c r="I70" s="76">
        <f t="shared" si="30"/>
        <v>0</v>
      </c>
      <c r="J70" s="76">
        <f t="shared" si="30"/>
        <v>0</v>
      </c>
      <c r="K70" s="76">
        <f t="shared" si="30"/>
        <v>0</v>
      </c>
      <c r="L70" s="76">
        <f t="shared" si="30"/>
        <v>0</v>
      </c>
      <c r="M70" s="76">
        <f t="shared" si="30"/>
        <v>0</v>
      </c>
      <c r="N70" s="76">
        <f t="shared" si="30"/>
        <v>0</v>
      </c>
      <c r="O70" s="76">
        <f t="shared" si="30"/>
        <v>0</v>
      </c>
      <c r="P70" s="76">
        <f t="shared" si="30"/>
        <v>0</v>
      </c>
      <c r="Q70" s="76">
        <f t="shared" si="30"/>
        <v>0</v>
      </c>
      <c r="R70" s="76">
        <f t="shared" si="30"/>
        <v>0</v>
      </c>
      <c r="S70" s="76">
        <f t="shared" si="30"/>
        <v>0</v>
      </c>
      <c r="T70" s="76">
        <f t="shared" si="30"/>
        <v>0</v>
      </c>
      <c r="U70" s="76">
        <f t="shared" si="30"/>
        <v>0</v>
      </c>
      <c r="V70" s="76">
        <f t="shared" si="30"/>
        <v>0</v>
      </c>
      <c r="W70" s="76">
        <f t="shared" si="30"/>
        <v>0</v>
      </c>
      <c r="X70" s="76">
        <f t="shared" si="30"/>
        <v>0</v>
      </c>
      <c r="Y70" s="76">
        <f t="shared" si="30"/>
        <v>0</v>
      </c>
      <c r="Z70" s="76">
        <f t="shared" si="30"/>
        <v>0</v>
      </c>
      <c r="AA70" s="76">
        <f t="shared" si="30"/>
        <v>0</v>
      </c>
      <c r="AB70" s="76">
        <f t="shared" si="30"/>
        <v>1.5290473217878939E-6</v>
      </c>
      <c r="AC70" s="76">
        <f t="shared" si="30"/>
        <v>1.1895936508159588E-4</v>
      </c>
      <c r="AD70" s="76">
        <f t="shared" si="30"/>
        <v>-1.7702421199860252E-3</v>
      </c>
      <c r="AE70" s="76">
        <f t="shared" ref="AE70:AF70" si="31">(AE39-AE7)/AE7</f>
        <v>-1.4372960334088579E-3</v>
      </c>
      <c r="AF70" s="76">
        <f t="shared" si="31"/>
        <v>-1.2906005566634808E-3</v>
      </c>
      <c r="AG70" s="76">
        <f t="shared" ref="AG70:AH70" si="32">(AG39-AG7)/AG7</f>
        <v>-8.5476137120118981E-3</v>
      </c>
      <c r="AH70" s="76">
        <f t="shared" si="32"/>
        <v>-1.3538245255674038E-2</v>
      </c>
      <c r="AI70" s="17"/>
      <c r="AJ70" s="73">
        <f t="shared" si="26"/>
        <v>-4.169440003118348E-4</v>
      </c>
    </row>
    <row r="71" spans="2:36" x14ac:dyDescent="0.25">
      <c r="B71" s="50" t="s">
        <v>54</v>
      </c>
      <c r="C71" s="76">
        <f t="shared" ref="C71:AD71" si="33">(C40-C8)/C8</f>
        <v>-0.64460942847634017</v>
      </c>
      <c r="D71" s="76">
        <f t="shared" si="33"/>
        <v>-0.65978327034778694</v>
      </c>
      <c r="E71" s="76">
        <f t="shared" si="33"/>
        <v>-0.62983374516180024</v>
      </c>
      <c r="F71" s="76">
        <f t="shared" si="33"/>
        <v>-0.66152777037170152</v>
      </c>
      <c r="G71" s="76">
        <f t="shared" si="33"/>
        <v>-0.62642492642544134</v>
      </c>
      <c r="H71" s="76">
        <f t="shared" si="33"/>
        <v>-0.66735996789550434</v>
      </c>
      <c r="I71" s="76">
        <f t="shared" si="33"/>
        <v>-0.64654064910771636</v>
      </c>
      <c r="J71" s="76">
        <f t="shared" si="33"/>
        <v>-0.65133209204576625</v>
      </c>
      <c r="K71" s="76">
        <f t="shared" si="33"/>
        <v>-0.67324472687180137</v>
      </c>
      <c r="L71" s="76">
        <f t="shared" si="33"/>
        <v>-0.68999590133132249</v>
      </c>
      <c r="M71" s="76">
        <f t="shared" si="33"/>
        <v>-1.0141094174705305</v>
      </c>
      <c r="N71" s="76">
        <f t="shared" si="33"/>
        <v>-3.5284041388212306</v>
      </c>
      <c r="O71" s="76">
        <f t="shared" si="33"/>
        <v>0.32741917356943989</v>
      </c>
      <c r="P71" s="76">
        <f t="shared" si="33"/>
        <v>0.13779962622056915</v>
      </c>
      <c r="Q71" s="76">
        <f t="shared" si="33"/>
        <v>0.41285740223530337</v>
      </c>
      <c r="R71" s="76">
        <f t="shared" si="33"/>
        <v>-1.9580912874089735</v>
      </c>
      <c r="S71" s="76">
        <f t="shared" si="33"/>
        <v>-0.80566817778910793</v>
      </c>
      <c r="T71" s="76">
        <f t="shared" si="33"/>
        <v>-0.90362541673271113</v>
      </c>
      <c r="U71" s="76">
        <f t="shared" si="33"/>
        <v>-0.19515425524734889</v>
      </c>
      <c r="V71" s="76">
        <f t="shared" si="33"/>
        <v>-0.90212222925033292</v>
      </c>
      <c r="W71" s="76">
        <f t="shared" si="33"/>
        <v>-0.67630328267952589</v>
      </c>
      <c r="X71" s="76">
        <f t="shared" si="33"/>
        <v>-0.71674066210222631</v>
      </c>
      <c r="Y71" s="76">
        <f t="shared" si="33"/>
        <v>-1.230953165464348</v>
      </c>
      <c r="Z71" s="76">
        <f t="shared" si="33"/>
        <v>-0.94617332068406346</v>
      </c>
      <c r="AA71" s="76">
        <f t="shared" si="33"/>
        <v>-0.74147284240172373</v>
      </c>
      <c r="AB71" s="76">
        <f t="shared" si="33"/>
        <v>-0.71691589858865357</v>
      </c>
      <c r="AC71" s="76">
        <f t="shared" si="33"/>
        <v>-0.6440707199410074</v>
      </c>
      <c r="AD71" s="76">
        <f t="shared" si="33"/>
        <v>-0.64842565150635212</v>
      </c>
      <c r="AE71" s="76">
        <f t="shared" ref="AE71:AF71" si="34">(AE40-AE8)/AE8</f>
        <v>-0.57327394052869518</v>
      </c>
      <c r="AF71" s="76">
        <f t="shared" si="34"/>
        <v>-0.58160265992427762</v>
      </c>
      <c r="AG71" s="76">
        <f t="shared" ref="AG71:AH71" si="35">(AG40-AG8)/AG8</f>
        <v>-0.59880912598530278</v>
      </c>
      <c r="AH71" s="76">
        <f t="shared" si="35"/>
        <v>-0.62535222720766637</v>
      </c>
      <c r="AI71" s="17"/>
      <c r="AJ71" s="73">
        <f t="shared" si="26"/>
        <v>-0.74369330543665413</v>
      </c>
    </row>
    <row r="72" spans="2:36" x14ac:dyDescent="0.25">
      <c r="B72" s="49" t="s">
        <v>55</v>
      </c>
      <c r="C72" s="76">
        <f t="shared" ref="C72:AD72" si="36">(C41-C9)/C9</f>
        <v>-0.6442931179000071</v>
      </c>
      <c r="D72" s="76">
        <f t="shared" si="36"/>
        <v>-0.65958626038624313</v>
      </c>
      <c r="E72" s="76">
        <f t="shared" si="36"/>
        <v>-0.62970458184480571</v>
      </c>
      <c r="F72" s="76">
        <f t="shared" si="36"/>
        <v>-0.66125764595414127</v>
      </c>
      <c r="G72" s="76">
        <f t="shared" si="36"/>
        <v>-0.62612002484322216</v>
      </c>
      <c r="H72" s="76">
        <f t="shared" si="36"/>
        <v>-0.66692903036689422</v>
      </c>
      <c r="I72" s="76">
        <f t="shared" si="36"/>
        <v>-0.64609041518791777</v>
      </c>
      <c r="J72" s="76">
        <f t="shared" si="36"/>
        <v>-0.65107190069678367</v>
      </c>
      <c r="K72" s="76">
        <f t="shared" si="36"/>
        <v>-0.67310617881672663</v>
      </c>
      <c r="L72" s="76">
        <f t="shared" si="36"/>
        <v>-0.68987200805991689</v>
      </c>
      <c r="M72" s="76">
        <f t="shared" si="36"/>
        <v>-1.0135062724704904</v>
      </c>
      <c r="N72" s="76">
        <f t="shared" si="36"/>
        <v>-3.5017678954394755</v>
      </c>
      <c r="O72" s="76">
        <f t="shared" si="36"/>
        <v>0.32753697883748939</v>
      </c>
      <c r="P72" s="76">
        <f t="shared" si="36"/>
        <v>0.13817228604263007</v>
      </c>
      <c r="Q72" s="76">
        <f t="shared" si="36"/>
        <v>0.41608649793407521</v>
      </c>
      <c r="R72" s="76">
        <f t="shared" si="36"/>
        <v>-1.9530011709679722</v>
      </c>
      <c r="S72" s="76">
        <f t="shared" si="36"/>
        <v>-0.80554523527586175</v>
      </c>
      <c r="T72" s="76">
        <f t="shared" si="36"/>
        <v>-0.90362541673271113</v>
      </c>
      <c r="U72" s="76">
        <f t="shared" si="36"/>
        <v>-0.19519347898464884</v>
      </c>
      <c r="V72" s="76">
        <f t="shared" si="36"/>
        <v>-0.90204360950599305</v>
      </c>
      <c r="W72" s="76">
        <f t="shared" si="36"/>
        <v>-0.67626443794217161</v>
      </c>
      <c r="X72" s="76">
        <f t="shared" si="36"/>
        <v>-0.71674066210222631</v>
      </c>
      <c r="Y72" s="76">
        <f t="shared" si="36"/>
        <v>-1.2308837407053561</v>
      </c>
      <c r="Z72" s="76">
        <f t="shared" si="36"/>
        <v>-0.94617332068406346</v>
      </c>
      <c r="AA72" s="76">
        <f t="shared" si="36"/>
        <v>-0.74147284240172373</v>
      </c>
      <c r="AB72" s="76">
        <f t="shared" si="36"/>
        <v>-0.71691589858865357</v>
      </c>
      <c r="AC72" s="76">
        <f t="shared" si="36"/>
        <v>-0.6440707199410074</v>
      </c>
      <c r="AD72" s="76">
        <f t="shared" si="36"/>
        <v>-0.64842565150635212</v>
      </c>
      <c r="AE72" s="76">
        <f t="shared" ref="AE72:AF72" si="37">(AE41-AE9)/AE9</f>
        <v>-0.57323143205739746</v>
      </c>
      <c r="AF72" s="76">
        <f t="shared" si="37"/>
        <v>-0.5815769145873313</v>
      </c>
      <c r="AG72" s="76">
        <f t="shared" ref="AG72:AH72" si="38">(AG41-AG9)/AG9</f>
        <v>-0.59879880345805947</v>
      </c>
      <c r="AH72" s="76">
        <f t="shared" si="38"/>
        <v>-0.62530245332371248</v>
      </c>
      <c r="AI72" s="17"/>
      <c r="AJ72" s="73">
        <f t="shared" si="26"/>
        <v>-0.74243460982561149</v>
      </c>
    </row>
    <row r="73" spans="2:36" x14ac:dyDescent="0.25">
      <c r="B73" s="49" t="s">
        <v>56</v>
      </c>
      <c r="C73" s="76">
        <f t="shared" ref="C73:Y73" si="39">(C42-C10)/C10</f>
        <v>0</v>
      </c>
      <c r="D73" s="76">
        <f t="shared" si="39"/>
        <v>0</v>
      </c>
      <c r="E73" s="76">
        <f t="shared" si="39"/>
        <v>0</v>
      </c>
      <c r="F73" s="76">
        <f t="shared" si="39"/>
        <v>0</v>
      </c>
      <c r="G73" s="76">
        <f t="shared" si="39"/>
        <v>0</v>
      </c>
      <c r="H73" s="76">
        <f t="shared" si="39"/>
        <v>0</v>
      </c>
      <c r="I73" s="76">
        <f t="shared" si="39"/>
        <v>0</v>
      </c>
      <c r="J73" s="76">
        <f t="shared" si="39"/>
        <v>0</v>
      </c>
      <c r="K73" s="76">
        <f t="shared" si="39"/>
        <v>0</v>
      </c>
      <c r="L73" s="76">
        <f t="shared" si="39"/>
        <v>0</v>
      </c>
      <c r="M73" s="76">
        <f t="shared" si="39"/>
        <v>0</v>
      </c>
      <c r="N73" s="76">
        <f t="shared" si="39"/>
        <v>0</v>
      </c>
      <c r="O73" s="76">
        <f t="shared" si="39"/>
        <v>0</v>
      </c>
      <c r="P73" s="76">
        <f t="shared" si="39"/>
        <v>0</v>
      </c>
      <c r="Q73" s="76">
        <f t="shared" si="39"/>
        <v>0</v>
      </c>
      <c r="R73" s="76">
        <f t="shared" si="39"/>
        <v>0</v>
      </c>
      <c r="S73" s="76">
        <f t="shared" si="39"/>
        <v>0</v>
      </c>
      <c r="T73" s="76" t="s">
        <v>75</v>
      </c>
      <c r="U73" s="76">
        <f t="shared" si="39"/>
        <v>0</v>
      </c>
      <c r="V73" s="76">
        <f t="shared" si="39"/>
        <v>0</v>
      </c>
      <c r="W73" s="76">
        <f t="shared" si="39"/>
        <v>0</v>
      </c>
      <c r="X73" s="76" t="s">
        <v>75</v>
      </c>
      <c r="Y73" s="76">
        <f t="shared" si="39"/>
        <v>0</v>
      </c>
      <c r="Z73" s="76" t="s">
        <v>75</v>
      </c>
      <c r="AA73" s="76" t="s">
        <v>75</v>
      </c>
      <c r="AB73" s="76" t="s">
        <v>75</v>
      </c>
      <c r="AC73" s="76" t="s">
        <v>75</v>
      </c>
      <c r="AD73" s="76" t="s">
        <v>75</v>
      </c>
      <c r="AE73" s="76" t="s">
        <v>75</v>
      </c>
      <c r="AF73" s="76" t="s">
        <v>75</v>
      </c>
      <c r="AG73" s="76" t="s">
        <v>75</v>
      </c>
      <c r="AH73" s="76" t="s">
        <v>75</v>
      </c>
      <c r="AI73" s="17"/>
      <c r="AJ73" s="73">
        <f t="shared" si="26"/>
        <v>0</v>
      </c>
    </row>
    <row r="74" spans="2:36" x14ac:dyDescent="0.25">
      <c r="B74" s="49" t="s">
        <v>116</v>
      </c>
      <c r="C74" s="76">
        <f t="shared" ref="C74:Y74" si="40">(C43-C11)/C11</f>
        <v>0</v>
      </c>
      <c r="D74" s="76">
        <f t="shared" si="40"/>
        <v>0</v>
      </c>
      <c r="E74" s="76">
        <f t="shared" si="40"/>
        <v>0</v>
      </c>
      <c r="F74" s="76">
        <f t="shared" si="40"/>
        <v>0</v>
      </c>
      <c r="G74" s="76">
        <f t="shared" si="40"/>
        <v>0</v>
      </c>
      <c r="H74" s="76">
        <f t="shared" si="40"/>
        <v>0</v>
      </c>
      <c r="I74" s="76">
        <f t="shared" si="40"/>
        <v>0</v>
      </c>
      <c r="J74" s="76">
        <f t="shared" si="40"/>
        <v>0</v>
      </c>
      <c r="K74" s="76">
        <f t="shared" si="40"/>
        <v>0</v>
      </c>
      <c r="L74" s="76">
        <f t="shared" si="40"/>
        <v>0</v>
      </c>
      <c r="M74" s="76">
        <f t="shared" si="40"/>
        <v>0</v>
      </c>
      <c r="N74" s="76">
        <f t="shared" si="40"/>
        <v>0</v>
      </c>
      <c r="O74" s="76">
        <f t="shared" si="40"/>
        <v>0</v>
      </c>
      <c r="P74" s="76">
        <f t="shared" si="40"/>
        <v>0</v>
      </c>
      <c r="Q74" s="76">
        <f t="shared" si="40"/>
        <v>0</v>
      </c>
      <c r="R74" s="76">
        <f t="shared" si="40"/>
        <v>0</v>
      </c>
      <c r="S74" s="76">
        <f t="shared" si="40"/>
        <v>0</v>
      </c>
      <c r="T74" s="76" t="s">
        <v>75</v>
      </c>
      <c r="U74" s="76">
        <f t="shared" si="40"/>
        <v>0</v>
      </c>
      <c r="V74" s="76">
        <f t="shared" si="40"/>
        <v>0</v>
      </c>
      <c r="W74" s="76">
        <f t="shared" si="40"/>
        <v>0</v>
      </c>
      <c r="X74" s="76" t="s">
        <v>75</v>
      </c>
      <c r="Y74" s="76">
        <f t="shared" si="40"/>
        <v>0</v>
      </c>
      <c r="Z74" s="76" t="s">
        <v>75</v>
      </c>
      <c r="AA74" s="76" t="s">
        <v>75</v>
      </c>
      <c r="AB74" s="76" t="s">
        <v>75</v>
      </c>
      <c r="AC74" s="76" t="s">
        <v>75</v>
      </c>
      <c r="AD74" s="76" t="s">
        <v>75</v>
      </c>
      <c r="AE74" s="76" t="s">
        <v>75</v>
      </c>
      <c r="AF74" s="76" t="s">
        <v>75</v>
      </c>
      <c r="AG74" s="76" t="s">
        <v>75</v>
      </c>
      <c r="AH74" s="76" t="s">
        <v>75</v>
      </c>
      <c r="AI74" s="17"/>
      <c r="AJ74" s="73">
        <f t="shared" si="26"/>
        <v>0</v>
      </c>
    </row>
    <row r="75" spans="2:36" x14ac:dyDescent="0.25">
      <c r="B75" s="50" t="s">
        <v>77</v>
      </c>
      <c r="C75" s="76">
        <f t="shared" ref="C75:AD75" si="41">(C44-C12)/C12</f>
        <v>-0.46069722201293789</v>
      </c>
      <c r="D75" s="76">
        <f t="shared" si="41"/>
        <v>-0.43878065268787447</v>
      </c>
      <c r="E75" s="76">
        <f t="shared" si="41"/>
        <v>-0.46680090689848092</v>
      </c>
      <c r="F75" s="76">
        <f t="shared" si="41"/>
        <v>-0.46387822060612077</v>
      </c>
      <c r="G75" s="76">
        <f t="shared" si="41"/>
        <v>-0.4592976251087148</v>
      </c>
      <c r="H75" s="76">
        <f t="shared" si="41"/>
        <v>-0.43265365619637419</v>
      </c>
      <c r="I75" s="76">
        <f t="shared" si="41"/>
        <v>-0.43782319271176529</v>
      </c>
      <c r="J75" s="76">
        <f t="shared" si="41"/>
        <v>-0.43383389261193761</v>
      </c>
      <c r="K75" s="76">
        <f t="shared" si="41"/>
        <v>-0.42218820679191743</v>
      </c>
      <c r="L75" s="76">
        <f t="shared" si="41"/>
        <v>-0.43549340830199684</v>
      </c>
      <c r="M75" s="76">
        <f t="shared" si="41"/>
        <v>-0.53208708748420686</v>
      </c>
      <c r="N75" s="76">
        <f t="shared" si="41"/>
        <v>-0.52558203809902593</v>
      </c>
      <c r="O75" s="76">
        <f t="shared" si="41"/>
        <v>-0.49790248504693607</v>
      </c>
      <c r="P75" s="76">
        <f t="shared" si="41"/>
        <v>-0.49642645603672864</v>
      </c>
      <c r="Q75" s="76">
        <f t="shared" si="41"/>
        <v>-0.50074427149497458</v>
      </c>
      <c r="R75" s="76">
        <f t="shared" si="41"/>
        <v>-0.53961925585979342</v>
      </c>
      <c r="S75" s="76">
        <f t="shared" si="41"/>
        <v>-0.54982825089325049</v>
      </c>
      <c r="T75" s="76">
        <f t="shared" si="41"/>
        <v>-0.54102168895522984</v>
      </c>
      <c r="U75" s="76">
        <f t="shared" si="41"/>
        <v>-0.54429580329295446</v>
      </c>
      <c r="V75" s="76">
        <f t="shared" si="41"/>
        <v>-0.52009618117921885</v>
      </c>
      <c r="W75" s="76">
        <f t="shared" si="41"/>
        <v>-0.59555261173358376</v>
      </c>
      <c r="X75" s="76">
        <f t="shared" si="41"/>
        <v>-0.59888137087480464</v>
      </c>
      <c r="Y75" s="76">
        <f t="shared" si="41"/>
        <v>-0.6029025439680975</v>
      </c>
      <c r="Z75" s="76">
        <f t="shared" si="41"/>
        <v>-0.56067598740735136</v>
      </c>
      <c r="AA75" s="76">
        <f t="shared" si="41"/>
        <v>-0.60629640724556477</v>
      </c>
      <c r="AB75" s="76">
        <f t="shared" si="41"/>
        <v>-0.60579959429396257</v>
      </c>
      <c r="AC75" s="76">
        <f t="shared" si="41"/>
        <v>-0.60817187487765723</v>
      </c>
      <c r="AD75" s="76">
        <f t="shared" si="41"/>
        <v>-0.62102359983281552</v>
      </c>
      <c r="AE75" s="76">
        <f t="shared" ref="AE75:AF75" si="42">(AE44-AE12)/AE12</f>
        <v>-0.65182220412117908</v>
      </c>
      <c r="AF75" s="76">
        <f t="shared" si="42"/>
        <v>-0.64734559206142239</v>
      </c>
      <c r="AG75" s="76">
        <f t="shared" ref="AG75:AH75" si="43">(AG44-AG12)/AG12</f>
        <v>-0.58438496211250079</v>
      </c>
      <c r="AH75" s="76">
        <f t="shared" si="43"/>
        <v>-0.6466958850239698</v>
      </c>
      <c r="AI75" s="17"/>
      <c r="AJ75" s="73">
        <f t="shared" si="26"/>
        <v>-0.52844862099352841</v>
      </c>
    </row>
    <row r="76" spans="2:36" x14ac:dyDescent="0.25">
      <c r="B76" s="49" t="s">
        <v>57</v>
      </c>
      <c r="C76" s="76">
        <f t="shared" ref="C76:AD76" si="44">(C45-C13)/C13</f>
        <v>-0.67552308676921868</v>
      </c>
      <c r="D76" s="76">
        <f t="shared" si="44"/>
        <v>-0.64744647303112002</v>
      </c>
      <c r="E76" s="76">
        <f t="shared" si="44"/>
        <v>-0.69384999346416543</v>
      </c>
      <c r="F76" s="76">
        <f t="shared" si="44"/>
        <v>-0.69988557594407341</v>
      </c>
      <c r="G76" s="76">
        <f t="shared" si="44"/>
        <v>-0.70247379824823508</v>
      </c>
      <c r="H76" s="76">
        <f t="shared" si="44"/>
        <v>-0.66833938653913927</v>
      </c>
      <c r="I76" s="76">
        <f t="shared" si="44"/>
        <v>-0.6854521642668906</v>
      </c>
      <c r="J76" s="76">
        <f t="shared" si="44"/>
        <v>-0.6649296056935885</v>
      </c>
      <c r="K76" s="76">
        <f t="shared" si="44"/>
        <v>-0.6607493862765248</v>
      </c>
      <c r="L76" s="76">
        <f t="shared" si="44"/>
        <v>-0.67586615324114141</v>
      </c>
      <c r="M76" s="76">
        <f t="shared" si="44"/>
        <v>-0.75040904358579275</v>
      </c>
      <c r="N76" s="76">
        <f t="shared" si="44"/>
        <v>-0.74864161718487365</v>
      </c>
      <c r="O76" s="76">
        <f t="shared" si="44"/>
        <v>-0.70557110117594379</v>
      </c>
      <c r="P76" s="76">
        <f t="shared" si="44"/>
        <v>-0.71613182391526087</v>
      </c>
      <c r="Q76" s="76">
        <f t="shared" si="44"/>
        <v>-0.72907991190999455</v>
      </c>
      <c r="R76" s="76">
        <f t="shared" si="44"/>
        <v>-0.75889865613813945</v>
      </c>
      <c r="S76" s="76">
        <f t="shared" si="44"/>
        <v>-0.77288531501176516</v>
      </c>
      <c r="T76" s="76">
        <f t="shared" si="44"/>
        <v>-0.76062009967386712</v>
      </c>
      <c r="U76" s="76">
        <f t="shared" si="44"/>
        <v>-0.75305218894579395</v>
      </c>
      <c r="V76" s="76">
        <f t="shared" si="44"/>
        <v>-0.72183753365749681</v>
      </c>
      <c r="W76" s="76">
        <f t="shared" si="44"/>
        <v>-0.80923578509762661</v>
      </c>
      <c r="X76" s="76">
        <f t="shared" si="44"/>
        <v>-0.80816669649913009</v>
      </c>
      <c r="Y76" s="76">
        <f t="shared" si="44"/>
        <v>-0.80412815054955711</v>
      </c>
      <c r="Z76" s="76">
        <f t="shared" si="44"/>
        <v>-0.74815168854808145</v>
      </c>
      <c r="AA76" s="76">
        <f t="shared" si="44"/>
        <v>-0.80960415433866084</v>
      </c>
      <c r="AB76" s="76">
        <f t="shared" si="44"/>
        <v>-0.80363310552629175</v>
      </c>
      <c r="AC76" s="76">
        <f t="shared" si="44"/>
        <v>-0.8017230947875883</v>
      </c>
      <c r="AD76" s="76">
        <f t="shared" si="44"/>
        <v>-0.81543771263853271</v>
      </c>
      <c r="AE76" s="76">
        <f t="shared" ref="AE76:AF76" si="45">(AE45-AE13)/AE13</f>
        <v>-0.84110638112308278</v>
      </c>
      <c r="AF76" s="76">
        <f t="shared" si="45"/>
        <v>-0.8329946152812735</v>
      </c>
      <c r="AG76" s="76">
        <f t="shared" ref="AG76:AH76" si="46">(AG45-AG13)/AG13</f>
        <v>-0.77027568302874994</v>
      </c>
      <c r="AH76" s="76">
        <f t="shared" si="46"/>
        <v>-0.82568540742347463</v>
      </c>
      <c r="AI76" s="17"/>
      <c r="AJ76" s="73">
        <f t="shared" si="26"/>
        <v>-0.74309999942230964</v>
      </c>
    </row>
    <row r="77" spans="2:36" x14ac:dyDescent="0.25">
      <c r="B77" s="49" t="s">
        <v>58</v>
      </c>
      <c r="C77" s="76">
        <f t="shared" ref="C77:AD77" si="47">(C46-C14)/C14</f>
        <v>4.4895463934634243</v>
      </c>
      <c r="D77" s="76">
        <f t="shared" si="47"/>
        <v>4.4027902231572913</v>
      </c>
      <c r="E77" s="76">
        <f t="shared" si="47"/>
        <v>4.6240352696569031</v>
      </c>
      <c r="F77" s="76">
        <f t="shared" si="47"/>
        <v>4.0371241373132367</v>
      </c>
      <c r="G77" s="76">
        <f t="shared" si="47"/>
        <v>4.6669898028836982</v>
      </c>
      <c r="H77" s="76">
        <f t="shared" si="47"/>
        <v>5.1572213523748669</v>
      </c>
      <c r="I77" s="76">
        <f t="shared" si="47"/>
        <v>4.7343182798141878</v>
      </c>
      <c r="J77" s="76">
        <f t="shared" si="47"/>
        <v>5.2307409003175174</v>
      </c>
      <c r="K77" s="76">
        <f t="shared" si="47"/>
        <v>5.0312780859678012</v>
      </c>
      <c r="L77" s="76">
        <f t="shared" si="47"/>
        <v>5.3814897394107604</v>
      </c>
      <c r="M77" s="76">
        <f t="shared" si="47"/>
        <v>4.7439425363881265</v>
      </c>
      <c r="N77" s="76">
        <f t="shared" si="47"/>
        <v>4.0014021320918607</v>
      </c>
      <c r="O77" s="76">
        <f t="shared" si="47"/>
        <v>5.0207064159463304</v>
      </c>
      <c r="P77" s="76">
        <f t="shared" si="47"/>
        <v>4.5151393987509891</v>
      </c>
      <c r="Q77" s="76">
        <f t="shared" si="47"/>
        <v>4.5895461956556254</v>
      </c>
      <c r="R77" s="76">
        <f t="shared" si="47"/>
        <v>4.6264191376351524</v>
      </c>
      <c r="S77" s="76">
        <f t="shared" si="47"/>
        <v>4.6871443647363549</v>
      </c>
      <c r="T77" s="76">
        <f t="shared" si="47"/>
        <v>4.5850421724400219</v>
      </c>
      <c r="U77" s="76">
        <f t="shared" si="47"/>
        <v>4.6501955593672024</v>
      </c>
      <c r="V77" s="76">
        <f t="shared" si="47"/>
        <v>4.5473001566681663</v>
      </c>
      <c r="W77" s="76">
        <f t="shared" si="47"/>
        <v>3.3314927682286495</v>
      </c>
      <c r="X77" s="76">
        <f t="shared" si="47"/>
        <v>4.1539740765612407</v>
      </c>
      <c r="Y77" s="76">
        <f t="shared" si="47"/>
        <v>4.2482314337847837</v>
      </c>
      <c r="Z77" s="76">
        <f t="shared" si="47"/>
        <v>3.9934872217145481</v>
      </c>
      <c r="AA77" s="76">
        <f t="shared" si="47"/>
        <v>3.8876648895378851</v>
      </c>
      <c r="AB77" s="76">
        <f t="shared" si="47"/>
        <v>4.0356697157885035</v>
      </c>
      <c r="AC77" s="76">
        <f t="shared" si="47"/>
        <v>3.9541471159927317</v>
      </c>
      <c r="AD77" s="76">
        <f t="shared" si="47"/>
        <v>3.3607024531606546</v>
      </c>
      <c r="AE77" s="76">
        <f t="shared" ref="AE77:AF77" si="48">(AE46-AE14)/AE14</f>
        <v>3.6235184677131684</v>
      </c>
      <c r="AF77" s="76">
        <f t="shared" si="48"/>
        <v>3.6126141170406569</v>
      </c>
      <c r="AG77" s="76">
        <f t="shared" ref="AG77:AH77" si="49">(AG46-AG14)/AG14</f>
        <v>3.1812130441458404</v>
      </c>
      <c r="AH77" s="76">
        <f t="shared" si="49"/>
        <v>3.6305715086489543</v>
      </c>
      <c r="AI77" s="17"/>
      <c r="AJ77" s="73">
        <f t="shared" si="26"/>
        <v>4.3582286308938123</v>
      </c>
    </row>
    <row r="78" spans="2:36" x14ac:dyDescent="0.25">
      <c r="B78" s="49" t="s">
        <v>59</v>
      </c>
      <c r="C78" s="76">
        <f t="shared" ref="C78:AD78" si="50">(C47-C15)/C15</f>
        <v>-0.41584766399167589</v>
      </c>
      <c r="D78" s="76">
        <f t="shared" si="50"/>
        <v>-0.51135854624360422</v>
      </c>
      <c r="E78" s="76">
        <f t="shared" si="50"/>
        <v>-4.9413246914522179E-4</v>
      </c>
      <c r="F78" s="76">
        <f t="shared" si="50"/>
        <v>-4.8433589422015541E-4</v>
      </c>
      <c r="G78" s="76">
        <f t="shared" si="50"/>
        <v>-4.8870533378226851E-4</v>
      </c>
      <c r="H78" s="76">
        <f t="shared" si="50"/>
        <v>-0.42567072257326105</v>
      </c>
      <c r="I78" s="76">
        <f t="shared" si="50"/>
        <v>-4.1245895673562967E-4</v>
      </c>
      <c r="J78" s="76">
        <f t="shared" si="50"/>
        <v>-0.46508772754234601</v>
      </c>
      <c r="K78" s="76">
        <f t="shared" si="50"/>
        <v>-0.44543096542529609</v>
      </c>
      <c r="L78" s="76">
        <f t="shared" si="50"/>
        <v>-0.2696032394978391</v>
      </c>
      <c r="M78" s="76">
        <f t="shared" si="50"/>
        <v>-2.3474580527581187E-4</v>
      </c>
      <c r="N78" s="76">
        <f t="shared" si="50"/>
        <v>-3.3711598673251343E-4</v>
      </c>
      <c r="O78" s="76">
        <f t="shared" si="50"/>
        <v>-0.47836909159179986</v>
      </c>
      <c r="P78" s="76">
        <f t="shared" si="50"/>
        <v>-0.33212413001969254</v>
      </c>
      <c r="Q78" s="76">
        <f t="shared" si="50"/>
        <v>-4.7201709288515387E-2</v>
      </c>
      <c r="R78" s="76">
        <f t="shared" si="50"/>
        <v>-2.0599375122097539E-4</v>
      </c>
      <c r="S78" s="76">
        <f t="shared" si="50"/>
        <v>-1.6369837843259089E-4</v>
      </c>
      <c r="T78" s="76">
        <f t="shared" si="50"/>
        <v>-0.23849795673941016</v>
      </c>
      <c r="U78" s="76">
        <f t="shared" si="50"/>
        <v>-0.35124395117529833</v>
      </c>
      <c r="V78" s="76">
        <f t="shared" si="50"/>
        <v>-0.10385593401093596</v>
      </c>
      <c r="W78" s="76">
        <f t="shared" si="50"/>
        <v>-7.479210690152722E-5</v>
      </c>
      <c r="X78" s="76">
        <f t="shared" si="50"/>
        <v>-6.5254828261555972E-2</v>
      </c>
      <c r="Y78" s="76">
        <f t="shared" si="50"/>
        <v>-0.14523566870237253</v>
      </c>
      <c r="Z78" s="76">
        <f t="shared" si="50"/>
        <v>-0.12326958939290227</v>
      </c>
      <c r="AA78" s="76">
        <f t="shared" si="50"/>
        <v>-9.0878668346970989E-2</v>
      </c>
      <c r="AB78" s="76">
        <f t="shared" si="50"/>
        <v>-0.12028007223826409</v>
      </c>
      <c r="AC78" s="76">
        <f t="shared" si="50"/>
        <v>-3.4747245386101203E-2</v>
      </c>
      <c r="AD78" s="76">
        <f t="shared" si="50"/>
        <v>-4.9447293722083313E-5</v>
      </c>
      <c r="AE78" s="76">
        <f t="shared" ref="AE78:AF78" si="51">(AE47-AE15)/AE15</f>
        <v>-1.9801461442890862E-5</v>
      </c>
      <c r="AF78" s="76">
        <f t="shared" si="51"/>
        <v>-8.6373241321472467E-6</v>
      </c>
      <c r="AG78" s="76">
        <f t="shared" ref="AG78:AH78" si="52">(AG47-AG15)/AG15</f>
        <v>-5.5453728603901448E-6</v>
      </c>
      <c r="AH78" s="76">
        <f t="shared" si="52"/>
        <v>-0.44849129289551676</v>
      </c>
      <c r="AI78" s="17"/>
      <c r="AJ78" s="73">
        <f t="shared" si="26"/>
        <v>-0.15054635872782079</v>
      </c>
    </row>
    <row r="79" spans="2:36" x14ac:dyDescent="0.25">
      <c r="B79" s="50" t="s">
        <v>60</v>
      </c>
      <c r="C79" s="76">
        <f t="shared" ref="C79:AD79" si="53">(C48-C16)/C16</f>
        <v>1.2006320708342131</v>
      </c>
      <c r="D79" s="76">
        <f t="shared" si="53"/>
        <v>1.3248912596878326</v>
      </c>
      <c r="E79" s="76">
        <f t="shared" si="53"/>
        <v>1.4154009112789285</v>
      </c>
      <c r="F79" s="76">
        <f t="shared" si="53"/>
        <v>1.0343755142158189</v>
      </c>
      <c r="G79" s="76">
        <f t="shared" si="53"/>
        <v>1.1112739969942471</v>
      </c>
      <c r="H79" s="76">
        <f t="shared" si="53"/>
        <v>0.90261025283080942</v>
      </c>
      <c r="I79" s="76">
        <f t="shared" si="53"/>
        <v>0.93905960242708775</v>
      </c>
      <c r="J79" s="76">
        <f t="shared" si="53"/>
        <v>1.0436483868829569</v>
      </c>
      <c r="K79" s="76">
        <f t="shared" si="53"/>
        <v>1.1748249920397353</v>
      </c>
      <c r="L79" s="76">
        <f t="shared" si="53"/>
        <v>1.2029475715758469</v>
      </c>
      <c r="M79" s="76">
        <f t="shared" si="53"/>
        <v>1.1743257816489392</v>
      </c>
      <c r="N79" s="76">
        <f t="shared" si="53"/>
        <v>0.65801926769529817</v>
      </c>
      <c r="O79" s="76">
        <f t="shared" si="53"/>
        <v>0.86460958323417336</v>
      </c>
      <c r="P79" s="76">
        <f t="shared" si="53"/>
        <v>0.59869465003724975</v>
      </c>
      <c r="Q79" s="76">
        <f t="shared" si="53"/>
        <v>0.75851202110078986</v>
      </c>
      <c r="R79" s="76">
        <f t="shared" si="53"/>
        <v>0.75575706710886681</v>
      </c>
      <c r="S79" s="76">
        <f t="shared" si="53"/>
        <v>0.88391533273882084</v>
      </c>
      <c r="T79" s="76">
        <f t="shared" si="53"/>
        <v>0.84366546210858062</v>
      </c>
      <c r="U79" s="76">
        <f t="shared" si="53"/>
        <v>0.99405353290957699</v>
      </c>
      <c r="V79" s="76">
        <f t="shared" si="53"/>
        <v>1.0776708973497922</v>
      </c>
      <c r="W79" s="76">
        <f t="shared" si="53"/>
        <v>0.59166930115827943</v>
      </c>
      <c r="X79" s="76">
        <f t="shared" si="53"/>
        <v>0.71392391200565686</v>
      </c>
      <c r="Y79" s="76">
        <f t="shared" si="53"/>
        <v>0.93503124292494166</v>
      </c>
      <c r="Z79" s="76">
        <f t="shared" si="53"/>
        <v>0.62827139142849275</v>
      </c>
      <c r="AA79" s="76">
        <f t="shared" si="53"/>
        <v>0.6316364321523551</v>
      </c>
      <c r="AB79" s="76">
        <f t="shared" si="53"/>
        <v>0.44493489999385899</v>
      </c>
      <c r="AC79" s="76">
        <f t="shared" si="53"/>
        <v>0.60055186484258272</v>
      </c>
      <c r="AD79" s="76">
        <f t="shared" si="53"/>
        <v>0.49080751432669339</v>
      </c>
      <c r="AE79" s="76">
        <f t="shared" ref="AE79:AF79" si="54">(AE48-AE16)/AE16</f>
        <v>0.75382871850849631</v>
      </c>
      <c r="AF79" s="76">
        <f t="shared" si="54"/>
        <v>0.77488581635775478</v>
      </c>
      <c r="AG79" s="76">
        <f t="shared" ref="AG79:AH79" si="55">(AG48-AG16)/AG16</f>
        <v>0.7174012001010367</v>
      </c>
      <c r="AH79" s="76">
        <f t="shared" si="55"/>
        <v>0.9595896629576518</v>
      </c>
      <c r="AI79" s="17"/>
      <c r="AJ79" s="73">
        <f t="shared" si="26"/>
        <v>0.87876872414515228</v>
      </c>
    </row>
    <row r="80" spans="2:36" x14ac:dyDescent="0.25">
      <c r="B80" s="49" t="s">
        <v>61</v>
      </c>
      <c r="C80" s="76">
        <f t="shared" ref="C80:AD80" si="56">(C49-C17)/C17</f>
        <v>2.5934612024515774E-2</v>
      </c>
      <c r="D80" s="76">
        <f t="shared" si="56"/>
        <v>3.4869837804630724E-2</v>
      </c>
      <c r="E80" s="76">
        <f t="shared" si="56"/>
        <v>4.0864302812065788E-2</v>
      </c>
      <c r="F80" s="76">
        <f t="shared" si="56"/>
        <v>2.6711608907971023E-2</v>
      </c>
      <c r="G80" s="76">
        <f t="shared" si="56"/>
        <v>3.4969587788161262E-2</v>
      </c>
      <c r="H80" s="76">
        <f t="shared" si="56"/>
        <v>2.4062881796393445E-2</v>
      </c>
      <c r="I80" s="76">
        <f t="shared" si="56"/>
        <v>2.8721026293345924E-2</v>
      </c>
      <c r="J80" s="76">
        <f t="shared" si="56"/>
        <v>2.5773001295712819E-2</v>
      </c>
      <c r="K80" s="76">
        <f t="shared" si="56"/>
        <v>2.8327234892678077E-2</v>
      </c>
      <c r="L80" s="76">
        <f t="shared" si="56"/>
        <v>3.9305163678278646E-2</v>
      </c>
      <c r="M80" s="76">
        <f t="shared" si="56"/>
        <v>4.0639037456167447E-2</v>
      </c>
      <c r="N80" s="76">
        <f t="shared" si="56"/>
        <v>2.6543984671206507E-2</v>
      </c>
      <c r="O80" s="76">
        <f t="shared" si="56"/>
        <v>1.8533981307667557E-3</v>
      </c>
      <c r="P80" s="76">
        <f t="shared" si="56"/>
        <v>5.249431723762678E-3</v>
      </c>
      <c r="Q80" s="76">
        <f t="shared" si="56"/>
        <v>2.6023951370844754E-2</v>
      </c>
      <c r="R80" s="76">
        <f t="shared" si="56"/>
        <v>3.9237527378501141E-2</v>
      </c>
      <c r="S80" s="76">
        <f t="shared" si="56"/>
        <v>4.3962402097699679E-2</v>
      </c>
      <c r="T80" s="76">
        <f t="shared" si="56"/>
        <v>3.9434519637441968E-2</v>
      </c>
      <c r="U80" s="76">
        <f t="shared" si="56"/>
        <v>4.4306074839803006E-2</v>
      </c>
      <c r="V80" s="76">
        <f t="shared" si="56"/>
        <v>5.7431535948086407E-2</v>
      </c>
      <c r="W80" s="76">
        <f t="shared" si="56"/>
        <v>3.2078904395683366E-2</v>
      </c>
      <c r="X80" s="76">
        <f t="shared" si="56"/>
        <v>3.3665895825752613E-2</v>
      </c>
      <c r="Y80" s="76">
        <f t="shared" si="56"/>
        <v>3.097256439090015E-2</v>
      </c>
      <c r="Z80" s="76">
        <f t="shared" si="56"/>
        <v>-1.0484650144730016E-2</v>
      </c>
      <c r="AA80" s="76">
        <f t="shared" si="56"/>
        <v>-1.5879424675283211E-2</v>
      </c>
      <c r="AB80" s="76">
        <f t="shared" si="56"/>
        <v>-3.3318136826480257E-2</v>
      </c>
      <c r="AC80" s="76">
        <f t="shared" si="56"/>
        <v>-4.8202484946399907E-2</v>
      </c>
      <c r="AD80" s="76">
        <f t="shared" si="56"/>
        <v>-3.301978810415658E-2</v>
      </c>
      <c r="AE80" s="76">
        <f t="shared" ref="AE80:AF80" si="57">(AE49-AE17)/AE17</f>
        <v>-3.3934264436066217E-2</v>
      </c>
      <c r="AF80" s="76">
        <f t="shared" si="57"/>
        <v>-5.1108855475301376E-2</v>
      </c>
      <c r="AG80" s="76">
        <f t="shared" ref="AG80:AH80" si="58">(AG49-AG17)/AG17</f>
        <v>-4.8032159913892022E-2</v>
      </c>
      <c r="AH80" s="76">
        <f t="shared" si="58"/>
        <v>-0.11281171540796557</v>
      </c>
      <c r="AI80" s="17"/>
      <c r="AJ80" s="73">
        <f t="shared" si="26"/>
        <v>1.4740603891550332E-2</v>
      </c>
    </row>
    <row r="81" spans="2:36" x14ac:dyDescent="0.25">
      <c r="B81" s="49" t="s">
        <v>62</v>
      </c>
      <c r="C81" s="76">
        <f t="shared" ref="C81:AD81" si="59">(C50-C18)/C18</f>
        <v>15.194828657780992</v>
      </c>
      <c r="D81" s="76">
        <f t="shared" si="59"/>
        <v>18.448054527094467</v>
      </c>
      <c r="E81" s="76">
        <f t="shared" si="59"/>
        <v>21.332287502427064</v>
      </c>
      <c r="F81" s="76">
        <f t="shared" si="59"/>
        <v>16.044144674446077</v>
      </c>
      <c r="G81" s="76">
        <f t="shared" si="59"/>
        <v>14.982416262990441</v>
      </c>
      <c r="H81" s="76">
        <f t="shared" si="59"/>
        <v>12.297434801844457</v>
      </c>
      <c r="I81" s="76">
        <f t="shared" si="59"/>
        <v>11.332711250172832</v>
      </c>
      <c r="J81" s="76">
        <f t="shared" si="59"/>
        <v>14.919629470896686</v>
      </c>
      <c r="K81" s="76">
        <f t="shared" si="59"/>
        <v>18.261482305166716</v>
      </c>
      <c r="L81" s="76">
        <f t="shared" si="59"/>
        <v>19.322963016005875</v>
      </c>
      <c r="M81" s="76">
        <f t="shared" si="59"/>
        <v>13.861092601990016</v>
      </c>
      <c r="N81" s="76">
        <f t="shared" si="59"/>
        <v>6.2707568106624585</v>
      </c>
      <c r="O81" s="76">
        <f t="shared" si="59"/>
        <v>17.569461220701374</v>
      </c>
      <c r="P81" s="76">
        <f t="shared" si="59"/>
        <v>6.8483637188836779</v>
      </c>
      <c r="Q81" s="76">
        <f t="shared" si="59"/>
        <v>10.973441141158958</v>
      </c>
      <c r="R81" s="76">
        <f t="shared" si="59"/>
        <v>10.426012884085218</v>
      </c>
      <c r="S81" s="76">
        <f t="shared" si="59"/>
        <v>12.027559735206596</v>
      </c>
      <c r="T81" s="76">
        <f t="shared" si="59"/>
        <v>14.180704324571606</v>
      </c>
      <c r="U81" s="76">
        <f t="shared" si="59"/>
        <v>15.828794477930154</v>
      </c>
      <c r="V81" s="76">
        <f t="shared" si="59"/>
        <v>14.314965449164095</v>
      </c>
      <c r="W81" s="76">
        <f t="shared" si="59"/>
        <v>5.2532478434919243</v>
      </c>
      <c r="X81" s="76">
        <f t="shared" si="59"/>
        <v>8.4850837676135207</v>
      </c>
      <c r="Y81" s="76">
        <f t="shared" si="59"/>
        <v>12.720075002563581</v>
      </c>
      <c r="Z81" s="76">
        <f t="shared" si="59"/>
        <v>8.1748169736963252</v>
      </c>
      <c r="AA81" s="76">
        <f t="shared" si="59"/>
        <v>7.5419419125142841</v>
      </c>
      <c r="AB81" s="76">
        <f t="shared" si="59"/>
        <v>8.8492766236000442</v>
      </c>
      <c r="AC81" s="76">
        <f t="shared" si="59"/>
        <v>9.8321916737401729</v>
      </c>
      <c r="AD81" s="76">
        <f t="shared" si="59"/>
        <v>5.0563523610444019</v>
      </c>
      <c r="AE81" s="76">
        <f t="shared" ref="AE81:AF81" si="60">(AE50-AE18)/AE18</f>
        <v>8.3880784801881045</v>
      </c>
      <c r="AF81" s="76">
        <f t="shared" si="60"/>
        <v>8.5506696283568928</v>
      </c>
      <c r="AG81" s="76">
        <f t="shared" ref="AG81:AH81" si="61">(AG50-AG18)/AG18</f>
        <v>8.7984035085707823</v>
      </c>
      <c r="AH81" s="76">
        <f t="shared" si="61"/>
        <v>8.09910802054012</v>
      </c>
      <c r="AI81" s="17"/>
      <c r="AJ81" s="73">
        <f t="shared" si="26"/>
        <v>12.131846535759994</v>
      </c>
    </row>
    <row r="82" spans="2:36" x14ac:dyDescent="0.25">
      <c r="B82" s="49" t="s">
        <v>63</v>
      </c>
      <c r="C82" s="76">
        <f t="shared" ref="C82:AD82" si="62">(C51-C19)/C19</f>
        <v>0.43175767144403832</v>
      </c>
      <c r="D82" s="76">
        <f t="shared" si="62"/>
        <v>0.56633197840054017</v>
      </c>
      <c r="E82" s="76">
        <f t="shared" si="62"/>
        <v>0.7047259908354484</v>
      </c>
      <c r="F82" s="76">
        <f t="shared" si="62"/>
        <v>0.47671268771166903</v>
      </c>
      <c r="G82" s="76">
        <f t="shared" si="62"/>
        <v>0.44420180516457181</v>
      </c>
      <c r="H82" s="76">
        <f t="shared" si="62"/>
        <v>0.34512085254750846</v>
      </c>
      <c r="I82" s="76">
        <f t="shared" si="62"/>
        <v>0.31851089368182584</v>
      </c>
      <c r="J82" s="76">
        <f t="shared" si="62"/>
        <v>0.45874739403695208</v>
      </c>
      <c r="K82" s="76">
        <f t="shared" si="62"/>
        <v>0.63193415778128326</v>
      </c>
      <c r="L82" s="76">
        <f t="shared" si="62"/>
        <v>0.71762249659031685</v>
      </c>
      <c r="M82" s="76">
        <f t="shared" si="62"/>
        <v>0.4463020170378299</v>
      </c>
      <c r="N82" s="76">
        <f t="shared" si="62"/>
        <v>0.1676671460871571</v>
      </c>
      <c r="O82" s="76">
        <f t="shared" si="62"/>
        <v>0.71568808708545573</v>
      </c>
      <c r="P82" s="76">
        <f t="shared" si="62"/>
        <v>0.17691544937965678</v>
      </c>
      <c r="Q82" s="76">
        <f t="shared" si="62"/>
        <v>0.36774841711625345</v>
      </c>
      <c r="R82" s="76">
        <f t="shared" si="62"/>
        <v>0.3632830411536967</v>
      </c>
      <c r="S82" s="76">
        <f t="shared" si="62"/>
        <v>0.45788133603408393</v>
      </c>
      <c r="T82" s="76">
        <f t="shared" si="62"/>
        <v>0.62768617261175552</v>
      </c>
      <c r="U82" s="76">
        <f t="shared" si="62"/>
        <v>0.79051775772650401</v>
      </c>
      <c r="V82" s="76">
        <f t="shared" si="62"/>
        <v>0.80661490518027468</v>
      </c>
      <c r="W82" s="76">
        <f t="shared" si="62"/>
        <v>0.16012942487378048</v>
      </c>
      <c r="X82" s="76">
        <f t="shared" si="62"/>
        <v>0.3690701195742771</v>
      </c>
      <c r="Y82" s="76">
        <f t="shared" si="62"/>
        <v>1.0366325343705201</v>
      </c>
      <c r="Z82" s="76">
        <f t="shared" si="62"/>
        <v>0.2979766455820429</v>
      </c>
      <c r="AA82" s="76">
        <f t="shared" si="62"/>
        <v>0.25748111634234566</v>
      </c>
      <c r="AB82" s="76">
        <f t="shared" si="62"/>
        <v>0.33142805829305833</v>
      </c>
      <c r="AC82" s="76">
        <f t="shared" si="62"/>
        <v>0.49006830041112359</v>
      </c>
      <c r="AD82" s="76">
        <f t="shared" si="62"/>
        <v>0.12000095539076309</v>
      </c>
      <c r="AE82" s="76">
        <f t="shared" ref="AE82:AF82" si="63">(AE51-AE19)/AE19</f>
        <v>0.35544609872197114</v>
      </c>
      <c r="AF82" s="76">
        <f t="shared" si="63"/>
        <v>0.39784338716748452</v>
      </c>
      <c r="AG82" s="76">
        <f t="shared" ref="AG82:AH82" si="64">(AG51-AG19)/AG19</f>
        <v>0.42328683231722092</v>
      </c>
      <c r="AH82" s="76">
        <f t="shared" si="64"/>
        <v>0.35152821337945772</v>
      </c>
      <c r="AI82" s="17"/>
      <c r="AJ82" s="73">
        <f t="shared" si="26"/>
        <v>0.45984947518230351</v>
      </c>
    </row>
    <row r="83" spans="2:36" x14ac:dyDescent="0.25">
      <c r="B83" s="50" t="s">
        <v>64</v>
      </c>
      <c r="C83" s="76">
        <f t="shared" ref="C83:AD83" si="65">(C52-C20)/C20</f>
        <v>-0.2718829206298653</v>
      </c>
      <c r="D83" s="76">
        <f t="shared" si="65"/>
        <v>-0.26943261899622351</v>
      </c>
      <c r="E83" s="76">
        <f t="shared" si="65"/>
        <v>-0.2700583459637787</v>
      </c>
      <c r="F83" s="76">
        <f t="shared" si="65"/>
        <v>-0.26709638388446599</v>
      </c>
      <c r="G83" s="76">
        <f t="shared" si="65"/>
        <v>-0.26908718560635342</v>
      </c>
      <c r="H83" s="76">
        <f t="shared" si="65"/>
        <v>-0.27604568760011855</v>
      </c>
      <c r="I83" s="76">
        <f t="shared" si="65"/>
        <v>-0.27655856366550413</v>
      </c>
      <c r="J83" s="76">
        <f t="shared" si="65"/>
        <v>-0.27691830388434741</v>
      </c>
      <c r="K83" s="76">
        <f t="shared" si="65"/>
        <v>-0.27723774590251204</v>
      </c>
      <c r="L83" s="76">
        <f t="shared" si="65"/>
        <v>-0.27750082302468149</v>
      </c>
      <c r="M83" s="76">
        <f t="shared" si="65"/>
        <v>-0.17986063362945737</v>
      </c>
      <c r="N83" s="76">
        <f t="shared" si="65"/>
        <v>-0.20035545764619278</v>
      </c>
      <c r="O83" s="76">
        <f t="shared" si="65"/>
        <v>-0.19109658606377852</v>
      </c>
      <c r="P83" s="76">
        <f t="shared" si="65"/>
        <v>-0.20269546923554344</v>
      </c>
      <c r="Q83" s="76">
        <f t="shared" si="65"/>
        <v>-0.20457493677014454</v>
      </c>
      <c r="R83" s="76">
        <f t="shared" si="65"/>
        <v>-0.20457798412495695</v>
      </c>
      <c r="S83" s="76">
        <f t="shared" si="65"/>
        <v>-0.16999517837105085</v>
      </c>
      <c r="T83" s="76">
        <f t="shared" si="65"/>
        <v>-5.2383537119571374E-2</v>
      </c>
      <c r="U83" s="76">
        <f t="shared" si="65"/>
        <v>-7.4055647444913825E-3</v>
      </c>
      <c r="V83" s="76">
        <f t="shared" si="65"/>
        <v>-0.20263099538833745</v>
      </c>
      <c r="W83" s="76">
        <f t="shared" si="65"/>
        <v>-0.20607393406053698</v>
      </c>
      <c r="X83" s="76">
        <f t="shared" si="65"/>
        <v>-0.10050815574279076</v>
      </c>
      <c r="Y83" s="76">
        <f t="shared" si="65"/>
        <v>-3.4255579990315851E-2</v>
      </c>
      <c r="Z83" s="76">
        <f t="shared" si="65"/>
        <v>-0.10491037168670229</v>
      </c>
      <c r="AA83" s="76">
        <f t="shared" si="65"/>
        <v>-9.3795805773623009E-2</v>
      </c>
      <c r="AB83" s="76">
        <f t="shared" si="65"/>
        <v>-0.11050845581110588</v>
      </c>
      <c r="AC83" s="76">
        <f t="shared" si="65"/>
        <v>2.5831262558720431</v>
      </c>
      <c r="AD83" s="76">
        <f t="shared" si="65"/>
        <v>-9.5804233911217521E-2</v>
      </c>
      <c r="AE83" s="76">
        <f t="shared" ref="AE83:AF83" si="66">(AE52-AE20)/AE20</f>
        <v>1.8668616687002517</v>
      </c>
      <c r="AF83" s="76">
        <f t="shared" si="66"/>
        <v>-2.7873817249868524E-2</v>
      </c>
      <c r="AG83" s="76">
        <f t="shared" ref="AG83:AH83" si="67">(AG52-AG20)/AG20</f>
        <v>-0.21157702975950798</v>
      </c>
      <c r="AH83" s="76">
        <f t="shared" si="67"/>
        <v>-4.8096560392146458E-2</v>
      </c>
      <c r="AI83" s="17"/>
      <c r="AJ83" s="73">
        <f t="shared" si="26"/>
        <v>-2.8474657473056462E-2</v>
      </c>
    </row>
    <row r="84" spans="2:36" x14ac:dyDescent="0.25">
      <c r="B84" s="49" t="s">
        <v>65</v>
      </c>
      <c r="C84" s="76">
        <f t="shared" ref="C84:AD84" si="68">(C53-C21)/C21</f>
        <v>-0.25392562442469441</v>
      </c>
      <c r="D84" s="76">
        <f t="shared" si="68"/>
        <v>-0.25281225049717942</v>
      </c>
      <c r="E84" s="76">
        <f t="shared" si="68"/>
        <v>-0.25392504407602706</v>
      </c>
      <c r="F84" s="76">
        <f t="shared" si="68"/>
        <v>-0.2526119995897575</v>
      </c>
      <c r="G84" s="76">
        <f t="shared" si="68"/>
        <v>-0.25369658703502407</v>
      </c>
      <c r="H84" s="76">
        <f t="shared" si="68"/>
        <v>-0.26020908435781132</v>
      </c>
      <c r="I84" s="76">
        <f t="shared" si="68"/>
        <v>-0.26027010393078948</v>
      </c>
      <c r="J84" s="76">
        <f t="shared" si="68"/>
        <v>-0.26031278625661092</v>
      </c>
      <c r="K84" s="76">
        <f t="shared" si="68"/>
        <v>-0.26035060613975586</v>
      </c>
      <c r="L84" s="76">
        <f t="shared" si="68"/>
        <v>-0.26038169562716773</v>
      </c>
      <c r="M84" s="76">
        <f t="shared" si="68"/>
        <v>-0.16810438119851723</v>
      </c>
      <c r="N84" s="76">
        <f t="shared" si="68"/>
        <v>-0.19205697868040758</v>
      </c>
      <c r="O84" s="76">
        <f t="shared" si="68"/>
        <v>-0.18741502478845742</v>
      </c>
      <c r="P84" s="76">
        <f t="shared" si="68"/>
        <v>-0.20034102621398409</v>
      </c>
      <c r="Q84" s="76">
        <f t="shared" si="68"/>
        <v>-0.2043106635579037</v>
      </c>
      <c r="R84" s="76">
        <f t="shared" si="68"/>
        <v>-0.20704220755712052</v>
      </c>
      <c r="S84" s="76">
        <f t="shared" si="68"/>
        <v>-0.16713795995165789</v>
      </c>
      <c r="T84" s="76">
        <f t="shared" si="68"/>
        <v>-5.0214180717135785E-2</v>
      </c>
      <c r="U84" s="76">
        <f t="shared" si="68"/>
        <v>-7.3470125261551446E-3</v>
      </c>
      <c r="V84" s="76">
        <f t="shared" si="68"/>
        <v>-0.23525059937168827</v>
      </c>
      <c r="W84" s="76">
        <f t="shared" si="68"/>
        <v>-0.23658964705759541</v>
      </c>
      <c r="X84" s="76">
        <f t="shared" si="68"/>
        <v>-0.17317253031156171</v>
      </c>
      <c r="Y84" s="76">
        <f t="shared" si="68"/>
        <v>-3.6887662140855662E-2</v>
      </c>
      <c r="Z84" s="76">
        <f t="shared" si="68"/>
        <v>-0.16693202646333116</v>
      </c>
      <c r="AA84" s="76">
        <f t="shared" si="68"/>
        <v>-0.15555068198127606</v>
      </c>
      <c r="AB84" s="76">
        <f t="shared" si="68"/>
        <v>-0.17141177154670043</v>
      </c>
      <c r="AC84" s="76">
        <f t="shared" si="68"/>
        <v>4.5296199529778987</v>
      </c>
      <c r="AD84" s="76">
        <f t="shared" si="68"/>
        <v>-0.12748479511328509</v>
      </c>
      <c r="AE84" s="76">
        <f t="shared" ref="AE84:AF84" si="69">(AE53-AE21)/AE21</f>
        <v>2.8758914771581052</v>
      </c>
      <c r="AF84" s="76">
        <f t="shared" si="69"/>
        <v>-0.17240741478510316</v>
      </c>
      <c r="AG84" s="76">
        <f t="shared" ref="AG84:AH84" si="70">(AG53-AG21)/AG21</f>
        <v>-0.37778289124737469</v>
      </c>
      <c r="AH84" s="76">
        <f t="shared" si="70"/>
        <v>-0.17628969219415411</v>
      </c>
      <c r="AI84" s="17"/>
      <c r="AJ84" s="73">
        <f t="shared" si="26"/>
        <v>5.1599232031970164E-2</v>
      </c>
    </row>
    <row r="85" spans="2:36" x14ac:dyDescent="0.25">
      <c r="B85" s="49" t="s">
        <v>66</v>
      </c>
      <c r="C85" s="76" t="s">
        <v>75</v>
      </c>
      <c r="D85" s="76" t="s">
        <v>75</v>
      </c>
      <c r="E85" s="76" t="s">
        <v>75</v>
      </c>
      <c r="F85" s="76" t="s">
        <v>75</v>
      </c>
      <c r="G85" s="76" t="s">
        <v>75</v>
      </c>
      <c r="H85" s="76" t="s">
        <v>75</v>
      </c>
      <c r="I85" s="76" t="s">
        <v>75</v>
      </c>
      <c r="J85" s="76" t="s">
        <v>75</v>
      </c>
      <c r="K85" s="76" t="s">
        <v>75</v>
      </c>
      <c r="L85" s="76" t="s">
        <v>75</v>
      </c>
      <c r="M85" s="76" t="s">
        <v>75</v>
      </c>
      <c r="N85" s="76" t="s">
        <v>75</v>
      </c>
      <c r="O85" s="76" t="s">
        <v>75</v>
      </c>
      <c r="P85" s="76" t="s">
        <v>75</v>
      </c>
      <c r="Q85" s="76" t="s">
        <v>75</v>
      </c>
      <c r="R85" s="76" t="s">
        <v>75</v>
      </c>
      <c r="S85" s="76" t="s">
        <v>75</v>
      </c>
      <c r="T85" s="76" t="s">
        <v>75</v>
      </c>
      <c r="U85" s="76" t="s">
        <v>75</v>
      </c>
      <c r="V85" s="76" t="s">
        <v>75</v>
      </c>
      <c r="W85" s="76" t="s">
        <v>75</v>
      </c>
      <c r="X85" s="76" t="s">
        <v>75</v>
      </c>
      <c r="Y85" s="76" t="s">
        <v>75</v>
      </c>
      <c r="Z85" s="76" t="s">
        <v>75</v>
      </c>
      <c r="AA85" s="76" t="s">
        <v>75</v>
      </c>
      <c r="AB85" s="76" t="s">
        <v>75</v>
      </c>
      <c r="AC85" s="76" t="s">
        <v>75</v>
      </c>
      <c r="AD85" s="76" t="s">
        <v>75</v>
      </c>
      <c r="AE85" s="76" t="s">
        <v>75</v>
      </c>
      <c r="AF85" s="76" t="s">
        <v>75</v>
      </c>
      <c r="AG85" s="76" t="s">
        <v>75</v>
      </c>
      <c r="AH85" s="76" t="s">
        <v>75</v>
      </c>
      <c r="AI85" s="17"/>
      <c r="AJ85" s="73"/>
    </row>
    <row r="86" spans="2:36" x14ac:dyDescent="0.25">
      <c r="B86" s="49" t="s">
        <v>67</v>
      </c>
      <c r="C86" s="76">
        <f t="shared" ref="C86:AD86" si="71">(C55-C23)/C23</f>
        <v>-0.53004000455750111</v>
      </c>
      <c r="D86" s="76">
        <f t="shared" si="71"/>
        <v>-0.49417494754098645</v>
      </c>
      <c r="E86" s="76">
        <f t="shared" si="71"/>
        <v>-0.47974998475470959</v>
      </c>
      <c r="F86" s="76">
        <f t="shared" si="71"/>
        <v>-0.44256900583977771</v>
      </c>
      <c r="G86" s="76">
        <f t="shared" si="71"/>
        <v>-0.45769950282692617</v>
      </c>
      <c r="H86" s="76">
        <f t="shared" si="71"/>
        <v>-0.46545742027760628</v>
      </c>
      <c r="I86" s="76">
        <f t="shared" si="71"/>
        <v>-0.47555383631886977</v>
      </c>
      <c r="J86" s="76">
        <f t="shared" si="71"/>
        <v>-0.48287752951595486</v>
      </c>
      <c r="K86" s="76">
        <f t="shared" si="71"/>
        <v>-0.48955590050485742</v>
      </c>
      <c r="L86" s="76">
        <f t="shared" si="71"/>
        <v>-0.49518422036196869</v>
      </c>
      <c r="M86" s="76">
        <f t="shared" si="71"/>
        <v>-0.32269835294981741</v>
      </c>
      <c r="N86" s="76">
        <f t="shared" si="71"/>
        <v>-0.28106350615130249</v>
      </c>
      <c r="O86" s="76">
        <f t="shared" si="71"/>
        <v>-0.21977326511736889</v>
      </c>
      <c r="P86" s="76">
        <f t="shared" si="71"/>
        <v>-0.2198873210058204</v>
      </c>
      <c r="Q86" s="76">
        <f t="shared" si="71"/>
        <v>-0.20635148568092762</v>
      </c>
      <c r="R86" s="76">
        <f t="shared" si="71"/>
        <v>-0.1895566969753853</v>
      </c>
      <c r="S86" s="76">
        <f t="shared" si="71"/>
        <v>-0.19193367479585474</v>
      </c>
      <c r="T86" s="76">
        <f t="shared" si="71"/>
        <v>-7.3661663617489728E-2</v>
      </c>
      <c r="U86" s="76">
        <f t="shared" si="71"/>
        <v>-7.8223954236193941E-3</v>
      </c>
      <c r="V86" s="76">
        <f t="shared" si="71"/>
        <v>-0.10514713417343202</v>
      </c>
      <c r="W86" s="76">
        <f t="shared" si="71"/>
        <v>-0.11064891188683727</v>
      </c>
      <c r="X86" s="76">
        <f t="shared" si="71"/>
        <v>-2.6410409033483698E-2</v>
      </c>
      <c r="Y86" s="76">
        <f t="shared" si="71"/>
        <v>-2.3191169229513933E-2</v>
      </c>
      <c r="Z86" s="76">
        <f t="shared" si="71"/>
        <v>-3.0110097866382173E-2</v>
      </c>
      <c r="AA86" s="76">
        <f t="shared" si="71"/>
        <v>-2.5665668957782745E-2</v>
      </c>
      <c r="AB86" s="76">
        <f t="shared" si="71"/>
        <v>-3.2736666820895981E-2</v>
      </c>
      <c r="AC86" s="76">
        <f t="shared" si="71"/>
        <v>-3.5607001654852193E-2</v>
      </c>
      <c r="AD86" s="76">
        <f t="shared" si="71"/>
        <v>-4.1614753177006039E-2</v>
      </c>
      <c r="AE86" s="76">
        <f t="shared" ref="AE86:AF86" si="72">(AE55-AE23)/AE23</f>
        <v>0.30250248022778536</v>
      </c>
      <c r="AF86" s="76">
        <f t="shared" si="72"/>
        <v>0.24767092470925708</v>
      </c>
      <c r="AG86" s="76">
        <f t="shared" ref="AG86:AH86" si="73">(AG55-AG23)/AG23</f>
        <v>0.22264182911238925</v>
      </c>
      <c r="AH86" s="76">
        <f t="shared" si="73"/>
        <v>0.21953933018933475</v>
      </c>
      <c r="AI86" s="17"/>
      <c r="AJ86" s="73">
        <f>AVERAGE(C86:AG86)</f>
        <v>-0.1994815255795967</v>
      </c>
    </row>
    <row r="87" spans="2:36" x14ac:dyDescent="0.25">
      <c r="B87" s="50" t="s">
        <v>68</v>
      </c>
      <c r="C87" s="76">
        <f t="shared" ref="C87:AD87" si="74">(C56-C24)/C24</f>
        <v>2.0193309769190548E-2</v>
      </c>
      <c r="D87" s="76">
        <f t="shared" si="74"/>
        <v>1.8584919603753004E-2</v>
      </c>
      <c r="E87" s="76">
        <f t="shared" si="74"/>
        <v>1.7213842944363768E-2</v>
      </c>
      <c r="F87" s="76">
        <f t="shared" si="74"/>
        <v>0.25066913983906786</v>
      </c>
      <c r="G87" s="76">
        <f t="shared" si="74"/>
        <v>0.45410764917528873</v>
      </c>
      <c r="H87" s="76">
        <f t="shared" si="74"/>
        <v>2.3242775904177174E-2</v>
      </c>
      <c r="I87" s="76">
        <f t="shared" si="74"/>
        <v>1.834360311213365E-2</v>
      </c>
      <c r="J87" s="76">
        <f t="shared" si="74"/>
        <v>1.7006620153393243E-2</v>
      </c>
      <c r="K87" s="76">
        <f t="shared" si="74"/>
        <v>1.4756456780224202E-2</v>
      </c>
      <c r="L87" s="76">
        <f t="shared" si="74"/>
        <v>1.2792571052208396E-2</v>
      </c>
      <c r="M87" s="76">
        <f t="shared" si="74"/>
        <v>8.6889270237855334E-3</v>
      </c>
      <c r="N87" s="76">
        <f t="shared" si="74"/>
        <v>7.9028758741727899E-3</v>
      </c>
      <c r="O87" s="76">
        <f t="shared" si="74"/>
        <v>7.5914883676617634E-3</v>
      </c>
      <c r="P87" s="76">
        <f t="shared" si="74"/>
        <v>7.3037091081029262E-3</v>
      </c>
      <c r="Q87" s="76">
        <f t="shared" si="74"/>
        <v>2.8037469808842374E-2</v>
      </c>
      <c r="R87" s="76">
        <f t="shared" si="74"/>
        <v>2.3655027272985522E-2</v>
      </c>
      <c r="S87" s="76">
        <f t="shared" si="74"/>
        <v>1.0829558635584787E-3</v>
      </c>
      <c r="T87" s="76">
        <f t="shared" si="74"/>
        <v>3.2994853274244985E-2</v>
      </c>
      <c r="U87" s="76">
        <f t="shared" si="74"/>
        <v>-1.2454530581271157E-4</v>
      </c>
      <c r="V87" s="76">
        <f t="shared" si="74"/>
        <v>-2.829277362144731E-4</v>
      </c>
      <c r="W87" s="76">
        <f t="shared" si="74"/>
        <v>-2.8327121600240491E-4</v>
      </c>
      <c r="X87" s="76">
        <f t="shared" si="74"/>
        <v>-2.8361553078625547E-4</v>
      </c>
      <c r="Y87" s="76">
        <f t="shared" si="74"/>
        <v>-2.8396068361507507E-4</v>
      </c>
      <c r="Z87" s="76">
        <f t="shared" si="74"/>
        <v>-4.445522594442447E-3</v>
      </c>
      <c r="AA87" s="76">
        <f t="shared" si="74"/>
        <v>-8.617238247229363E-3</v>
      </c>
      <c r="AB87" s="76">
        <f t="shared" si="74"/>
        <v>-8.947685405369556E-3</v>
      </c>
      <c r="AC87" s="76">
        <f t="shared" si="74"/>
        <v>-9.3044866306381934E-3</v>
      </c>
      <c r="AD87" s="76">
        <f t="shared" si="74"/>
        <v>-9.6909255769343176E-3</v>
      </c>
      <c r="AE87" s="76">
        <f t="shared" ref="AE87:AF87" si="75">(AE56-AE24)/AE24</f>
        <v>-9.4125077045932367E-3</v>
      </c>
      <c r="AF87" s="76">
        <f t="shared" si="75"/>
        <v>-9.2039125767690126E-3</v>
      </c>
      <c r="AG87" s="76">
        <f t="shared" ref="AG87:AH87" si="76">(AG56-AG24)/AG24</f>
        <v>-1.1032369115010822E-2</v>
      </c>
      <c r="AH87" s="76">
        <f t="shared" si="76"/>
        <v>-3.8138305027282042E-2</v>
      </c>
      <c r="AI87" s="17"/>
      <c r="AJ87" s="73">
        <f t="shared" ref="AJ87:AJ88" si="77">AVERAGE(C87:AG87)</f>
        <v>2.8782426664636686E-2</v>
      </c>
    </row>
    <row r="88" spans="2:36" x14ac:dyDescent="0.25">
      <c r="B88" s="49" t="s">
        <v>69</v>
      </c>
      <c r="C88" s="76">
        <f t="shared" ref="C88:AD88" si="78">(C57-C25)/C25</f>
        <v>2.1864787530985738E-2</v>
      </c>
      <c r="D88" s="76">
        <f t="shared" si="78"/>
        <v>2.1628338023222816E-2</v>
      </c>
      <c r="E88" s="76">
        <f t="shared" si="78"/>
        <v>2.1396947813225525E-2</v>
      </c>
      <c r="F88" s="76">
        <f t="shared" si="78"/>
        <v>0.33102895210953603</v>
      </c>
      <c r="G88" s="76">
        <f t="shared" si="78"/>
        <v>0.6341745655355614</v>
      </c>
      <c r="H88" s="76">
        <f t="shared" si="78"/>
        <v>2.5897920753076297E-2</v>
      </c>
      <c r="I88" s="76">
        <f t="shared" si="78"/>
        <v>2.1589776005903685E-2</v>
      </c>
      <c r="J88" s="76">
        <f t="shared" si="78"/>
        <v>2.1359205771765474E-2</v>
      </c>
      <c r="K88" s="76">
        <f t="shared" si="78"/>
        <v>1.9673836551443634E-2</v>
      </c>
      <c r="L88" s="76">
        <f t="shared" si="78"/>
        <v>1.8023712666724694E-2</v>
      </c>
      <c r="M88" s="76">
        <f t="shared" si="78"/>
        <v>1.1284721506784728E-2</v>
      </c>
      <c r="N88" s="76">
        <f t="shared" si="78"/>
        <v>1.0386709459269824E-2</v>
      </c>
      <c r="O88" s="76">
        <f t="shared" si="78"/>
        <v>1.0237360642888547E-2</v>
      </c>
      <c r="P88" s="76">
        <f t="shared" si="78"/>
        <v>1.0092245870847215E-2</v>
      </c>
      <c r="Q88" s="76">
        <f t="shared" si="78"/>
        <v>3.9648721353076906E-2</v>
      </c>
      <c r="R88" s="76">
        <f t="shared" si="78"/>
        <v>3.4195185028095827E-2</v>
      </c>
      <c r="S88" s="76">
        <f t="shared" si="78"/>
        <v>1.1076689571012639E-3</v>
      </c>
      <c r="T88" s="76">
        <f t="shared" si="78"/>
        <v>0.10303011570282032</v>
      </c>
      <c r="U88" s="76">
        <f t="shared" si="78"/>
        <v>-3.4402197164023286E-4</v>
      </c>
      <c r="V88" s="76">
        <f t="shared" si="78"/>
        <v>-1.0274708338395358E-3</v>
      </c>
      <c r="W88" s="76">
        <f t="shared" si="78"/>
        <v>-1.0279989533104074E-3</v>
      </c>
      <c r="X88" s="76">
        <f t="shared" si="78"/>
        <v>-1.0285276159661225E-3</v>
      </c>
      <c r="Y88" s="76">
        <f t="shared" si="78"/>
        <v>-1.0290568226469855E-3</v>
      </c>
      <c r="Z88" s="76">
        <f t="shared" si="78"/>
        <v>-1.609899006916983E-2</v>
      </c>
      <c r="AA88" s="76">
        <f t="shared" si="78"/>
        <v>-3.1184447108180809E-2</v>
      </c>
      <c r="AB88" s="76">
        <f t="shared" si="78"/>
        <v>-3.1678383546266627E-2</v>
      </c>
      <c r="AC88" s="76">
        <f t="shared" si="78"/>
        <v>-3.2188218918553183E-2</v>
      </c>
      <c r="AD88" s="76">
        <f t="shared" si="78"/>
        <v>-3.2714733419131635E-2</v>
      </c>
      <c r="AE88" s="76">
        <f t="shared" ref="AE88:AF88" si="79">(AE57-AE25)/AE25</f>
        <v>-3.0961607606567663E-2</v>
      </c>
      <c r="AF88" s="76">
        <f t="shared" si="79"/>
        <v>-2.9147241639348488E-2</v>
      </c>
      <c r="AG88" s="76">
        <f t="shared" ref="AG88:AH88" si="80">(AG57-AG25)/AG25</f>
        <v>-3.0391424805693228E-2</v>
      </c>
      <c r="AH88" s="76">
        <f t="shared" si="80"/>
        <v>0</v>
      </c>
      <c r="AI88" s="17"/>
      <c r="AJ88" s="73">
        <f t="shared" si="77"/>
        <v>3.605802090232308E-2</v>
      </c>
    </row>
    <row r="89" spans="2:36" x14ac:dyDescent="0.25">
      <c r="B89" s="49" t="s">
        <v>70</v>
      </c>
      <c r="C89" s="76" t="s">
        <v>75</v>
      </c>
      <c r="D89" s="76" t="s">
        <v>75</v>
      </c>
      <c r="E89" s="76" t="s">
        <v>75</v>
      </c>
      <c r="F89" s="76" t="s">
        <v>75</v>
      </c>
      <c r="G89" s="76" t="s">
        <v>75</v>
      </c>
      <c r="H89" s="76" t="s">
        <v>75</v>
      </c>
      <c r="I89" s="76" t="s">
        <v>75</v>
      </c>
      <c r="J89" s="76" t="s">
        <v>75</v>
      </c>
      <c r="K89" s="76" t="s">
        <v>75</v>
      </c>
      <c r="L89" s="76" t="s">
        <v>75</v>
      </c>
      <c r="M89" s="76" t="s">
        <v>75</v>
      </c>
      <c r="N89" s="76" t="s">
        <v>75</v>
      </c>
      <c r="O89" s="76" t="s">
        <v>75</v>
      </c>
      <c r="P89" s="76" t="s">
        <v>75</v>
      </c>
      <c r="Q89" s="76" t="s">
        <v>75</v>
      </c>
      <c r="R89" s="76" t="s">
        <v>75</v>
      </c>
      <c r="S89" s="76" t="s">
        <v>75</v>
      </c>
      <c r="T89" s="76" t="s">
        <v>75</v>
      </c>
      <c r="U89" s="76" t="s">
        <v>75</v>
      </c>
      <c r="V89" s="76" t="s">
        <v>75</v>
      </c>
      <c r="W89" s="76" t="s">
        <v>75</v>
      </c>
      <c r="X89" s="76" t="s">
        <v>75</v>
      </c>
      <c r="Y89" s="76" t="s">
        <v>75</v>
      </c>
      <c r="Z89" s="76" t="s">
        <v>75</v>
      </c>
      <c r="AA89" s="76" t="s">
        <v>75</v>
      </c>
      <c r="AB89" s="76" t="s">
        <v>75</v>
      </c>
      <c r="AC89" s="76" t="s">
        <v>75</v>
      </c>
      <c r="AD89" s="76" t="s">
        <v>75</v>
      </c>
      <c r="AE89" s="76" t="s">
        <v>75</v>
      </c>
      <c r="AF89" s="76" t="s">
        <v>75</v>
      </c>
      <c r="AG89" s="76" t="s">
        <v>75</v>
      </c>
      <c r="AH89" s="76" t="s">
        <v>75</v>
      </c>
      <c r="AI89" s="17"/>
      <c r="AJ89" s="73"/>
    </row>
    <row r="90" spans="2:36" x14ac:dyDescent="0.25">
      <c r="B90" s="49" t="s">
        <v>71</v>
      </c>
      <c r="C90" s="76">
        <f t="shared" ref="C90:AD90" si="81">(C59-C27)/C27</f>
        <v>0</v>
      </c>
      <c r="D90" s="76">
        <f t="shared" si="81"/>
        <v>0</v>
      </c>
      <c r="E90" s="76">
        <f t="shared" si="81"/>
        <v>0</v>
      </c>
      <c r="F90" s="76">
        <f t="shared" si="81"/>
        <v>0</v>
      </c>
      <c r="G90" s="76">
        <f t="shared" si="81"/>
        <v>0</v>
      </c>
      <c r="H90" s="76">
        <f t="shared" si="81"/>
        <v>0</v>
      </c>
      <c r="I90" s="76">
        <f t="shared" si="81"/>
        <v>0</v>
      </c>
      <c r="J90" s="76">
        <f t="shared" si="81"/>
        <v>0</v>
      </c>
      <c r="K90" s="76">
        <f t="shared" si="81"/>
        <v>0</v>
      </c>
      <c r="L90" s="76">
        <f t="shared" si="81"/>
        <v>0</v>
      </c>
      <c r="M90" s="76">
        <f t="shared" si="81"/>
        <v>0</v>
      </c>
      <c r="N90" s="76">
        <f t="shared" si="81"/>
        <v>0</v>
      </c>
      <c r="O90" s="76">
        <f t="shared" si="81"/>
        <v>0</v>
      </c>
      <c r="P90" s="76">
        <f t="shared" si="81"/>
        <v>0</v>
      </c>
      <c r="Q90" s="76">
        <f t="shared" si="81"/>
        <v>0</v>
      </c>
      <c r="R90" s="76">
        <f t="shared" si="81"/>
        <v>0</v>
      </c>
      <c r="S90" s="76">
        <f t="shared" si="81"/>
        <v>0</v>
      </c>
      <c r="T90" s="76">
        <f t="shared" si="81"/>
        <v>0</v>
      </c>
      <c r="U90" s="76">
        <f t="shared" si="81"/>
        <v>0</v>
      </c>
      <c r="V90" s="76">
        <f t="shared" si="81"/>
        <v>0</v>
      </c>
      <c r="W90" s="76">
        <f t="shared" si="81"/>
        <v>0</v>
      </c>
      <c r="X90" s="76">
        <f t="shared" si="81"/>
        <v>0</v>
      </c>
      <c r="Y90" s="76">
        <f t="shared" si="81"/>
        <v>0</v>
      </c>
      <c r="Z90" s="76">
        <f t="shared" si="81"/>
        <v>0</v>
      </c>
      <c r="AA90" s="76">
        <f t="shared" si="81"/>
        <v>0</v>
      </c>
      <c r="AB90" s="76">
        <f t="shared" si="81"/>
        <v>0</v>
      </c>
      <c r="AC90" s="76">
        <f t="shared" si="81"/>
        <v>0</v>
      </c>
      <c r="AD90" s="76">
        <f t="shared" si="81"/>
        <v>0</v>
      </c>
      <c r="AE90" s="76">
        <f t="shared" ref="AE90:AF90" si="82">(AE59-AE27)/AE27</f>
        <v>0</v>
      </c>
      <c r="AF90" s="76">
        <f t="shared" si="82"/>
        <v>-1.397917102902057E-4</v>
      </c>
      <c r="AG90" s="76">
        <f t="shared" ref="AG90:AH90" si="83">(AG59-AG27)/AG27</f>
        <v>-2.1664096349999391E-3</v>
      </c>
      <c r="AH90" s="76">
        <f t="shared" si="83"/>
        <v>-5.4857898215478013E-2</v>
      </c>
      <c r="AI90" s="17"/>
      <c r="AJ90" s="73">
        <f>AVERAGE(C90:AG90)</f>
        <v>-7.439359178355306E-5</v>
      </c>
    </row>
    <row r="91" spans="2:36" x14ac:dyDescent="0.25">
      <c r="B91" s="50" t="s">
        <v>74</v>
      </c>
      <c r="C91" s="76">
        <f t="shared" ref="C91:AD91" si="84">(C60-C28)/C28</f>
        <v>0</v>
      </c>
      <c r="D91" s="76">
        <f t="shared" si="84"/>
        <v>0</v>
      </c>
      <c r="E91" s="76">
        <f t="shared" si="84"/>
        <v>0</v>
      </c>
      <c r="F91" s="76">
        <f t="shared" si="84"/>
        <v>0</v>
      </c>
      <c r="G91" s="76">
        <f t="shared" si="84"/>
        <v>0</v>
      </c>
      <c r="H91" s="76">
        <f t="shared" si="84"/>
        <v>0</v>
      </c>
      <c r="I91" s="76">
        <f t="shared" si="84"/>
        <v>0</v>
      </c>
      <c r="J91" s="76">
        <f t="shared" si="84"/>
        <v>0</v>
      </c>
      <c r="K91" s="76">
        <f t="shared" si="84"/>
        <v>0</v>
      </c>
      <c r="L91" s="76">
        <f t="shared" si="84"/>
        <v>0</v>
      </c>
      <c r="M91" s="76">
        <f t="shared" si="84"/>
        <v>0</v>
      </c>
      <c r="N91" s="76">
        <f t="shared" si="84"/>
        <v>0</v>
      </c>
      <c r="O91" s="76">
        <f t="shared" si="84"/>
        <v>0</v>
      </c>
      <c r="P91" s="76">
        <f t="shared" si="84"/>
        <v>0</v>
      </c>
      <c r="Q91" s="76">
        <f t="shared" si="84"/>
        <v>-2.0852126763623961E-16</v>
      </c>
      <c r="R91" s="76">
        <f t="shared" si="84"/>
        <v>0</v>
      </c>
      <c r="S91" s="76">
        <f t="shared" si="84"/>
        <v>-1.784834804722683E-16</v>
      </c>
      <c r="T91" s="76">
        <f t="shared" si="84"/>
        <v>0</v>
      </c>
      <c r="U91" s="76">
        <f t="shared" si="84"/>
        <v>0</v>
      </c>
      <c r="V91" s="76">
        <f t="shared" si="84"/>
        <v>0</v>
      </c>
      <c r="W91" s="76">
        <f t="shared" si="84"/>
        <v>0</v>
      </c>
      <c r="X91" s="76">
        <f t="shared" si="84"/>
        <v>0</v>
      </c>
      <c r="Y91" s="76">
        <f t="shared" si="84"/>
        <v>0</v>
      </c>
      <c r="Z91" s="76">
        <f t="shared" si="84"/>
        <v>0</v>
      </c>
      <c r="AA91" s="76">
        <f t="shared" si="84"/>
        <v>0</v>
      </c>
      <c r="AB91" s="76">
        <f t="shared" si="84"/>
        <v>0</v>
      </c>
      <c r="AC91" s="76">
        <f t="shared" si="84"/>
        <v>0</v>
      </c>
      <c r="AD91" s="76">
        <f t="shared" si="84"/>
        <v>0</v>
      </c>
      <c r="AE91" s="76">
        <f t="shared" ref="AE91:AF91" si="85">(AE60-AE28)/AE28</f>
        <v>0</v>
      </c>
      <c r="AF91" s="76">
        <f t="shared" si="85"/>
        <v>0</v>
      </c>
      <c r="AG91" s="76">
        <f t="shared" ref="AG91:AH91" si="86">(AG60-AG28)/AG28</f>
        <v>0</v>
      </c>
      <c r="AH91" s="76">
        <f t="shared" si="86"/>
        <v>1.180941099032036E-16</v>
      </c>
      <c r="AI91" s="17"/>
      <c r="AJ91" s="73">
        <f>AVERAGE(C91:AG91)</f>
        <v>-1.2484024132532513E-17</v>
      </c>
    </row>
    <row r="92" spans="2:36" x14ac:dyDescent="0.25">
      <c r="B92" s="50" t="s">
        <v>73</v>
      </c>
      <c r="C92" s="76" t="s">
        <v>75</v>
      </c>
      <c r="D92" s="76" t="s">
        <v>75</v>
      </c>
      <c r="E92" s="76" t="s">
        <v>75</v>
      </c>
      <c r="F92" s="76" t="s">
        <v>75</v>
      </c>
      <c r="G92" s="76" t="s">
        <v>75</v>
      </c>
      <c r="H92" s="76" t="s">
        <v>75</v>
      </c>
      <c r="I92" s="76" t="s">
        <v>75</v>
      </c>
      <c r="J92" s="76" t="s">
        <v>75</v>
      </c>
      <c r="K92" s="76" t="s">
        <v>75</v>
      </c>
      <c r="L92" s="76" t="s">
        <v>75</v>
      </c>
      <c r="M92" s="76" t="s">
        <v>75</v>
      </c>
      <c r="N92" s="76" t="s">
        <v>75</v>
      </c>
      <c r="O92" s="76" t="s">
        <v>75</v>
      </c>
      <c r="P92" s="76" t="s">
        <v>75</v>
      </c>
      <c r="Q92" s="76" t="s">
        <v>75</v>
      </c>
      <c r="R92" s="76" t="s">
        <v>75</v>
      </c>
      <c r="S92" s="76" t="s">
        <v>75</v>
      </c>
      <c r="T92" s="76" t="s">
        <v>75</v>
      </c>
      <c r="U92" s="76" t="s">
        <v>75</v>
      </c>
      <c r="V92" s="76" t="s">
        <v>75</v>
      </c>
      <c r="W92" s="76" t="s">
        <v>75</v>
      </c>
      <c r="X92" s="76" t="s">
        <v>75</v>
      </c>
      <c r="Y92" s="76" t="s">
        <v>75</v>
      </c>
      <c r="Z92" s="76" t="s">
        <v>75</v>
      </c>
      <c r="AA92" s="76" t="s">
        <v>75</v>
      </c>
      <c r="AB92" s="76" t="s">
        <v>75</v>
      </c>
      <c r="AC92" s="76" t="s">
        <v>75</v>
      </c>
      <c r="AD92" s="76" t="s">
        <v>75</v>
      </c>
      <c r="AE92" s="76" t="s">
        <v>75</v>
      </c>
      <c r="AF92" s="76" t="s">
        <v>75</v>
      </c>
      <c r="AG92" s="76" t="s">
        <v>75</v>
      </c>
      <c r="AH92" s="76" t="s">
        <v>75</v>
      </c>
      <c r="AI92" s="17"/>
      <c r="AJ92" s="73"/>
    </row>
    <row r="93" spans="2:36" ht="18" x14ac:dyDescent="0.35">
      <c r="B93" s="47" t="s">
        <v>113</v>
      </c>
      <c r="C93" s="68">
        <f>(C62-C30)/C30</f>
        <v>-0.16617492782797594</v>
      </c>
      <c r="D93" s="68">
        <f t="shared" ref="D93:AD93" si="87">(D62-D30)/D30</f>
        <v>-0.15194170532415918</v>
      </c>
      <c r="E93" s="68">
        <f t="shared" si="87"/>
        <v>-0.15099813095559361</v>
      </c>
      <c r="F93" s="68">
        <f t="shared" si="87"/>
        <v>-0.11813675422765688</v>
      </c>
      <c r="G93" s="68">
        <f t="shared" si="87"/>
        <v>-0.10330984631246393</v>
      </c>
      <c r="H93" s="68">
        <f t="shared" si="87"/>
        <v>-8.2172620168818003E-2</v>
      </c>
      <c r="I93" s="68">
        <f t="shared" si="87"/>
        <v>-7.2028398795066464E-2</v>
      </c>
      <c r="J93" s="68">
        <f t="shared" si="87"/>
        <v>-0.11008187322751488</v>
      </c>
      <c r="K93" s="68">
        <f t="shared" si="87"/>
        <v>-8.2079713711868008E-2</v>
      </c>
      <c r="L93" s="68">
        <f t="shared" si="87"/>
        <v>-8.8681481081589283E-2</v>
      </c>
      <c r="M93" s="68">
        <f t="shared" si="87"/>
        <v>-0.19896362957821032</v>
      </c>
      <c r="N93" s="68">
        <f t="shared" si="87"/>
        <v>-0.14611264544095892</v>
      </c>
      <c r="O93" s="68">
        <f t="shared" si="87"/>
        <v>-0.18402213277116608</v>
      </c>
      <c r="P93" s="68">
        <f t="shared" si="87"/>
        <v>-0.16008807020543578</v>
      </c>
      <c r="Q93" s="68">
        <f t="shared" si="87"/>
        <v>-0.16311708413239728</v>
      </c>
      <c r="R93" s="68">
        <f t="shared" si="87"/>
        <v>-0.19229810920690557</v>
      </c>
      <c r="S93" s="68">
        <f t="shared" si="87"/>
        <v>-0.1906974247266571</v>
      </c>
      <c r="T93" s="68">
        <f t="shared" si="87"/>
        <v>-0.21025433062005786</v>
      </c>
      <c r="U93" s="68">
        <f t="shared" si="87"/>
        <v>-0.26530113191354371</v>
      </c>
      <c r="V93" s="68">
        <f t="shared" si="87"/>
        <v>-0.25962227919658371</v>
      </c>
      <c r="W93" s="68">
        <f t="shared" si="87"/>
        <v>-0.25618380085922793</v>
      </c>
      <c r="X93" s="68">
        <f t="shared" si="87"/>
        <v>-0.29933708116348406</v>
      </c>
      <c r="Y93" s="68">
        <f t="shared" si="87"/>
        <v>-0.38295555955319366</v>
      </c>
      <c r="Z93" s="68">
        <f t="shared" si="87"/>
        <v>-0.33826855086803564</v>
      </c>
      <c r="AA93" s="68">
        <f t="shared" si="87"/>
        <v>-0.35851556248522837</v>
      </c>
      <c r="AB93" s="68">
        <f t="shared" si="87"/>
        <v>-0.34779143427096298</v>
      </c>
      <c r="AC93" s="68">
        <f t="shared" si="87"/>
        <v>-0.3649683542639709</v>
      </c>
      <c r="AD93" s="68">
        <f t="shared" si="87"/>
        <v>-0.30561986536818536</v>
      </c>
      <c r="AE93" s="68">
        <f t="shared" ref="AE93:AF93" si="88">(AE62-AE30)/AE30</f>
        <v>-0.33165701806048958</v>
      </c>
      <c r="AF93" s="68">
        <f t="shared" si="88"/>
        <v>-0.3567763947312016</v>
      </c>
      <c r="AG93" s="68">
        <f t="shared" ref="AG93:AH93" si="89">(AG62-AG30)/AG30</f>
        <v>-0.26837291400875291</v>
      </c>
      <c r="AH93" s="68">
        <f t="shared" si="89"/>
        <v>-0.36936108801177642</v>
      </c>
      <c r="AI93" s="18"/>
      <c r="AJ93" s="74">
        <f>AVERAGE(C93:AG93)</f>
        <v>-0.21633963951797922</v>
      </c>
    </row>
    <row r="94" spans="2:36" x14ac:dyDescent="0.25">
      <c r="AJ94" s="74"/>
    </row>
    <row r="95" spans="2:36" x14ac:dyDescent="0.25">
      <c r="C95" s="78">
        <f>C62-C30</f>
        <v>-998.6186983091111</v>
      </c>
      <c r="D95" s="78">
        <f t="shared" ref="D95:AF95" si="90">D62-D30</f>
        <v>-883.37222247430509</v>
      </c>
      <c r="E95" s="78">
        <f t="shared" si="90"/>
        <v>-840.82875315474575</v>
      </c>
      <c r="F95" s="78">
        <f t="shared" si="90"/>
        <v>-670.05693430285737</v>
      </c>
      <c r="G95" s="78">
        <f t="shared" si="90"/>
        <v>-592.86926464914177</v>
      </c>
      <c r="H95" s="78">
        <f t="shared" si="90"/>
        <v>-550.73517316968082</v>
      </c>
      <c r="I95" s="78">
        <f t="shared" si="90"/>
        <v>-457.79640608695081</v>
      </c>
      <c r="J95" s="78">
        <f t="shared" si="90"/>
        <v>-640.88838442362248</v>
      </c>
      <c r="K95" s="78">
        <f t="shared" si="90"/>
        <v>-462.31184075584133</v>
      </c>
      <c r="L95" s="78">
        <f t="shared" si="90"/>
        <v>-507.61515699432493</v>
      </c>
      <c r="M95" s="78">
        <f t="shared" si="90"/>
        <v>-1457.5357801448017</v>
      </c>
      <c r="N95" s="78">
        <f t="shared" si="90"/>
        <v>-1229.9533708033841</v>
      </c>
      <c r="O95" s="78">
        <f t="shared" si="90"/>
        <v>-1527.3993883687444</v>
      </c>
      <c r="P95" s="78">
        <f t="shared" si="90"/>
        <v>-1404.5897591785279</v>
      </c>
      <c r="Q95" s="78">
        <f t="shared" si="90"/>
        <v>-1180.7071845319069</v>
      </c>
      <c r="R95" s="78">
        <f t="shared" si="90"/>
        <v>-1478.9672707144628</v>
      </c>
      <c r="S95" s="78">
        <f t="shared" si="90"/>
        <v>-1452.1374698906402</v>
      </c>
      <c r="T95" s="78">
        <f t="shared" si="90"/>
        <v>-1379.1476528166449</v>
      </c>
      <c r="U95" s="78">
        <f t="shared" si="90"/>
        <v>-1621.2852732338461</v>
      </c>
      <c r="V95" s="78">
        <f t="shared" si="90"/>
        <v>-1442.657996001004</v>
      </c>
      <c r="W95" s="78">
        <f t="shared" si="90"/>
        <v>-1807.5792943877086</v>
      </c>
      <c r="X95" s="78">
        <f t="shared" si="90"/>
        <v>-1848.8614820157345</v>
      </c>
      <c r="Y95" s="78">
        <f t="shared" si="90"/>
        <v>-2101.1349142348863</v>
      </c>
      <c r="Z95" s="78">
        <f t="shared" si="90"/>
        <v>-2127.5961474364967</v>
      </c>
      <c r="AA95" s="78">
        <f t="shared" si="90"/>
        <v>-2089.0494880376027</v>
      </c>
      <c r="AB95" s="78">
        <f t="shared" si="90"/>
        <v>-2176.968757514438</v>
      </c>
      <c r="AC95" s="78">
        <f t="shared" si="90"/>
        <v>-1838.1504838779192</v>
      </c>
      <c r="AD95" s="78">
        <f t="shared" si="90"/>
        <v>-2273.4632880924764</v>
      </c>
      <c r="AE95" s="78">
        <f t="shared" si="90"/>
        <v>-2077.4943592788495</v>
      </c>
      <c r="AF95" s="78">
        <f t="shared" si="90"/>
        <v>-2375.0846134650701</v>
      </c>
      <c r="AG95" s="78">
        <f t="shared" ref="AG95:AH95" si="91">AG62-AG30</f>
        <v>-1890.0028512930321</v>
      </c>
      <c r="AH95" s="78">
        <f t="shared" si="91"/>
        <v>-2710.4644721813584</v>
      </c>
      <c r="AI95" s="72"/>
      <c r="AJ95" s="75">
        <f>AVERAGE(C95:AH95)</f>
        <v>-1440.4788791193789</v>
      </c>
    </row>
    <row r="121" spans="2:2" x14ac:dyDescent="0.25">
      <c r="B121" s="48" t="s">
        <v>141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K81"/>
  <sheetViews>
    <sheetView zoomScale="75" zoomScaleNormal="75" workbookViewId="0">
      <pane ySplit="1" topLeftCell="A2" activePane="bottomLeft" state="frozen"/>
      <selection activeCell="B38" sqref="B38"/>
      <selection pane="bottomLeft" activeCell="R41" sqref="R41"/>
    </sheetView>
  </sheetViews>
  <sheetFormatPr defaultColWidth="9.140625" defaultRowHeight="15" x14ac:dyDescent="0.2"/>
  <cols>
    <col min="1" max="1" width="4.28515625" style="5" customWidth="1"/>
    <col min="2" max="2" width="51.42578125" style="5" customWidth="1"/>
    <col min="3" max="19" width="8.140625" style="5" bestFit="1" customWidth="1"/>
    <col min="20" max="26" width="6.85546875" style="5" bestFit="1" customWidth="1"/>
    <col min="27" max="27" width="7.42578125" style="5" bestFit="1" customWidth="1"/>
    <col min="28" max="30" width="8.140625" style="5" bestFit="1" customWidth="1"/>
    <col min="31" max="31" width="7.42578125" style="5" bestFit="1" customWidth="1"/>
    <col min="32" max="34" width="8.5703125" style="5" bestFit="1" customWidth="1"/>
    <col min="35" max="36" width="8.140625" style="5" customWidth="1"/>
    <col min="37" max="16384" width="9.140625" style="5"/>
  </cols>
  <sheetData>
    <row r="1" spans="2:35" ht="15.75" customHeight="1" x14ac:dyDescent="0.2">
      <c r="B1" s="19" t="s">
        <v>123</v>
      </c>
    </row>
    <row r="2" spans="2:35" ht="18" x14ac:dyDescent="0.2">
      <c r="B2" s="10" t="s">
        <v>139</v>
      </c>
    </row>
    <row r="3" spans="2:35" ht="20.25" customHeight="1" x14ac:dyDescent="0.2">
      <c r="B3" s="4" t="s">
        <v>46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  <c r="AI3" s="4"/>
    </row>
    <row r="4" spans="2:35" x14ac:dyDescent="0.2">
      <c r="B4" s="9" t="s">
        <v>87</v>
      </c>
      <c r="C4" s="25">
        <f>SUM(C5,C6)</f>
        <v>1476.2440052032957</v>
      </c>
      <c r="D4" s="25">
        <f t="shared" ref="D4:AA4" si="0">SUM(D5,D6)</f>
        <v>1566.4053883747695</v>
      </c>
      <c r="E4" s="25">
        <f t="shared" si="0"/>
        <v>1636.804891871742</v>
      </c>
      <c r="F4" s="25">
        <f t="shared" si="0"/>
        <v>1691.858702032943</v>
      </c>
      <c r="G4" s="25">
        <f t="shared" si="0"/>
        <v>1742.7939278700369</v>
      </c>
      <c r="H4" s="25">
        <f t="shared" si="0"/>
        <v>1783.8901811031583</v>
      </c>
      <c r="I4" s="25">
        <f t="shared" si="0"/>
        <v>1648.4939639728798</v>
      </c>
      <c r="J4" s="25">
        <f t="shared" si="0"/>
        <v>1358.2515075538265</v>
      </c>
      <c r="K4" s="25">
        <f t="shared" si="0"/>
        <v>1415.0371160350153</v>
      </c>
      <c r="L4" s="25">
        <f t="shared" si="0"/>
        <v>1412.6418846823149</v>
      </c>
      <c r="M4" s="25">
        <f t="shared" si="0"/>
        <v>1420.343384163272</v>
      </c>
      <c r="N4" s="25">
        <f t="shared" si="0"/>
        <v>1528.2075427926054</v>
      </c>
      <c r="O4" s="25">
        <f t="shared" si="0"/>
        <v>1610.1605965103292</v>
      </c>
      <c r="P4" s="25">
        <f t="shared" si="0"/>
        <v>1631.9913947418349</v>
      </c>
      <c r="Q4" s="25">
        <f t="shared" si="0"/>
        <v>1333.7545583090021</v>
      </c>
      <c r="R4" s="25">
        <f t="shared" si="0"/>
        <v>1127.8383820335271</v>
      </c>
      <c r="S4" s="25">
        <f t="shared" si="0"/>
        <v>1175.2110126969385</v>
      </c>
      <c r="T4" s="25">
        <f t="shared" si="0"/>
        <v>689.91193570459279</v>
      </c>
      <c r="U4" s="25">
        <f t="shared" si="0"/>
        <v>519.50308849338364</v>
      </c>
      <c r="V4" s="25">
        <f t="shared" si="0"/>
        <v>318.98149710157963</v>
      </c>
      <c r="W4" s="25">
        <f t="shared" si="0"/>
        <v>312.08408821280602</v>
      </c>
      <c r="X4" s="25">
        <f t="shared" si="0"/>
        <v>427.3484695940308</v>
      </c>
      <c r="Y4" s="25">
        <f t="shared" si="0"/>
        <v>339.12653336994788</v>
      </c>
      <c r="Z4" s="25">
        <f t="shared" si="0"/>
        <v>516.28633635452331</v>
      </c>
      <c r="AA4" s="25">
        <f t="shared" si="0"/>
        <v>725.87319921131223</v>
      </c>
      <c r="AB4" s="25">
        <f>SUM(AB5,AB6)</f>
        <v>814.15791003128629</v>
      </c>
      <c r="AC4" s="25">
        <f>SUM(AC5,AC6)</f>
        <v>839.50816237353752</v>
      </c>
      <c r="AD4" s="25">
        <f t="shared" ref="AD4:AE4" si="1">SUM(AD5,AD6)</f>
        <v>804.05386674717329</v>
      </c>
      <c r="AE4" s="25">
        <f t="shared" si="1"/>
        <v>775.83446627642377</v>
      </c>
      <c r="AF4" s="25">
        <f t="shared" ref="AF4:AG4" si="2">SUM(AF5,AF6)</f>
        <v>742.3571764636913</v>
      </c>
      <c r="AG4" s="25">
        <f t="shared" si="2"/>
        <v>738.73563588611705</v>
      </c>
      <c r="AH4" s="25">
        <f t="shared" ref="AH4" si="3">SUM(AH5,AH6)</f>
        <v>703.19188189697718</v>
      </c>
      <c r="AI4" s="25"/>
    </row>
    <row r="5" spans="2:35" x14ac:dyDescent="0.2">
      <c r="B5" s="43" t="s">
        <v>88</v>
      </c>
      <c r="C5" s="25" t="s">
        <v>75</v>
      </c>
      <c r="D5" s="25" t="s">
        <v>75</v>
      </c>
      <c r="E5" s="25" t="s">
        <v>75</v>
      </c>
      <c r="F5" s="25" t="s">
        <v>75</v>
      </c>
      <c r="G5" s="25" t="s">
        <v>75</v>
      </c>
      <c r="H5" s="25" t="s">
        <v>75</v>
      </c>
      <c r="I5" s="25" t="s">
        <v>75</v>
      </c>
      <c r="J5" s="25" t="s">
        <v>75</v>
      </c>
      <c r="K5" s="25" t="s">
        <v>75</v>
      </c>
      <c r="L5" s="25">
        <v>1412.6418846823149</v>
      </c>
      <c r="M5" s="25">
        <v>1420.343384163272</v>
      </c>
      <c r="N5" s="25">
        <v>1528.2075427926054</v>
      </c>
      <c r="O5" s="25">
        <v>1610.1605965103292</v>
      </c>
      <c r="P5" s="25">
        <v>1631.9913947418349</v>
      </c>
      <c r="Q5" s="25">
        <v>1333.7545583090021</v>
      </c>
      <c r="R5" s="25">
        <v>1127.8383820335271</v>
      </c>
      <c r="S5" s="25">
        <v>1175.2110126969385</v>
      </c>
      <c r="T5" s="25">
        <v>689.91193570459279</v>
      </c>
      <c r="U5" s="25">
        <v>519.50308849338364</v>
      </c>
      <c r="V5" s="25">
        <v>318.98149710157963</v>
      </c>
      <c r="W5" s="25">
        <v>312.08408821280602</v>
      </c>
      <c r="X5" s="25">
        <v>427.3484695940308</v>
      </c>
      <c r="Y5" s="25">
        <v>339.12653336994788</v>
      </c>
      <c r="Z5" s="25">
        <v>516.28633635452331</v>
      </c>
      <c r="AA5" s="25">
        <v>725.87319921131223</v>
      </c>
      <c r="AB5" s="25">
        <v>814.15791003128629</v>
      </c>
      <c r="AC5" s="25">
        <v>839.50816237353752</v>
      </c>
      <c r="AD5" s="25">
        <v>804.05386674717329</v>
      </c>
      <c r="AE5" s="25">
        <v>775.83446627642377</v>
      </c>
      <c r="AF5" s="25">
        <v>742.3571764636913</v>
      </c>
      <c r="AG5" s="25">
        <v>738.73563588611705</v>
      </c>
      <c r="AH5" s="25">
        <v>703.19188189697718</v>
      </c>
      <c r="AI5" s="25"/>
    </row>
    <row r="6" spans="2:35" x14ac:dyDescent="0.2">
      <c r="B6" s="43" t="s">
        <v>89</v>
      </c>
      <c r="C6" s="25">
        <v>1476.2440052032957</v>
      </c>
      <c r="D6" s="25">
        <v>1566.4053883747695</v>
      </c>
      <c r="E6" s="25">
        <v>1636.804891871742</v>
      </c>
      <c r="F6" s="25">
        <v>1691.858702032943</v>
      </c>
      <c r="G6" s="25">
        <v>1742.7939278700369</v>
      </c>
      <c r="H6" s="25">
        <v>1783.8901811031583</v>
      </c>
      <c r="I6" s="25">
        <v>1648.4939639728798</v>
      </c>
      <c r="J6" s="25">
        <v>1358.2515075538265</v>
      </c>
      <c r="K6" s="25">
        <v>1415.0371160350153</v>
      </c>
      <c r="L6" s="25" t="s">
        <v>147</v>
      </c>
      <c r="M6" s="25" t="s">
        <v>147</v>
      </c>
      <c r="N6" s="25" t="s">
        <v>147</v>
      </c>
      <c r="O6" s="25" t="s">
        <v>147</v>
      </c>
      <c r="P6" s="25" t="s">
        <v>147</v>
      </c>
      <c r="Q6" s="25" t="s">
        <v>147</v>
      </c>
      <c r="R6" s="25" t="s">
        <v>147</v>
      </c>
      <c r="S6" s="25" t="s">
        <v>147</v>
      </c>
      <c r="T6" s="25" t="s">
        <v>147</v>
      </c>
      <c r="U6" s="25" t="s">
        <v>147</v>
      </c>
      <c r="V6" s="25" t="s">
        <v>147</v>
      </c>
      <c r="W6" s="25" t="s">
        <v>147</v>
      </c>
      <c r="X6" s="25" t="s">
        <v>147</v>
      </c>
      <c r="Y6" s="25" t="s">
        <v>147</v>
      </c>
      <c r="Z6" s="25" t="s">
        <v>147</v>
      </c>
      <c r="AA6" s="25" t="s">
        <v>147</v>
      </c>
      <c r="AB6" s="25" t="s">
        <v>147</v>
      </c>
      <c r="AC6" s="25" t="s">
        <v>147</v>
      </c>
      <c r="AD6" s="25" t="s">
        <v>147</v>
      </c>
      <c r="AE6" s="25" t="s">
        <v>147</v>
      </c>
      <c r="AF6" s="25" t="s">
        <v>147</v>
      </c>
      <c r="AG6" s="25" t="s">
        <v>147</v>
      </c>
      <c r="AH6" s="25" t="s">
        <v>147</v>
      </c>
      <c r="AI6" s="25"/>
    </row>
    <row r="7" spans="2:35" x14ac:dyDescent="0.2">
      <c r="B7" s="9" t="s">
        <v>90</v>
      </c>
      <c r="C7" s="25" t="str">
        <f>IF(SUM(C8,C9)=0,"NO",(SUM(C8,C9)))</f>
        <v>NO</v>
      </c>
      <c r="D7" s="25" t="str">
        <f t="shared" ref="D7:AE7" si="4">IF(SUM(D8,D9)=0,"NO",(SUM(D8,D9)))</f>
        <v>NO</v>
      </c>
      <c r="E7" s="25" t="str">
        <f t="shared" si="4"/>
        <v>NO</v>
      </c>
      <c r="F7" s="25" t="str">
        <f t="shared" si="4"/>
        <v>NO</v>
      </c>
      <c r="G7" s="25" t="str">
        <f t="shared" si="4"/>
        <v>NO</v>
      </c>
      <c r="H7" s="25" t="str">
        <f t="shared" si="4"/>
        <v>NO</v>
      </c>
      <c r="I7" s="25" t="str">
        <f t="shared" si="4"/>
        <v>NO</v>
      </c>
      <c r="J7" s="25" t="str">
        <f t="shared" si="4"/>
        <v>NO</v>
      </c>
      <c r="K7" s="25" t="str">
        <f t="shared" si="4"/>
        <v>NO</v>
      </c>
      <c r="L7" s="25" t="str">
        <f t="shared" si="4"/>
        <v>NO</v>
      </c>
      <c r="M7" s="25" t="str">
        <f t="shared" si="4"/>
        <v>NO</v>
      </c>
      <c r="N7" s="25">
        <f t="shared" si="4"/>
        <v>3.9041147999999999</v>
      </c>
      <c r="O7" s="25">
        <f t="shared" si="4"/>
        <v>5.9726827999999994</v>
      </c>
      <c r="P7" s="25">
        <f t="shared" si="4"/>
        <v>8.3072848000000015</v>
      </c>
      <c r="Q7" s="25">
        <f t="shared" si="4"/>
        <v>34.960379600000003</v>
      </c>
      <c r="R7" s="25">
        <f t="shared" si="4"/>
        <v>47.649235599999997</v>
      </c>
      <c r="S7" s="25">
        <f t="shared" si="4"/>
        <v>38.1917708</v>
      </c>
      <c r="T7" s="25">
        <f t="shared" si="4"/>
        <v>37.751190399999999</v>
      </c>
      <c r="U7" s="25">
        <f t="shared" si="4"/>
        <v>49.80138920000001</v>
      </c>
      <c r="V7" s="25">
        <f t="shared" si="4"/>
        <v>49.124275600000004</v>
      </c>
      <c r="W7" s="25">
        <f t="shared" si="4"/>
        <v>50.026312400000002</v>
      </c>
      <c r="X7" s="25">
        <f t="shared" si="4"/>
        <v>49.850344800000009</v>
      </c>
      <c r="Y7" s="25">
        <f t="shared" si="4"/>
        <v>45.309498799999993</v>
      </c>
      <c r="Z7" s="25">
        <f t="shared" si="4"/>
        <v>45.739387999999998</v>
      </c>
      <c r="AA7" s="25">
        <f t="shared" si="4"/>
        <v>42.4878316</v>
      </c>
      <c r="AB7" s="25">
        <f t="shared" si="4"/>
        <v>41.596695200000006</v>
      </c>
      <c r="AC7" s="25">
        <f t="shared" si="4"/>
        <v>40.990482400000005</v>
      </c>
      <c r="AD7" s="25">
        <f t="shared" si="4"/>
        <v>46.863633920362396</v>
      </c>
      <c r="AE7" s="25">
        <f t="shared" si="4"/>
        <v>45.793105543440078</v>
      </c>
      <c r="AF7" s="25">
        <f t="shared" ref="AF7:AG7" si="5">IF(SUM(AF8,AF9)=0,"NO",(SUM(AF8,AF9)))</f>
        <v>49.370679257317335</v>
      </c>
      <c r="AG7" s="25">
        <f t="shared" si="5"/>
        <v>48.144307363679999</v>
      </c>
      <c r="AH7" s="25">
        <f t="shared" ref="AH7" si="6">IF(SUM(AH8,AH9)=0,"NO",(SUM(AH8,AH9)))</f>
        <v>49.453576552944035</v>
      </c>
      <c r="AI7" s="25"/>
    </row>
    <row r="8" spans="2:35" x14ac:dyDescent="0.2">
      <c r="B8" s="43" t="s">
        <v>121</v>
      </c>
      <c r="C8" s="25" t="s">
        <v>75</v>
      </c>
      <c r="D8" s="25" t="s">
        <v>75</v>
      </c>
      <c r="E8" s="25" t="s">
        <v>75</v>
      </c>
      <c r="F8" s="25" t="s">
        <v>75</v>
      </c>
      <c r="G8" s="25" t="s">
        <v>75</v>
      </c>
      <c r="H8" s="25" t="s">
        <v>75</v>
      </c>
      <c r="I8" s="25" t="s">
        <v>75</v>
      </c>
      <c r="J8" s="25" t="s">
        <v>75</v>
      </c>
      <c r="K8" s="25" t="s">
        <v>75</v>
      </c>
      <c r="L8" s="25" t="s">
        <v>75</v>
      </c>
      <c r="M8" s="25" t="s">
        <v>75</v>
      </c>
      <c r="N8" s="25">
        <v>3.9041147999999999</v>
      </c>
      <c r="O8" s="25">
        <v>5.9726827999999994</v>
      </c>
      <c r="P8" s="25">
        <v>8.3072848000000015</v>
      </c>
      <c r="Q8" s="25">
        <v>34.960379600000003</v>
      </c>
      <c r="R8" s="25">
        <v>47.649235599999997</v>
      </c>
      <c r="S8" s="25">
        <v>38.1917708</v>
      </c>
      <c r="T8" s="25">
        <v>37.751190399999999</v>
      </c>
      <c r="U8" s="25">
        <v>49.80138920000001</v>
      </c>
      <c r="V8" s="25">
        <v>49.124275600000004</v>
      </c>
      <c r="W8" s="25">
        <v>49.965048400000001</v>
      </c>
      <c r="X8" s="25">
        <v>49.73308080000001</v>
      </c>
      <c r="Y8" s="25">
        <v>45.155364399999996</v>
      </c>
      <c r="Z8" s="25">
        <v>45.479346399999997</v>
      </c>
      <c r="AA8" s="25">
        <v>42.039518000000001</v>
      </c>
      <c r="AB8" s="25">
        <v>40.592749600000005</v>
      </c>
      <c r="AC8" s="25">
        <v>40.108796000000005</v>
      </c>
      <c r="AD8" s="25">
        <v>44.732789120362398</v>
      </c>
      <c r="AE8" s="25">
        <v>42.901687276040391</v>
      </c>
      <c r="AF8" s="25">
        <v>45.497805399517809</v>
      </c>
      <c r="AG8" s="25">
        <v>43.423929084000001</v>
      </c>
      <c r="AH8" s="25">
        <v>44.70085912042579</v>
      </c>
      <c r="AI8" s="25"/>
    </row>
    <row r="9" spans="2:35" x14ac:dyDescent="0.2">
      <c r="B9" s="43" t="s">
        <v>120</v>
      </c>
      <c r="C9" s="25" t="s">
        <v>75</v>
      </c>
      <c r="D9" s="25" t="s">
        <v>75</v>
      </c>
      <c r="E9" s="25" t="s">
        <v>75</v>
      </c>
      <c r="F9" s="25" t="s">
        <v>75</v>
      </c>
      <c r="G9" s="25" t="s">
        <v>75</v>
      </c>
      <c r="H9" s="25" t="s">
        <v>75</v>
      </c>
      <c r="I9" s="25" t="s">
        <v>75</v>
      </c>
      <c r="J9" s="25" t="s">
        <v>75</v>
      </c>
      <c r="K9" s="25" t="s">
        <v>75</v>
      </c>
      <c r="L9" s="25" t="s">
        <v>75</v>
      </c>
      <c r="M9" s="25" t="s">
        <v>75</v>
      </c>
      <c r="N9" s="25" t="s">
        <v>75</v>
      </c>
      <c r="O9" s="25" t="s">
        <v>75</v>
      </c>
      <c r="P9" s="25" t="s">
        <v>75</v>
      </c>
      <c r="Q9" s="25" t="s">
        <v>75</v>
      </c>
      <c r="R9" s="25" t="s">
        <v>75</v>
      </c>
      <c r="S9" s="25" t="s">
        <v>75</v>
      </c>
      <c r="T9" s="25" t="s">
        <v>75</v>
      </c>
      <c r="U9" s="25" t="s">
        <v>75</v>
      </c>
      <c r="V9" s="25" t="s">
        <v>75</v>
      </c>
      <c r="W9" s="25">
        <v>6.1264000000000006E-2</v>
      </c>
      <c r="X9" s="25">
        <v>0.11726399999999999</v>
      </c>
      <c r="Y9" s="25">
        <v>0.1541344</v>
      </c>
      <c r="Z9" s="25">
        <v>0.26004160000000004</v>
      </c>
      <c r="AA9" s="25">
        <v>0.44831360000000009</v>
      </c>
      <c r="AB9" s="25">
        <v>1.0039456000000002</v>
      </c>
      <c r="AC9" s="25">
        <v>0.88168640000000009</v>
      </c>
      <c r="AD9" s="25">
        <v>2.1308448000000002</v>
      </c>
      <c r="AE9" s="25">
        <v>2.8914182673996884</v>
      </c>
      <c r="AF9" s="25">
        <v>3.8728738577995245</v>
      </c>
      <c r="AG9" s="25">
        <v>4.7203782796800002</v>
      </c>
      <c r="AH9" s="25">
        <v>4.7527174325182466</v>
      </c>
      <c r="AI9" s="25"/>
    </row>
    <row r="10" spans="2:35" x14ac:dyDescent="0.2">
      <c r="B10" s="9" t="s">
        <v>91</v>
      </c>
      <c r="C10" s="25">
        <f t="shared" ref="C10:X10" si="7">SUM(C11:C12)</f>
        <v>97.740765061882584</v>
      </c>
      <c r="D10" s="25">
        <f t="shared" si="7"/>
        <v>97.88913255185517</v>
      </c>
      <c r="E10" s="25">
        <f t="shared" si="7"/>
        <v>98.674091582228982</v>
      </c>
      <c r="F10" s="25">
        <f t="shared" si="7"/>
        <v>99.486071387791299</v>
      </c>
      <c r="G10" s="25">
        <f t="shared" si="7"/>
        <v>100.14640441176329</v>
      </c>
      <c r="H10" s="25">
        <f t="shared" si="7"/>
        <v>100.61466015448265</v>
      </c>
      <c r="I10" s="25">
        <f t="shared" si="7"/>
        <v>100.63183666576825</v>
      </c>
      <c r="J10" s="25">
        <f t="shared" si="7"/>
        <v>84.748430635606638</v>
      </c>
      <c r="K10" s="25">
        <f t="shared" si="7"/>
        <v>66.715771321119604</v>
      </c>
      <c r="L10" s="25">
        <f t="shared" si="7"/>
        <v>74.599152005657402</v>
      </c>
      <c r="M10" s="25">
        <f t="shared" si="7"/>
        <v>79.602870990238046</v>
      </c>
      <c r="N10" s="25">
        <f t="shared" si="7"/>
        <v>88.811286706276107</v>
      </c>
      <c r="O10" s="25">
        <f t="shared" si="7"/>
        <v>115.03357663120157</v>
      </c>
      <c r="P10" s="25">
        <f t="shared" si="7"/>
        <v>162.09788443672096</v>
      </c>
      <c r="Q10" s="25">
        <f t="shared" si="7"/>
        <v>149.46809786056201</v>
      </c>
      <c r="R10" s="25">
        <f t="shared" si="7"/>
        <v>132.57234476718929</v>
      </c>
      <c r="S10" s="25">
        <f t="shared" si="7"/>
        <v>130.19005777336207</v>
      </c>
      <c r="T10" s="25">
        <f t="shared" si="7"/>
        <v>83.934111990741059</v>
      </c>
      <c r="U10" s="25">
        <f t="shared" si="7"/>
        <v>69.023804958287926</v>
      </c>
      <c r="V10" s="25">
        <f t="shared" si="7"/>
        <v>70.514412189651139</v>
      </c>
      <c r="W10" s="25">
        <f t="shared" si="7"/>
        <v>62.072527439734159</v>
      </c>
      <c r="X10" s="25">
        <f t="shared" si="7"/>
        <v>45.013958102736098</v>
      </c>
      <c r="Y10" s="25">
        <f t="shared" ref="Y10:AC10" si="8">SUM(Y11:Y12)</f>
        <v>48.286182233922169</v>
      </c>
      <c r="Z10" s="25">
        <f t="shared" si="8"/>
        <v>45.127691648505653</v>
      </c>
      <c r="AA10" s="25">
        <f t="shared" si="8"/>
        <v>41.651772593635812</v>
      </c>
      <c r="AB10" s="25">
        <f t="shared" si="8"/>
        <v>42.393890563800774</v>
      </c>
      <c r="AC10" s="25">
        <f t="shared" si="8"/>
        <v>25.030907769237675</v>
      </c>
      <c r="AD10" s="25">
        <f t="shared" ref="AD10:AE10" si="9">SUM(AD11:AD12)</f>
        <v>27.449305898653076</v>
      </c>
      <c r="AE10" s="25">
        <f t="shared" si="9"/>
        <v>23.899295638180405</v>
      </c>
      <c r="AF10" s="25">
        <f t="shared" ref="AF10:AG10" si="10">SUM(AF11:AF12)</f>
        <v>32.524203919874395</v>
      </c>
      <c r="AG10" s="25">
        <f t="shared" si="10"/>
        <v>31.188413817965913</v>
      </c>
      <c r="AH10" s="25">
        <f t="shared" ref="AH10" si="11">SUM(AH11:AH12)</f>
        <v>34.718072629870314</v>
      </c>
      <c r="AI10" s="25"/>
    </row>
    <row r="11" spans="2:35" x14ac:dyDescent="0.2">
      <c r="B11" s="43" t="s">
        <v>92</v>
      </c>
      <c r="C11" s="25">
        <v>83.712470677119995</v>
      </c>
      <c r="D11" s="25">
        <v>83.712470677119995</v>
      </c>
      <c r="E11" s="25">
        <v>83.712470677119995</v>
      </c>
      <c r="F11" s="25">
        <v>83.712470677119995</v>
      </c>
      <c r="G11" s="25">
        <v>83.712470677119995</v>
      </c>
      <c r="H11" s="25">
        <v>83.712470677119995</v>
      </c>
      <c r="I11" s="25">
        <v>83.712470677119995</v>
      </c>
      <c r="J11" s="25">
        <v>70.091245517760001</v>
      </c>
      <c r="K11" s="25">
        <v>52.922100358400002</v>
      </c>
      <c r="L11" s="25">
        <v>56.059540312533336</v>
      </c>
      <c r="M11" s="25">
        <v>59.196980266666664</v>
      </c>
      <c r="N11" s="25">
        <v>63.610115145546658</v>
      </c>
      <c r="O11" s="25">
        <v>64.613503961066669</v>
      </c>
      <c r="P11" s="25">
        <v>97.14520446661335</v>
      </c>
      <c r="Q11" s="25">
        <v>110.74275083386665</v>
      </c>
      <c r="R11" s="25">
        <v>107.23088997954669</v>
      </c>
      <c r="S11" s="25">
        <v>103.71902912522668</v>
      </c>
      <c r="T11" s="25">
        <v>82.786976902933333</v>
      </c>
      <c r="U11" s="25">
        <v>61.854924680640011</v>
      </c>
      <c r="V11" s="25">
        <v>63.275652207040011</v>
      </c>
      <c r="W11" s="25">
        <v>53.97827319732194</v>
      </c>
      <c r="X11" s="25">
        <v>37.338495303199998</v>
      </c>
      <c r="Y11" s="25">
        <v>44.779555722720012</v>
      </c>
      <c r="Z11" s="25">
        <v>42.755018997600004</v>
      </c>
      <c r="AA11" s="25">
        <v>38.836178903946674</v>
      </c>
      <c r="AB11" s="25">
        <v>39.342313085226671</v>
      </c>
      <c r="AC11" s="25">
        <v>22.163349411840006</v>
      </c>
      <c r="AD11" s="25">
        <v>24.389599847218662</v>
      </c>
      <c r="AE11" s="25">
        <v>20.266086194293337</v>
      </c>
      <c r="AF11" s="25">
        <v>27.568033710186672</v>
      </c>
      <c r="AG11" s="25">
        <v>28.269062109598611</v>
      </c>
      <c r="AH11" s="25">
        <v>31.943122097879478</v>
      </c>
      <c r="AI11" s="25"/>
    </row>
    <row r="12" spans="2:35" x14ac:dyDescent="0.2">
      <c r="B12" s="43" t="s">
        <v>93</v>
      </c>
      <c r="C12" s="25">
        <v>14.028294384762585</v>
      </c>
      <c r="D12" s="25">
        <v>14.176661874735178</v>
      </c>
      <c r="E12" s="25">
        <v>14.961620905108983</v>
      </c>
      <c r="F12" s="25">
        <v>15.77360071067131</v>
      </c>
      <c r="G12" s="25">
        <v>16.43393373464329</v>
      </c>
      <c r="H12" s="25">
        <v>16.902189477362658</v>
      </c>
      <c r="I12" s="25">
        <v>16.919365988648245</v>
      </c>
      <c r="J12" s="25">
        <v>14.657185117846636</v>
      </c>
      <c r="K12" s="25">
        <v>13.793670962719608</v>
      </c>
      <c r="L12" s="25">
        <v>18.539611693124066</v>
      </c>
      <c r="M12" s="25">
        <v>20.405890723571375</v>
      </c>
      <c r="N12" s="25">
        <v>25.201171560729446</v>
      </c>
      <c r="O12" s="25">
        <v>50.4200726701349</v>
      </c>
      <c r="P12" s="25">
        <v>64.95267997010761</v>
      </c>
      <c r="Q12" s="25">
        <v>38.725347026695374</v>
      </c>
      <c r="R12" s="25">
        <v>25.341454787642618</v>
      </c>
      <c r="S12" s="25">
        <v>26.471028648135384</v>
      </c>
      <c r="T12" s="25">
        <v>1.1471350878077275</v>
      </c>
      <c r="U12" s="25">
        <v>7.1688802776479168</v>
      </c>
      <c r="V12" s="25">
        <v>7.2387599826111284</v>
      </c>
      <c r="W12" s="25">
        <v>8.0942542424122212</v>
      </c>
      <c r="X12" s="25">
        <v>7.6754627995361018</v>
      </c>
      <c r="Y12" s="25">
        <v>3.506626511202156</v>
      </c>
      <c r="Z12" s="25">
        <v>2.3726726509056464</v>
      </c>
      <c r="AA12" s="25">
        <v>2.815593689689138</v>
      </c>
      <c r="AB12" s="25">
        <v>3.0515774785741026</v>
      </c>
      <c r="AC12" s="25">
        <v>2.8675583573976695</v>
      </c>
      <c r="AD12" s="25">
        <v>3.0597060514344152</v>
      </c>
      <c r="AE12" s="25">
        <v>3.6332094438870666</v>
      </c>
      <c r="AF12" s="25">
        <v>4.9561702096877269</v>
      </c>
      <c r="AG12" s="25">
        <v>2.9193517083673028</v>
      </c>
      <c r="AH12" s="25">
        <v>2.7749505319908367</v>
      </c>
      <c r="AI12" s="25"/>
    </row>
    <row r="13" spans="2:35" x14ac:dyDescent="0.2">
      <c r="B13" s="9" t="s">
        <v>94</v>
      </c>
      <c r="C13" s="25">
        <f>C14</f>
        <v>135.25319522288586</v>
      </c>
      <c r="D13" s="25">
        <f t="shared" ref="D13:AH13" si="12">D14</f>
        <v>135.43145080529615</v>
      </c>
      <c r="E13" s="25">
        <f t="shared" si="12"/>
        <v>137.13203332185168</v>
      </c>
      <c r="F13" s="25">
        <f t="shared" si="12"/>
        <v>137.29062266307653</v>
      </c>
      <c r="G13" s="25">
        <f t="shared" si="12"/>
        <v>135.94524665740758</v>
      </c>
      <c r="H13" s="25">
        <f t="shared" si="12"/>
        <v>135.25570228818248</v>
      </c>
      <c r="I13" s="25">
        <f t="shared" si="12"/>
        <v>135.33735543540018</v>
      </c>
      <c r="J13" s="25">
        <f t="shared" si="12"/>
        <v>134.08108593492943</v>
      </c>
      <c r="K13" s="25">
        <f t="shared" si="12"/>
        <v>144.94266515134387</v>
      </c>
      <c r="L13" s="25">
        <f t="shared" si="12"/>
        <v>143.62100195313579</v>
      </c>
      <c r="M13" s="25">
        <f t="shared" si="12"/>
        <v>143.43835361549452</v>
      </c>
      <c r="N13" s="25">
        <f t="shared" si="12"/>
        <v>146.04544138813282</v>
      </c>
      <c r="O13" s="25">
        <f t="shared" si="12"/>
        <v>149.81283750782927</v>
      </c>
      <c r="P13" s="25">
        <f t="shared" si="12"/>
        <v>133.48896372238977</v>
      </c>
      <c r="Q13" s="25">
        <f t="shared" si="12"/>
        <v>131.83371366921926</v>
      </c>
      <c r="R13" s="25">
        <f t="shared" si="12"/>
        <v>134.26355949648877</v>
      </c>
      <c r="S13" s="25">
        <f t="shared" si="12"/>
        <v>129.45114586871648</v>
      </c>
      <c r="T13" s="25">
        <f t="shared" si="12"/>
        <v>131.6594100388397</v>
      </c>
      <c r="U13" s="25">
        <f t="shared" si="12"/>
        <v>140.4207827114636</v>
      </c>
      <c r="V13" s="25">
        <f t="shared" si="12"/>
        <v>141.99278491419452</v>
      </c>
      <c r="W13" s="25">
        <f t="shared" si="12"/>
        <v>140.05549064460226</v>
      </c>
      <c r="X13" s="25">
        <f t="shared" si="12"/>
        <v>138.68233915787044</v>
      </c>
      <c r="Y13" s="25">
        <f t="shared" si="12"/>
        <v>139.31065521508137</v>
      </c>
      <c r="Z13" s="25">
        <f t="shared" si="12"/>
        <v>138.72129108451219</v>
      </c>
      <c r="AA13" s="25">
        <f t="shared" si="12"/>
        <v>143.38580313823721</v>
      </c>
      <c r="AB13" s="25">
        <f t="shared" si="12"/>
        <v>143.90487879949171</v>
      </c>
      <c r="AC13" s="25">
        <f t="shared" si="12"/>
        <v>146.68235046084251</v>
      </c>
      <c r="AD13" s="25">
        <f t="shared" si="12"/>
        <v>148.63364408006458</v>
      </c>
      <c r="AE13" s="25">
        <f t="shared" si="12"/>
        <v>149.61633397017732</v>
      </c>
      <c r="AF13" s="25">
        <f t="shared" si="12"/>
        <v>151.41680137556864</v>
      </c>
      <c r="AG13" s="25">
        <f t="shared" si="12"/>
        <v>154.72408001957368</v>
      </c>
      <c r="AH13" s="25">
        <f t="shared" si="12"/>
        <v>155.99801895292779</v>
      </c>
      <c r="AI13" s="25"/>
    </row>
    <row r="14" spans="2:35" x14ac:dyDescent="0.2">
      <c r="B14" s="43" t="s">
        <v>95</v>
      </c>
      <c r="C14" s="25">
        <v>135.25319522288586</v>
      </c>
      <c r="D14" s="25">
        <v>135.43145080529615</v>
      </c>
      <c r="E14" s="25">
        <v>137.13203332185168</v>
      </c>
      <c r="F14" s="25">
        <v>137.29062266307653</v>
      </c>
      <c r="G14" s="25">
        <v>135.94524665740758</v>
      </c>
      <c r="H14" s="25">
        <v>135.25570228818248</v>
      </c>
      <c r="I14" s="25">
        <v>135.33735543540018</v>
      </c>
      <c r="J14" s="25">
        <v>134.08108593492943</v>
      </c>
      <c r="K14" s="25">
        <v>144.94266515134387</v>
      </c>
      <c r="L14" s="25">
        <v>143.62100195313579</v>
      </c>
      <c r="M14" s="25">
        <v>143.43835361549452</v>
      </c>
      <c r="N14" s="25">
        <v>146.04544138813282</v>
      </c>
      <c r="O14" s="25">
        <v>149.81283750782927</v>
      </c>
      <c r="P14" s="25">
        <v>133.48896372238977</v>
      </c>
      <c r="Q14" s="25">
        <v>131.83371366921926</v>
      </c>
      <c r="R14" s="25">
        <v>134.26355949648877</v>
      </c>
      <c r="S14" s="25">
        <v>129.45114586871648</v>
      </c>
      <c r="T14" s="25">
        <v>131.6594100388397</v>
      </c>
      <c r="U14" s="25">
        <v>140.4207827114636</v>
      </c>
      <c r="V14" s="25">
        <v>141.99278491419452</v>
      </c>
      <c r="W14" s="25">
        <v>140.05549064460226</v>
      </c>
      <c r="X14" s="25">
        <v>138.68233915787044</v>
      </c>
      <c r="Y14" s="25">
        <v>139.31065521508137</v>
      </c>
      <c r="Z14" s="25">
        <v>138.72129108451219</v>
      </c>
      <c r="AA14" s="25">
        <v>143.38580313823721</v>
      </c>
      <c r="AB14" s="25">
        <v>143.90487879949171</v>
      </c>
      <c r="AC14" s="25">
        <v>146.68235046084251</v>
      </c>
      <c r="AD14" s="25">
        <v>148.63364408006458</v>
      </c>
      <c r="AE14" s="25">
        <v>149.61633397017732</v>
      </c>
      <c r="AF14" s="25">
        <v>151.41680137556864</v>
      </c>
      <c r="AG14" s="25">
        <v>154.72408001957368</v>
      </c>
      <c r="AH14" s="25">
        <v>155.99801895292779</v>
      </c>
      <c r="AI14" s="25"/>
    </row>
    <row r="15" spans="2:35" x14ac:dyDescent="0.2">
      <c r="B15" s="43" t="s">
        <v>96</v>
      </c>
      <c r="C15" s="25" t="s">
        <v>147</v>
      </c>
      <c r="D15" s="25" t="s">
        <v>147</v>
      </c>
      <c r="E15" s="25" t="s">
        <v>147</v>
      </c>
      <c r="F15" s="25" t="s">
        <v>147</v>
      </c>
      <c r="G15" s="25" t="s">
        <v>147</v>
      </c>
      <c r="H15" s="25" t="s">
        <v>147</v>
      </c>
      <c r="I15" s="25" t="s">
        <v>147</v>
      </c>
      <c r="J15" s="25" t="s">
        <v>147</v>
      </c>
      <c r="K15" s="25" t="s">
        <v>147</v>
      </c>
      <c r="L15" s="25" t="s">
        <v>147</v>
      </c>
      <c r="M15" s="25" t="s">
        <v>147</v>
      </c>
      <c r="N15" s="25" t="s">
        <v>147</v>
      </c>
      <c r="O15" s="25" t="s">
        <v>147</v>
      </c>
      <c r="P15" s="25" t="s">
        <v>147</v>
      </c>
      <c r="Q15" s="25" t="s">
        <v>147</v>
      </c>
      <c r="R15" s="25" t="s">
        <v>147</v>
      </c>
      <c r="S15" s="25" t="s">
        <v>147</v>
      </c>
      <c r="T15" s="25" t="s">
        <v>147</v>
      </c>
      <c r="U15" s="25" t="s">
        <v>147</v>
      </c>
      <c r="V15" s="25" t="s">
        <v>147</v>
      </c>
      <c r="W15" s="25" t="s">
        <v>147</v>
      </c>
      <c r="X15" s="25" t="s">
        <v>147</v>
      </c>
      <c r="Y15" s="25" t="s">
        <v>147</v>
      </c>
      <c r="Z15" s="25" t="s">
        <v>147</v>
      </c>
      <c r="AA15" s="25" t="s">
        <v>147</v>
      </c>
      <c r="AB15" s="25" t="s">
        <v>147</v>
      </c>
      <c r="AC15" s="25" t="s">
        <v>147</v>
      </c>
      <c r="AD15" s="25" t="s">
        <v>147</v>
      </c>
      <c r="AE15" s="25" t="s">
        <v>147</v>
      </c>
      <c r="AF15" s="25" t="s">
        <v>147</v>
      </c>
      <c r="AG15" s="25" t="s">
        <v>147</v>
      </c>
      <c r="AH15" s="25" t="s">
        <v>147</v>
      </c>
      <c r="AI15" s="25"/>
    </row>
    <row r="16" spans="2:35" ht="18" x14ac:dyDescent="0.2">
      <c r="B16" s="8" t="s">
        <v>117</v>
      </c>
      <c r="C16" s="26">
        <f>SUM(C4,C7,C10,C13)</f>
        <v>1709.237965488064</v>
      </c>
      <c r="D16" s="26">
        <f t="shared" ref="D16:AH16" si="13">SUM(D4,D7,D10,D13)</f>
        <v>1799.7259717319209</v>
      </c>
      <c r="E16" s="26">
        <f t="shared" si="13"/>
        <v>1872.6110167758227</v>
      </c>
      <c r="F16" s="26">
        <f t="shared" si="13"/>
        <v>1928.635396083811</v>
      </c>
      <c r="G16" s="26">
        <f t="shared" si="13"/>
        <v>1978.8855789392078</v>
      </c>
      <c r="H16" s="26">
        <f t="shared" si="13"/>
        <v>2019.7605435458233</v>
      </c>
      <c r="I16" s="26">
        <f t="shared" si="13"/>
        <v>1884.4631560740484</v>
      </c>
      <c r="J16" s="26">
        <f t="shared" si="13"/>
        <v>1577.0810241243626</v>
      </c>
      <c r="K16" s="26">
        <f t="shared" si="13"/>
        <v>1626.6955525074786</v>
      </c>
      <c r="L16" s="26">
        <f t="shared" si="13"/>
        <v>1630.862038641108</v>
      </c>
      <c r="M16" s="26">
        <f t="shared" si="13"/>
        <v>1643.3846087690044</v>
      </c>
      <c r="N16" s="26">
        <f t="shared" si="13"/>
        <v>1766.9683856870142</v>
      </c>
      <c r="O16" s="26">
        <f t="shared" si="13"/>
        <v>1880.9796934493602</v>
      </c>
      <c r="P16" s="26">
        <f t="shared" si="13"/>
        <v>1935.8855277009457</v>
      </c>
      <c r="Q16" s="26">
        <f t="shared" si="13"/>
        <v>1650.0167494387833</v>
      </c>
      <c r="R16" s="26">
        <f t="shared" si="13"/>
        <v>1442.3235218972052</v>
      </c>
      <c r="S16" s="26">
        <f t="shared" si="13"/>
        <v>1473.0439871390172</v>
      </c>
      <c r="T16" s="26">
        <f t="shared" si="13"/>
        <v>943.25664813417359</v>
      </c>
      <c r="U16" s="26">
        <f t="shared" si="13"/>
        <v>778.74906536313517</v>
      </c>
      <c r="V16" s="26">
        <f t="shared" si="13"/>
        <v>580.61296980542534</v>
      </c>
      <c r="W16" s="26">
        <f t="shared" si="13"/>
        <v>564.23841869714249</v>
      </c>
      <c r="X16" s="26">
        <f t="shared" si="13"/>
        <v>660.89511165463728</v>
      </c>
      <c r="Y16" s="26">
        <f t="shared" si="13"/>
        <v>572.03286961895139</v>
      </c>
      <c r="Z16" s="26">
        <f t="shared" si="13"/>
        <v>745.87470708754108</v>
      </c>
      <c r="AA16" s="26">
        <f t="shared" si="13"/>
        <v>953.39860654318522</v>
      </c>
      <c r="AB16" s="26">
        <f t="shared" si="13"/>
        <v>1042.0533745945788</v>
      </c>
      <c r="AC16" s="26">
        <f t="shared" si="13"/>
        <v>1052.2119030036179</v>
      </c>
      <c r="AD16" s="26">
        <f t="shared" si="13"/>
        <v>1027.0004506462533</v>
      </c>
      <c r="AE16" s="26">
        <f t="shared" si="13"/>
        <v>995.14320142822157</v>
      </c>
      <c r="AF16" s="26">
        <f t="shared" si="13"/>
        <v>975.66886101645161</v>
      </c>
      <c r="AG16" s="26">
        <f t="shared" si="13"/>
        <v>972.79243708733668</v>
      </c>
      <c r="AH16" s="26">
        <f t="shared" si="13"/>
        <v>943.36155003271938</v>
      </c>
      <c r="AI16" s="26"/>
    </row>
    <row r="17" spans="2:35" x14ac:dyDescent="0.2">
      <c r="B17" s="20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2:35" x14ac:dyDescent="0.2">
      <c r="B18" s="19" t="s">
        <v>126</v>
      </c>
    </row>
    <row r="19" spans="2:35" ht="18" x14ac:dyDescent="0.2">
      <c r="B19" s="10" t="s">
        <v>140</v>
      </c>
    </row>
    <row r="20" spans="2:35" x14ac:dyDescent="0.2">
      <c r="B20" s="4" t="s">
        <v>46</v>
      </c>
      <c r="C20" s="4">
        <v>1990</v>
      </c>
      <c r="D20" s="4">
        <v>1991</v>
      </c>
      <c r="E20" s="4">
        <v>1992</v>
      </c>
      <c r="F20" s="4">
        <v>1993</v>
      </c>
      <c r="G20" s="4">
        <v>1994</v>
      </c>
      <c r="H20" s="4">
        <v>1995</v>
      </c>
      <c r="I20" s="4">
        <v>1996</v>
      </c>
      <c r="J20" s="4">
        <v>1997</v>
      </c>
      <c r="K20" s="4">
        <v>1998</v>
      </c>
      <c r="L20" s="4">
        <v>1999</v>
      </c>
      <c r="M20" s="4">
        <v>2000</v>
      </c>
      <c r="N20" s="4">
        <v>2001</v>
      </c>
      <c r="O20" s="4">
        <v>2002</v>
      </c>
      <c r="P20" s="4">
        <v>2003</v>
      </c>
      <c r="Q20" s="4">
        <v>2004</v>
      </c>
      <c r="R20" s="4">
        <v>2005</v>
      </c>
      <c r="S20" s="4">
        <v>2006</v>
      </c>
      <c r="T20" s="4">
        <v>2007</v>
      </c>
      <c r="U20" s="4">
        <v>2008</v>
      </c>
      <c r="V20" s="4">
        <v>2009</v>
      </c>
      <c r="W20" s="4">
        <v>2010</v>
      </c>
      <c r="X20" s="4">
        <v>2011</v>
      </c>
      <c r="Y20" s="4">
        <v>2012</v>
      </c>
      <c r="Z20" s="4">
        <v>2013</v>
      </c>
      <c r="AA20" s="4">
        <v>2014</v>
      </c>
      <c r="AB20" s="4">
        <v>2015</v>
      </c>
      <c r="AC20" s="4">
        <v>2016</v>
      </c>
      <c r="AD20" s="4">
        <v>2017</v>
      </c>
      <c r="AE20" s="4">
        <v>2018</v>
      </c>
      <c r="AF20" s="4">
        <v>2019</v>
      </c>
      <c r="AG20" s="4">
        <v>2020</v>
      </c>
      <c r="AH20" s="4">
        <v>2021</v>
      </c>
      <c r="AI20" s="4"/>
    </row>
    <row r="21" spans="2:35" x14ac:dyDescent="0.2">
      <c r="B21" s="9" t="s">
        <v>87</v>
      </c>
      <c r="C21" s="25">
        <f>SUM(C22,C23)</f>
        <v>1476.2440052032957</v>
      </c>
      <c r="D21" s="25">
        <f t="shared" ref="D21:AH21" si="14">SUM(D22,D23)</f>
        <v>1566.4053883747695</v>
      </c>
      <c r="E21" s="25">
        <f t="shared" si="14"/>
        <v>1636.804891871742</v>
      </c>
      <c r="F21" s="25">
        <f t="shared" si="14"/>
        <v>1691.858702032943</v>
      </c>
      <c r="G21" s="25">
        <f t="shared" si="14"/>
        <v>1742.7939278700369</v>
      </c>
      <c r="H21" s="25">
        <f t="shared" si="14"/>
        <v>1783.8901811031583</v>
      </c>
      <c r="I21" s="25">
        <f t="shared" si="14"/>
        <v>1648.4939639728798</v>
      </c>
      <c r="J21" s="25">
        <f t="shared" si="14"/>
        <v>1358.2515075538265</v>
      </c>
      <c r="K21" s="25">
        <f t="shared" si="14"/>
        <v>1415.0371160350153</v>
      </c>
      <c r="L21" s="25">
        <f t="shared" si="14"/>
        <v>1412.6418846823149</v>
      </c>
      <c r="M21" s="25">
        <f t="shared" si="14"/>
        <v>1420.343384163272</v>
      </c>
      <c r="N21" s="25">
        <f t="shared" si="14"/>
        <v>1528.2075427926054</v>
      </c>
      <c r="O21" s="25">
        <f t="shared" si="14"/>
        <v>1610.1605965103292</v>
      </c>
      <c r="P21" s="25">
        <f t="shared" si="14"/>
        <v>1631.9913947418349</v>
      </c>
      <c r="Q21" s="25">
        <f t="shared" si="14"/>
        <v>1340.5454230073749</v>
      </c>
      <c r="R21" s="25">
        <f t="shared" si="14"/>
        <v>1139.9008157076044</v>
      </c>
      <c r="S21" s="25">
        <f t="shared" si="14"/>
        <v>1191.3427119488676</v>
      </c>
      <c r="T21" s="25">
        <f t="shared" si="14"/>
        <v>709.15973069248855</v>
      </c>
      <c r="U21" s="25">
        <f t="shared" si="14"/>
        <v>541.10970781237768</v>
      </c>
      <c r="V21" s="25">
        <f t="shared" si="14"/>
        <v>342.34383782634109</v>
      </c>
      <c r="W21" s="25">
        <f t="shared" si="14"/>
        <v>336.72052701883962</v>
      </c>
      <c r="X21" s="25">
        <f t="shared" si="14"/>
        <v>450.18350022271829</v>
      </c>
      <c r="Y21" s="25">
        <f t="shared" si="14"/>
        <v>356.6509759445176</v>
      </c>
      <c r="Z21" s="25">
        <f t="shared" si="14"/>
        <v>525.47088927375557</v>
      </c>
      <c r="AA21" s="25">
        <f t="shared" si="14"/>
        <v>721.72063474715685</v>
      </c>
      <c r="AB21" s="25">
        <f t="shared" si="14"/>
        <v>792.53795256874412</v>
      </c>
      <c r="AC21" s="25">
        <f t="shared" si="14"/>
        <v>803.18733060244085</v>
      </c>
      <c r="AD21" s="25">
        <f t="shared" si="14"/>
        <v>756.02578439837566</v>
      </c>
      <c r="AE21" s="25">
        <f t="shared" si="14"/>
        <v>713.96760321026557</v>
      </c>
      <c r="AF21" s="25">
        <f t="shared" si="14"/>
        <v>664.63308625081095</v>
      </c>
      <c r="AG21" s="25">
        <f t="shared" si="14"/>
        <v>643.7723715185648</v>
      </c>
      <c r="AH21" s="25">
        <f t="shared" si="14"/>
        <v>589.55825493957548</v>
      </c>
      <c r="AI21" s="25"/>
    </row>
    <row r="22" spans="2:35" x14ac:dyDescent="0.2">
      <c r="B22" s="43" t="s">
        <v>88</v>
      </c>
      <c r="C22" s="25" t="s">
        <v>75</v>
      </c>
      <c r="D22" s="25" t="s">
        <v>75</v>
      </c>
      <c r="E22" s="25" t="s">
        <v>75</v>
      </c>
      <c r="F22" s="25" t="s">
        <v>75</v>
      </c>
      <c r="G22" s="25" t="s">
        <v>75</v>
      </c>
      <c r="H22" s="25" t="s">
        <v>75</v>
      </c>
      <c r="I22" s="25" t="s">
        <v>75</v>
      </c>
      <c r="J22" s="25" t="s">
        <v>75</v>
      </c>
      <c r="K22" s="25" t="s">
        <v>75</v>
      </c>
      <c r="L22" s="25">
        <v>1412.6418846823149</v>
      </c>
      <c r="M22" s="25">
        <v>1420.343384163272</v>
      </c>
      <c r="N22" s="25">
        <v>1528.2075427926054</v>
      </c>
      <c r="O22" s="25">
        <v>1610.1605965103292</v>
      </c>
      <c r="P22" s="25">
        <v>1631.9913947418349</v>
      </c>
      <c r="Q22" s="25">
        <v>1340.5454230073749</v>
      </c>
      <c r="R22" s="25">
        <v>1139.9008157076044</v>
      </c>
      <c r="S22" s="25">
        <v>1191.3427119488676</v>
      </c>
      <c r="T22" s="25">
        <v>709.15973069248855</v>
      </c>
      <c r="U22" s="25">
        <v>541.10970781237768</v>
      </c>
      <c r="V22" s="25">
        <v>342.34383782634109</v>
      </c>
      <c r="W22" s="25">
        <v>336.72052701883962</v>
      </c>
      <c r="X22" s="25">
        <v>450.18350022271829</v>
      </c>
      <c r="Y22" s="25">
        <v>356.6509759445176</v>
      </c>
      <c r="Z22" s="25">
        <v>525.47088927375557</v>
      </c>
      <c r="AA22" s="25">
        <v>721.72063474715685</v>
      </c>
      <c r="AB22" s="25">
        <v>792.53795256874412</v>
      </c>
      <c r="AC22" s="25">
        <v>803.18733060244085</v>
      </c>
      <c r="AD22" s="25">
        <v>756.02578439837566</v>
      </c>
      <c r="AE22" s="25">
        <v>713.96760321026557</v>
      </c>
      <c r="AF22" s="25">
        <v>664.63308625081095</v>
      </c>
      <c r="AG22" s="25">
        <v>643.7723715185648</v>
      </c>
      <c r="AH22" s="25">
        <v>589.55825493957548</v>
      </c>
      <c r="AI22" s="25"/>
    </row>
    <row r="23" spans="2:35" x14ac:dyDescent="0.2">
      <c r="B23" s="43" t="s">
        <v>89</v>
      </c>
      <c r="C23" s="25">
        <v>1476.2440052032957</v>
      </c>
      <c r="D23" s="25">
        <v>1566.4053883747695</v>
      </c>
      <c r="E23" s="25">
        <v>1636.804891871742</v>
      </c>
      <c r="F23" s="25">
        <v>1691.858702032943</v>
      </c>
      <c r="G23" s="25">
        <v>1742.7939278700369</v>
      </c>
      <c r="H23" s="25">
        <v>1783.8901811031583</v>
      </c>
      <c r="I23" s="25">
        <v>1648.4939639728798</v>
      </c>
      <c r="J23" s="25">
        <v>1358.2515075538265</v>
      </c>
      <c r="K23" s="25">
        <v>1415.0371160350153</v>
      </c>
      <c r="L23" s="25" t="s">
        <v>147</v>
      </c>
      <c r="M23" s="25" t="s">
        <v>147</v>
      </c>
      <c r="N23" s="25" t="s">
        <v>147</v>
      </c>
      <c r="O23" s="25" t="s">
        <v>147</v>
      </c>
      <c r="P23" s="25" t="s">
        <v>147</v>
      </c>
      <c r="Q23" s="25" t="s">
        <v>147</v>
      </c>
      <c r="R23" s="25" t="s">
        <v>147</v>
      </c>
      <c r="S23" s="25" t="s">
        <v>147</v>
      </c>
      <c r="T23" s="25" t="s">
        <v>147</v>
      </c>
      <c r="U23" s="25" t="s">
        <v>147</v>
      </c>
      <c r="V23" s="25" t="s">
        <v>147</v>
      </c>
      <c r="W23" s="25" t="s">
        <v>147</v>
      </c>
      <c r="X23" s="25" t="s">
        <v>147</v>
      </c>
      <c r="Y23" s="25" t="s">
        <v>147</v>
      </c>
      <c r="Z23" s="25" t="s">
        <v>147</v>
      </c>
      <c r="AA23" s="25" t="s">
        <v>147</v>
      </c>
      <c r="AB23" s="25" t="s">
        <v>147</v>
      </c>
      <c r="AC23" s="25" t="s">
        <v>147</v>
      </c>
      <c r="AD23" s="25" t="s">
        <v>147</v>
      </c>
      <c r="AE23" s="25" t="s">
        <v>147</v>
      </c>
      <c r="AF23" s="25" t="s">
        <v>147</v>
      </c>
      <c r="AG23" s="25" t="s">
        <v>147</v>
      </c>
      <c r="AH23" s="25" t="s">
        <v>147</v>
      </c>
      <c r="AI23" s="25"/>
    </row>
    <row r="24" spans="2:35" x14ac:dyDescent="0.2">
      <c r="B24" s="9" t="s">
        <v>90</v>
      </c>
      <c r="C24" s="25" t="str">
        <f>IF(SUM(C25,C26)=0,"NO",(SUM(C25,C26)))</f>
        <v>NO</v>
      </c>
      <c r="D24" s="25" t="str">
        <f t="shared" ref="D24:AH24" si="15">IF(SUM(D25,D26)=0,"NO",(SUM(D25,D26)))</f>
        <v>NO</v>
      </c>
      <c r="E24" s="25" t="str">
        <f t="shared" si="15"/>
        <v>NO</v>
      </c>
      <c r="F24" s="25" t="str">
        <f t="shared" si="15"/>
        <v>NO</v>
      </c>
      <c r="G24" s="25" t="str">
        <f t="shared" si="15"/>
        <v>NO</v>
      </c>
      <c r="H24" s="25" t="str">
        <f t="shared" si="15"/>
        <v>NO</v>
      </c>
      <c r="I24" s="25" t="str">
        <f t="shared" si="15"/>
        <v>NO</v>
      </c>
      <c r="J24" s="25" t="str">
        <f t="shared" si="15"/>
        <v>NO</v>
      </c>
      <c r="K24" s="25" t="str">
        <f t="shared" si="15"/>
        <v>NO</v>
      </c>
      <c r="L24" s="25" t="str">
        <f t="shared" si="15"/>
        <v>NO</v>
      </c>
      <c r="M24" s="25" t="str">
        <f t="shared" si="15"/>
        <v>NO</v>
      </c>
      <c r="N24" s="25">
        <f t="shared" si="15"/>
        <v>3.9041147999999999</v>
      </c>
      <c r="O24" s="25">
        <f t="shared" si="15"/>
        <v>5.9726827999999994</v>
      </c>
      <c r="P24" s="25">
        <f t="shared" si="15"/>
        <v>8.3072848000000015</v>
      </c>
      <c r="Q24" s="25">
        <f t="shared" si="15"/>
        <v>34.960379600000003</v>
      </c>
      <c r="R24" s="25">
        <f t="shared" si="15"/>
        <v>47.649235599999997</v>
      </c>
      <c r="S24" s="25">
        <f t="shared" si="15"/>
        <v>38.1917708</v>
      </c>
      <c r="T24" s="25">
        <f t="shared" si="15"/>
        <v>37.751190399999999</v>
      </c>
      <c r="U24" s="25">
        <f t="shared" si="15"/>
        <v>49.80138920000001</v>
      </c>
      <c r="V24" s="25">
        <f t="shared" si="15"/>
        <v>49.124275600000004</v>
      </c>
      <c r="W24" s="25">
        <f t="shared" si="15"/>
        <v>50.026312400000002</v>
      </c>
      <c r="X24" s="25">
        <f t="shared" si="15"/>
        <v>49.850344800000009</v>
      </c>
      <c r="Y24" s="25">
        <f t="shared" si="15"/>
        <v>45.309498799999993</v>
      </c>
      <c r="Z24" s="25">
        <f t="shared" si="15"/>
        <v>45.739387999999998</v>
      </c>
      <c r="AA24" s="25">
        <f t="shared" si="15"/>
        <v>42.4878316</v>
      </c>
      <c r="AB24" s="25">
        <f t="shared" si="15"/>
        <v>41.596695200000006</v>
      </c>
      <c r="AC24" s="25">
        <f t="shared" si="15"/>
        <v>40.990482400000005</v>
      </c>
      <c r="AD24" s="25">
        <f t="shared" si="15"/>
        <v>46.863633920362396</v>
      </c>
      <c r="AE24" s="25">
        <f t="shared" si="15"/>
        <v>45.793105543440078</v>
      </c>
      <c r="AF24" s="25">
        <f t="shared" si="15"/>
        <v>49.370679257317335</v>
      </c>
      <c r="AG24" s="25">
        <f t="shared" si="15"/>
        <v>48.144307363679999</v>
      </c>
      <c r="AH24" s="25">
        <f t="shared" si="15"/>
        <v>43.259350754436866</v>
      </c>
      <c r="AI24" s="25"/>
    </row>
    <row r="25" spans="2:35" x14ac:dyDescent="0.25">
      <c r="B25" s="61" t="s">
        <v>121</v>
      </c>
      <c r="C25" s="25" t="s">
        <v>75</v>
      </c>
      <c r="D25" s="25" t="s">
        <v>75</v>
      </c>
      <c r="E25" s="25" t="s">
        <v>75</v>
      </c>
      <c r="F25" s="25" t="s">
        <v>75</v>
      </c>
      <c r="G25" s="25" t="s">
        <v>75</v>
      </c>
      <c r="H25" s="25" t="s">
        <v>75</v>
      </c>
      <c r="I25" s="25" t="s">
        <v>75</v>
      </c>
      <c r="J25" s="25" t="s">
        <v>75</v>
      </c>
      <c r="K25" s="25" t="s">
        <v>75</v>
      </c>
      <c r="L25" s="25" t="s">
        <v>75</v>
      </c>
      <c r="M25" s="25" t="s">
        <v>75</v>
      </c>
      <c r="N25" s="25">
        <v>3.9041147999999999</v>
      </c>
      <c r="O25" s="25">
        <v>5.9726827999999994</v>
      </c>
      <c r="P25" s="25">
        <v>8.3072848000000015</v>
      </c>
      <c r="Q25" s="25">
        <v>34.960379600000003</v>
      </c>
      <c r="R25" s="25">
        <v>47.649235599999997</v>
      </c>
      <c r="S25" s="25">
        <v>38.1917708</v>
      </c>
      <c r="T25" s="25">
        <v>37.751190399999999</v>
      </c>
      <c r="U25" s="25">
        <v>49.80138920000001</v>
      </c>
      <c r="V25" s="25">
        <v>49.124275600000004</v>
      </c>
      <c r="W25" s="25">
        <v>49.965048400000001</v>
      </c>
      <c r="X25" s="25">
        <v>49.73308080000001</v>
      </c>
      <c r="Y25" s="25">
        <v>45.155364399999996</v>
      </c>
      <c r="Z25" s="25">
        <v>45.479346399999997</v>
      </c>
      <c r="AA25" s="25">
        <v>42.039518000000001</v>
      </c>
      <c r="AB25" s="25">
        <v>40.592749600000005</v>
      </c>
      <c r="AC25" s="25">
        <v>40.108796000000005</v>
      </c>
      <c r="AD25" s="25">
        <v>44.732789120362398</v>
      </c>
      <c r="AE25" s="25">
        <v>42.901687276040391</v>
      </c>
      <c r="AF25" s="25">
        <v>45.497805399517809</v>
      </c>
      <c r="AG25" s="25">
        <v>43.423929084000001</v>
      </c>
      <c r="AH25" s="25">
        <v>37.917194031963277</v>
      </c>
      <c r="AI25" s="25"/>
    </row>
    <row r="26" spans="2:35" x14ac:dyDescent="0.25">
      <c r="B26" s="61" t="s">
        <v>120</v>
      </c>
      <c r="C26" s="25" t="s">
        <v>75</v>
      </c>
      <c r="D26" s="25" t="s">
        <v>75</v>
      </c>
      <c r="E26" s="25" t="s">
        <v>75</v>
      </c>
      <c r="F26" s="25" t="s">
        <v>75</v>
      </c>
      <c r="G26" s="25" t="s">
        <v>75</v>
      </c>
      <c r="H26" s="25" t="s">
        <v>75</v>
      </c>
      <c r="I26" s="25" t="s">
        <v>75</v>
      </c>
      <c r="J26" s="25" t="s">
        <v>75</v>
      </c>
      <c r="K26" s="25" t="s">
        <v>75</v>
      </c>
      <c r="L26" s="25" t="s">
        <v>75</v>
      </c>
      <c r="M26" s="25" t="s">
        <v>75</v>
      </c>
      <c r="N26" s="25" t="s">
        <v>75</v>
      </c>
      <c r="O26" s="25" t="s">
        <v>75</v>
      </c>
      <c r="P26" s="25" t="s">
        <v>75</v>
      </c>
      <c r="Q26" s="25" t="s">
        <v>75</v>
      </c>
      <c r="R26" s="25" t="s">
        <v>75</v>
      </c>
      <c r="S26" s="25" t="s">
        <v>75</v>
      </c>
      <c r="T26" s="25" t="s">
        <v>75</v>
      </c>
      <c r="U26" s="25" t="s">
        <v>75</v>
      </c>
      <c r="V26" s="25" t="s">
        <v>75</v>
      </c>
      <c r="W26" s="25">
        <v>6.1264000000000006E-2</v>
      </c>
      <c r="X26" s="25">
        <v>0.11726399999999999</v>
      </c>
      <c r="Y26" s="25">
        <v>0.1541344</v>
      </c>
      <c r="Z26" s="25">
        <v>0.26004160000000004</v>
      </c>
      <c r="AA26" s="25">
        <v>0.44831360000000009</v>
      </c>
      <c r="AB26" s="25">
        <v>1.0039456000000002</v>
      </c>
      <c r="AC26" s="25">
        <v>0.88168640000000009</v>
      </c>
      <c r="AD26" s="25">
        <v>2.1308448000000002</v>
      </c>
      <c r="AE26" s="25">
        <v>2.8914182673996884</v>
      </c>
      <c r="AF26" s="25">
        <v>3.8728738577995245</v>
      </c>
      <c r="AG26" s="25">
        <v>4.7203782796800002</v>
      </c>
      <c r="AH26" s="25">
        <v>5.3421567224735913</v>
      </c>
      <c r="AI26" s="25"/>
    </row>
    <row r="27" spans="2:35" x14ac:dyDescent="0.2">
      <c r="B27" s="9" t="s">
        <v>91</v>
      </c>
      <c r="C27" s="25">
        <f t="shared" ref="C27:AH27" si="16">SUM(C28:C29)</f>
        <v>97.740765061882584</v>
      </c>
      <c r="D27" s="25">
        <f t="shared" si="16"/>
        <v>97.88913255185517</v>
      </c>
      <c r="E27" s="25">
        <f t="shared" si="16"/>
        <v>98.674091582228982</v>
      </c>
      <c r="F27" s="25">
        <f t="shared" si="16"/>
        <v>99.486071387791299</v>
      </c>
      <c r="G27" s="25">
        <f t="shared" si="16"/>
        <v>100.14640441176329</v>
      </c>
      <c r="H27" s="25">
        <f t="shared" si="16"/>
        <v>100.61466015448265</v>
      </c>
      <c r="I27" s="25">
        <f t="shared" si="16"/>
        <v>100.63183666576825</v>
      </c>
      <c r="J27" s="25">
        <f t="shared" si="16"/>
        <v>84.748430635606638</v>
      </c>
      <c r="K27" s="25">
        <f t="shared" si="16"/>
        <v>66.715771321119604</v>
      </c>
      <c r="L27" s="25">
        <f t="shared" si="16"/>
        <v>74.599152005657402</v>
      </c>
      <c r="M27" s="25">
        <f t="shared" si="16"/>
        <v>79.602870990238046</v>
      </c>
      <c r="N27" s="25">
        <f t="shared" si="16"/>
        <v>88.811286706276107</v>
      </c>
      <c r="O27" s="25">
        <f t="shared" si="16"/>
        <v>115.03357663120157</v>
      </c>
      <c r="P27" s="25">
        <f t="shared" si="16"/>
        <v>162.09788443672096</v>
      </c>
      <c r="Q27" s="25">
        <f t="shared" si="16"/>
        <v>149.46809786056201</v>
      </c>
      <c r="R27" s="25">
        <f t="shared" si="16"/>
        <v>132.57234476718929</v>
      </c>
      <c r="S27" s="25">
        <f t="shared" si="16"/>
        <v>130.19005777336207</v>
      </c>
      <c r="T27" s="25">
        <f t="shared" si="16"/>
        <v>83.934111990741059</v>
      </c>
      <c r="U27" s="25">
        <f t="shared" si="16"/>
        <v>69.023804958287926</v>
      </c>
      <c r="V27" s="25">
        <f t="shared" si="16"/>
        <v>70.514412189651139</v>
      </c>
      <c r="W27" s="25">
        <f t="shared" si="16"/>
        <v>62.072527439734159</v>
      </c>
      <c r="X27" s="25">
        <f t="shared" si="16"/>
        <v>45.013958102736098</v>
      </c>
      <c r="Y27" s="25">
        <f t="shared" si="16"/>
        <v>48.286182233922169</v>
      </c>
      <c r="Z27" s="25">
        <f t="shared" si="16"/>
        <v>45.127691648505653</v>
      </c>
      <c r="AA27" s="25">
        <f t="shared" si="16"/>
        <v>41.651772593635812</v>
      </c>
      <c r="AB27" s="25">
        <f t="shared" si="16"/>
        <v>42.393890563800774</v>
      </c>
      <c r="AC27" s="25">
        <f t="shared" si="16"/>
        <v>25.030907769237675</v>
      </c>
      <c r="AD27" s="25">
        <f t="shared" si="16"/>
        <v>27.449305898653076</v>
      </c>
      <c r="AE27" s="25">
        <f t="shared" si="16"/>
        <v>23.899295638180405</v>
      </c>
      <c r="AF27" s="25">
        <f t="shared" si="16"/>
        <v>32.524203919874395</v>
      </c>
      <c r="AG27" s="25">
        <f t="shared" si="16"/>
        <v>31.188413817965913</v>
      </c>
      <c r="AH27" s="25">
        <f t="shared" si="16"/>
        <v>34.611180998377193</v>
      </c>
      <c r="AI27" s="25"/>
    </row>
    <row r="28" spans="2:35" x14ac:dyDescent="0.2">
      <c r="B28" s="43" t="s">
        <v>92</v>
      </c>
      <c r="C28" s="25">
        <v>83.712470677119995</v>
      </c>
      <c r="D28" s="25">
        <v>83.712470677119995</v>
      </c>
      <c r="E28" s="25">
        <v>83.712470677119995</v>
      </c>
      <c r="F28" s="25">
        <v>83.712470677119995</v>
      </c>
      <c r="G28" s="25">
        <v>83.712470677119995</v>
      </c>
      <c r="H28" s="25">
        <v>83.712470677119995</v>
      </c>
      <c r="I28" s="25">
        <v>83.712470677119995</v>
      </c>
      <c r="J28" s="25">
        <v>70.091245517760001</v>
      </c>
      <c r="K28" s="25">
        <v>52.922100358400002</v>
      </c>
      <c r="L28" s="25">
        <v>56.059540312533336</v>
      </c>
      <c r="M28" s="25">
        <v>59.196980266666664</v>
      </c>
      <c r="N28" s="25">
        <v>63.610115145546658</v>
      </c>
      <c r="O28" s="25">
        <v>64.613503961066669</v>
      </c>
      <c r="P28" s="25">
        <v>97.14520446661335</v>
      </c>
      <c r="Q28" s="25">
        <v>110.74275083386665</v>
      </c>
      <c r="R28" s="25">
        <v>107.23088997954669</v>
      </c>
      <c r="S28" s="25">
        <v>103.71902912522668</v>
      </c>
      <c r="T28" s="25">
        <v>82.786976902933333</v>
      </c>
      <c r="U28" s="25">
        <v>61.854924680640011</v>
      </c>
      <c r="V28" s="25">
        <v>63.275652207040011</v>
      </c>
      <c r="W28" s="25">
        <v>53.97827319732194</v>
      </c>
      <c r="X28" s="25">
        <v>37.338495303199998</v>
      </c>
      <c r="Y28" s="25">
        <v>44.779555722720012</v>
      </c>
      <c r="Z28" s="25">
        <v>42.755018997600004</v>
      </c>
      <c r="AA28" s="25">
        <v>38.836178903946674</v>
      </c>
      <c r="AB28" s="25">
        <v>39.342313085226671</v>
      </c>
      <c r="AC28" s="25">
        <v>22.163349411840006</v>
      </c>
      <c r="AD28" s="25">
        <v>24.389599847218662</v>
      </c>
      <c r="AE28" s="25">
        <v>20.266086194293337</v>
      </c>
      <c r="AF28" s="25">
        <v>27.568033710186672</v>
      </c>
      <c r="AG28" s="25">
        <v>28.269062109598611</v>
      </c>
      <c r="AH28" s="25">
        <v>31.943122097879478</v>
      </c>
      <c r="AI28" s="25"/>
    </row>
    <row r="29" spans="2:35" x14ac:dyDescent="0.2">
      <c r="B29" s="43" t="s">
        <v>93</v>
      </c>
      <c r="C29" s="25">
        <v>14.028294384762585</v>
      </c>
      <c r="D29" s="25">
        <v>14.176661874735178</v>
      </c>
      <c r="E29" s="25">
        <v>14.961620905108983</v>
      </c>
      <c r="F29" s="25">
        <v>15.77360071067131</v>
      </c>
      <c r="G29" s="25">
        <v>16.43393373464329</v>
      </c>
      <c r="H29" s="25">
        <v>16.902189477362658</v>
      </c>
      <c r="I29" s="25">
        <v>16.919365988648245</v>
      </c>
      <c r="J29" s="25">
        <v>14.657185117846636</v>
      </c>
      <c r="K29" s="25">
        <v>13.793670962719608</v>
      </c>
      <c r="L29" s="25">
        <v>18.539611693124066</v>
      </c>
      <c r="M29" s="25">
        <v>20.405890723571375</v>
      </c>
      <c r="N29" s="25">
        <v>25.201171560729446</v>
      </c>
      <c r="O29" s="25">
        <v>50.4200726701349</v>
      </c>
      <c r="P29" s="25">
        <v>64.95267997010761</v>
      </c>
      <c r="Q29" s="25">
        <v>38.725347026695374</v>
      </c>
      <c r="R29" s="25">
        <v>25.341454787642618</v>
      </c>
      <c r="S29" s="25">
        <v>26.471028648135384</v>
      </c>
      <c r="T29" s="25">
        <v>1.1471350878077275</v>
      </c>
      <c r="U29" s="25">
        <v>7.1688802776479168</v>
      </c>
      <c r="V29" s="25">
        <v>7.2387599826111284</v>
      </c>
      <c r="W29" s="25">
        <v>8.0942542424122212</v>
      </c>
      <c r="X29" s="25">
        <v>7.6754627995361018</v>
      </c>
      <c r="Y29" s="25">
        <v>3.506626511202156</v>
      </c>
      <c r="Z29" s="25">
        <v>2.3726726509056464</v>
      </c>
      <c r="AA29" s="25">
        <v>2.815593689689138</v>
      </c>
      <c r="AB29" s="25">
        <v>3.0515774785741026</v>
      </c>
      <c r="AC29" s="25">
        <v>2.8675583573976695</v>
      </c>
      <c r="AD29" s="25">
        <v>3.0597060514344152</v>
      </c>
      <c r="AE29" s="25">
        <v>3.6332094438870666</v>
      </c>
      <c r="AF29" s="25">
        <v>4.9561702096877269</v>
      </c>
      <c r="AG29" s="25">
        <v>2.9193517083673028</v>
      </c>
      <c r="AH29" s="25">
        <v>2.6680589004977189</v>
      </c>
      <c r="AI29" s="25"/>
    </row>
    <row r="30" spans="2:35" x14ac:dyDescent="0.2">
      <c r="B30" s="9" t="s">
        <v>94</v>
      </c>
      <c r="C30" s="25">
        <f>C31</f>
        <v>135.25319522288586</v>
      </c>
      <c r="D30" s="25">
        <f t="shared" ref="D30:AH30" si="17">D31</f>
        <v>135.43145080529615</v>
      </c>
      <c r="E30" s="25">
        <f t="shared" si="17"/>
        <v>137.13203332185168</v>
      </c>
      <c r="F30" s="25">
        <f t="shared" si="17"/>
        <v>137.29062266307653</v>
      </c>
      <c r="G30" s="25">
        <f t="shared" si="17"/>
        <v>135.94524665740758</v>
      </c>
      <c r="H30" s="25">
        <f t="shared" si="17"/>
        <v>135.25570228818248</v>
      </c>
      <c r="I30" s="25">
        <f t="shared" si="17"/>
        <v>135.33735543540018</v>
      </c>
      <c r="J30" s="25">
        <f t="shared" si="17"/>
        <v>134.08108593492943</v>
      </c>
      <c r="K30" s="25">
        <f t="shared" si="17"/>
        <v>144.94266515134387</v>
      </c>
      <c r="L30" s="25">
        <f t="shared" si="17"/>
        <v>143.62100195313579</v>
      </c>
      <c r="M30" s="25">
        <f t="shared" si="17"/>
        <v>143.43835361549452</v>
      </c>
      <c r="N30" s="25">
        <f t="shared" si="17"/>
        <v>146.04544138813282</v>
      </c>
      <c r="O30" s="25">
        <f t="shared" si="17"/>
        <v>149.81283750782927</v>
      </c>
      <c r="P30" s="25">
        <f t="shared" si="17"/>
        <v>133.48896372238977</v>
      </c>
      <c r="Q30" s="25">
        <f t="shared" si="17"/>
        <v>131.83371366921926</v>
      </c>
      <c r="R30" s="25">
        <f t="shared" si="17"/>
        <v>134.26355949648877</v>
      </c>
      <c r="S30" s="25">
        <f t="shared" si="17"/>
        <v>129.45114586871648</v>
      </c>
      <c r="T30" s="25">
        <f t="shared" si="17"/>
        <v>131.6594100388397</v>
      </c>
      <c r="U30" s="25">
        <f t="shared" si="17"/>
        <v>140.4207827114636</v>
      </c>
      <c r="V30" s="25">
        <f t="shared" si="17"/>
        <v>141.99278491419452</v>
      </c>
      <c r="W30" s="25">
        <f t="shared" si="17"/>
        <v>140.05549064460226</v>
      </c>
      <c r="X30" s="25">
        <f t="shared" si="17"/>
        <v>138.68233915787044</v>
      </c>
      <c r="Y30" s="25">
        <f t="shared" si="17"/>
        <v>139.31065521508137</v>
      </c>
      <c r="Z30" s="25">
        <f t="shared" si="17"/>
        <v>138.72129108451219</v>
      </c>
      <c r="AA30" s="25">
        <f t="shared" si="17"/>
        <v>143.38580313823721</v>
      </c>
      <c r="AB30" s="25">
        <f t="shared" si="17"/>
        <v>143.90487879949171</v>
      </c>
      <c r="AC30" s="25">
        <f t="shared" si="17"/>
        <v>146.68235046084251</v>
      </c>
      <c r="AD30" s="25">
        <f t="shared" si="17"/>
        <v>148.63364408006458</v>
      </c>
      <c r="AE30" s="25">
        <f t="shared" si="17"/>
        <v>149.61633397017732</v>
      </c>
      <c r="AF30" s="25">
        <f t="shared" si="17"/>
        <v>151.41680137556864</v>
      </c>
      <c r="AG30" s="25">
        <f t="shared" si="17"/>
        <v>154.72408001957368</v>
      </c>
      <c r="AH30" s="25">
        <f t="shared" si="17"/>
        <v>155.99801895292779</v>
      </c>
      <c r="AI30" s="25"/>
    </row>
    <row r="31" spans="2:35" x14ac:dyDescent="0.2">
      <c r="B31" s="43" t="s">
        <v>95</v>
      </c>
      <c r="C31" s="25">
        <v>135.25319522288586</v>
      </c>
      <c r="D31" s="25">
        <v>135.43145080529615</v>
      </c>
      <c r="E31" s="25">
        <v>137.13203332185168</v>
      </c>
      <c r="F31" s="25">
        <v>137.29062266307653</v>
      </c>
      <c r="G31" s="25">
        <v>135.94524665740758</v>
      </c>
      <c r="H31" s="25">
        <v>135.25570228818248</v>
      </c>
      <c r="I31" s="25">
        <v>135.33735543540018</v>
      </c>
      <c r="J31" s="25">
        <v>134.08108593492943</v>
      </c>
      <c r="K31" s="25">
        <v>144.94266515134387</v>
      </c>
      <c r="L31" s="25">
        <v>143.62100195313579</v>
      </c>
      <c r="M31" s="25">
        <v>143.43835361549452</v>
      </c>
      <c r="N31" s="25">
        <v>146.04544138813282</v>
      </c>
      <c r="O31" s="25">
        <v>149.81283750782927</v>
      </c>
      <c r="P31" s="25">
        <v>133.48896372238977</v>
      </c>
      <c r="Q31" s="25">
        <v>131.83371366921926</v>
      </c>
      <c r="R31" s="25">
        <v>134.26355949648877</v>
      </c>
      <c r="S31" s="25">
        <v>129.45114586871648</v>
      </c>
      <c r="T31" s="25">
        <v>131.6594100388397</v>
      </c>
      <c r="U31" s="25">
        <v>140.4207827114636</v>
      </c>
      <c r="V31" s="25">
        <v>141.99278491419452</v>
      </c>
      <c r="W31" s="25">
        <v>140.05549064460226</v>
      </c>
      <c r="X31" s="25">
        <v>138.68233915787044</v>
      </c>
      <c r="Y31" s="25">
        <v>139.31065521508137</v>
      </c>
      <c r="Z31" s="25">
        <v>138.72129108451219</v>
      </c>
      <c r="AA31" s="25">
        <v>143.38580313823721</v>
      </c>
      <c r="AB31" s="25">
        <v>143.90487879949171</v>
      </c>
      <c r="AC31" s="25">
        <v>146.68235046084251</v>
      </c>
      <c r="AD31" s="25">
        <v>148.63364408006458</v>
      </c>
      <c r="AE31" s="25">
        <v>149.61633397017732</v>
      </c>
      <c r="AF31" s="25">
        <v>151.41680137556864</v>
      </c>
      <c r="AG31" s="25">
        <v>154.72408001957368</v>
      </c>
      <c r="AH31" s="25">
        <v>155.99801895292779</v>
      </c>
      <c r="AI31" s="25"/>
    </row>
    <row r="32" spans="2:35" x14ac:dyDescent="0.2">
      <c r="B32" s="43" t="s">
        <v>96</v>
      </c>
      <c r="C32" s="25" t="s">
        <v>147</v>
      </c>
      <c r="D32" s="25" t="s">
        <v>147</v>
      </c>
      <c r="E32" s="25" t="s">
        <v>147</v>
      </c>
      <c r="F32" s="25" t="s">
        <v>147</v>
      </c>
      <c r="G32" s="25" t="s">
        <v>147</v>
      </c>
      <c r="H32" s="25" t="s">
        <v>147</v>
      </c>
      <c r="I32" s="25" t="s">
        <v>147</v>
      </c>
      <c r="J32" s="25" t="s">
        <v>147</v>
      </c>
      <c r="K32" s="25" t="s">
        <v>147</v>
      </c>
      <c r="L32" s="25" t="s">
        <v>147</v>
      </c>
      <c r="M32" s="25" t="s">
        <v>147</v>
      </c>
      <c r="N32" s="25" t="s">
        <v>147</v>
      </c>
      <c r="O32" s="25" t="s">
        <v>147</v>
      </c>
      <c r="P32" s="25" t="s">
        <v>147</v>
      </c>
      <c r="Q32" s="25" t="s">
        <v>147</v>
      </c>
      <c r="R32" s="25" t="s">
        <v>147</v>
      </c>
      <c r="S32" s="25" t="s">
        <v>147</v>
      </c>
      <c r="T32" s="25" t="s">
        <v>147</v>
      </c>
      <c r="U32" s="25" t="s">
        <v>147</v>
      </c>
      <c r="V32" s="25" t="s">
        <v>147</v>
      </c>
      <c r="W32" s="25" t="s">
        <v>147</v>
      </c>
      <c r="X32" s="25" t="s">
        <v>147</v>
      </c>
      <c r="Y32" s="25" t="s">
        <v>147</v>
      </c>
      <c r="Z32" s="25" t="s">
        <v>147</v>
      </c>
      <c r="AA32" s="25" t="s">
        <v>147</v>
      </c>
      <c r="AB32" s="25" t="s">
        <v>147</v>
      </c>
      <c r="AC32" s="25" t="s">
        <v>147</v>
      </c>
      <c r="AD32" s="25" t="s">
        <v>147</v>
      </c>
      <c r="AE32" s="25" t="s">
        <v>147</v>
      </c>
      <c r="AF32" s="25" t="s">
        <v>147</v>
      </c>
      <c r="AG32" s="25" t="s">
        <v>147</v>
      </c>
      <c r="AH32" s="25" t="s">
        <v>147</v>
      </c>
      <c r="AI32" s="25"/>
    </row>
    <row r="33" spans="2:36" ht="18" x14ac:dyDescent="0.2">
      <c r="B33" s="8" t="s">
        <v>117</v>
      </c>
      <c r="C33" s="26">
        <f>SUM(C21,C24,C27,C30)</f>
        <v>1709.237965488064</v>
      </c>
      <c r="D33" s="26">
        <f t="shared" ref="D33:AH33" si="18">SUM(D21,D24,D27,D30)</f>
        <v>1799.7259717319209</v>
      </c>
      <c r="E33" s="26">
        <f t="shared" si="18"/>
        <v>1872.6110167758227</v>
      </c>
      <c r="F33" s="26">
        <f t="shared" si="18"/>
        <v>1928.635396083811</v>
      </c>
      <c r="G33" s="26">
        <f t="shared" si="18"/>
        <v>1978.8855789392078</v>
      </c>
      <c r="H33" s="26">
        <f t="shared" si="18"/>
        <v>2019.7605435458233</v>
      </c>
      <c r="I33" s="26">
        <f t="shared" si="18"/>
        <v>1884.4631560740484</v>
      </c>
      <c r="J33" s="26">
        <f t="shared" si="18"/>
        <v>1577.0810241243626</v>
      </c>
      <c r="K33" s="26">
        <f t="shared" si="18"/>
        <v>1626.6955525074786</v>
      </c>
      <c r="L33" s="26">
        <f t="shared" si="18"/>
        <v>1630.862038641108</v>
      </c>
      <c r="M33" s="26">
        <f t="shared" si="18"/>
        <v>1643.3846087690044</v>
      </c>
      <c r="N33" s="26">
        <f t="shared" si="18"/>
        <v>1766.9683856870142</v>
      </c>
      <c r="O33" s="26">
        <f t="shared" si="18"/>
        <v>1880.9796934493602</v>
      </c>
      <c r="P33" s="26">
        <f t="shared" si="18"/>
        <v>1935.8855277009457</v>
      </c>
      <c r="Q33" s="26">
        <f t="shared" si="18"/>
        <v>1656.8076141371562</v>
      </c>
      <c r="R33" s="26">
        <f t="shared" si="18"/>
        <v>1454.3859555712827</v>
      </c>
      <c r="S33" s="26">
        <f t="shared" si="18"/>
        <v>1489.1756863909463</v>
      </c>
      <c r="T33" s="26">
        <f t="shared" si="18"/>
        <v>962.50444312206935</v>
      </c>
      <c r="U33" s="26">
        <f t="shared" si="18"/>
        <v>800.35568468212921</v>
      </c>
      <c r="V33" s="26">
        <f t="shared" si="18"/>
        <v>603.97531053018679</v>
      </c>
      <c r="W33" s="26">
        <f t="shared" si="18"/>
        <v>588.87485750317603</v>
      </c>
      <c r="X33" s="26">
        <f t="shared" si="18"/>
        <v>683.73014228332477</v>
      </c>
      <c r="Y33" s="26">
        <f t="shared" si="18"/>
        <v>589.55731219352106</v>
      </c>
      <c r="Z33" s="26">
        <f t="shared" si="18"/>
        <v>755.05926000677346</v>
      </c>
      <c r="AA33" s="26">
        <f t="shared" si="18"/>
        <v>949.24604207902985</v>
      </c>
      <c r="AB33" s="26">
        <f t="shared" si="18"/>
        <v>1020.4334171320367</v>
      </c>
      <c r="AC33" s="26">
        <f t="shared" si="18"/>
        <v>1015.8910712325211</v>
      </c>
      <c r="AD33" s="26">
        <f t="shared" si="18"/>
        <v>978.97236829745566</v>
      </c>
      <c r="AE33" s="26">
        <f t="shared" si="18"/>
        <v>933.27633836206337</v>
      </c>
      <c r="AF33" s="26">
        <f t="shared" si="18"/>
        <v>897.94477080357126</v>
      </c>
      <c r="AG33" s="26">
        <f t="shared" si="18"/>
        <v>877.82917271978442</v>
      </c>
      <c r="AH33" s="26">
        <f t="shared" si="18"/>
        <v>823.42680564531747</v>
      </c>
      <c r="AI33" s="26"/>
    </row>
    <row r="34" spans="2:36" x14ac:dyDescent="0.2">
      <c r="B34" s="20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2:36" x14ac:dyDescent="0.2">
      <c r="B35" s="8" t="s">
        <v>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7" spans="2:36" x14ac:dyDescent="0.2">
      <c r="B37" s="4" t="s">
        <v>46</v>
      </c>
      <c r="C37" s="4">
        <v>1990</v>
      </c>
      <c r="D37" s="4">
        <v>1991</v>
      </c>
      <c r="E37" s="4">
        <v>1992</v>
      </c>
      <c r="F37" s="4">
        <v>1993</v>
      </c>
      <c r="G37" s="4">
        <v>1994</v>
      </c>
      <c r="H37" s="4">
        <v>1995</v>
      </c>
      <c r="I37" s="4">
        <v>1996</v>
      </c>
      <c r="J37" s="4">
        <v>1997</v>
      </c>
      <c r="K37" s="4">
        <v>1998</v>
      </c>
      <c r="L37" s="4">
        <v>1999</v>
      </c>
      <c r="M37" s="4">
        <v>2000</v>
      </c>
      <c r="N37" s="4">
        <v>2001</v>
      </c>
      <c r="O37" s="4">
        <v>2002</v>
      </c>
      <c r="P37" s="4">
        <v>2003</v>
      </c>
      <c r="Q37" s="4">
        <v>2004</v>
      </c>
      <c r="R37" s="4">
        <v>2005</v>
      </c>
      <c r="S37" s="4">
        <v>2006</v>
      </c>
      <c r="T37" s="4">
        <v>2007</v>
      </c>
      <c r="U37" s="4">
        <v>2008</v>
      </c>
      <c r="V37" s="4">
        <v>2009</v>
      </c>
      <c r="W37" s="4">
        <v>2010</v>
      </c>
      <c r="X37" s="4">
        <v>2011</v>
      </c>
      <c r="Y37" s="4">
        <v>2012</v>
      </c>
      <c r="Z37" s="4">
        <v>2013</v>
      </c>
      <c r="AA37" s="4">
        <v>2014</v>
      </c>
      <c r="AB37" s="4">
        <v>2015</v>
      </c>
      <c r="AC37" s="4">
        <v>2016</v>
      </c>
      <c r="AD37" s="4">
        <v>2017</v>
      </c>
      <c r="AE37" s="4">
        <v>2018</v>
      </c>
      <c r="AF37" s="4">
        <v>2019</v>
      </c>
      <c r="AG37" s="4">
        <v>2020</v>
      </c>
      <c r="AH37" s="4">
        <v>2021</v>
      </c>
      <c r="AI37" s="4"/>
    </row>
    <row r="38" spans="2:36" x14ac:dyDescent="0.2">
      <c r="B38" s="9" t="s">
        <v>87</v>
      </c>
      <c r="C38" s="23">
        <f>IFERROR((C21-C4)/C4,"NA")</f>
        <v>0</v>
      </c>
      <c r="D38" s="23">
        <f t="shared" ref="D38:AH38" si="19">IFERROR((D21-D4)/D4,"NA")</f>
        <v>0</v>
      </c>
      <c r="E38" s="23">
        <f t="shared" si="19"/>
        <v>0</v>
      </c>
      <c r="F38" s="23">
        <f t="shared" si="19"/>
        <v>0</v>
      </c>
      <c r="G38" s="23">
        <f t="shared" si="19"/>
        <v>0</v>
      </c>
      <c r="H38" s="23">
        <f t="shared" si="19"/>
        <v>0</v>
      </c>
      <c r="I38" s="23">
        <f t="shared" si="19"/>
        <v>0</v>
      </c>
      <c r="J38" s="23">
        <f t="shared" si="19"/>
        <v>0</v>
      </c>
      <c r="K38" s="23">
        <f t="shared" si="19"/>
        <v>0</v>
      </c>
      <c r="L38" s="23">
        <f t="shared" si="19"/>
        <v>0</v>
      </c>
      <c r="M38" s="23">
        <f t="shared" si="19"/>
        <v>0</v>
      </c>
      <c r="N38" s="23">
        <f t="shared" si="19"/>
        <v>0</v>
      </c>
      <c r="O38" s="23">
        <f t="shared" si="19"/>
        <v>0</v>
      </c>
      <c r="P38" s="23">
        <f t="shared" si="19"/>
        <v>0</v>
      </c>
      <c r="Q38" s="23">
        <f t="shared" si="19"/>
        <v>5.091540010916721E-3</v>
      </c>
      <c r="R38" s="23">
        <f t="shared" si="19"/>
        <v>1.0695179261702679E-2</v>
      </c>
      <c r="S38" s="23">
        <f t="shared" si="19"/>
        <v>1.3726640643801698E-2</v>
      </c>
      <c r="T38" s="23">
        <f t="shared" si="19"/>
        <v>2.7898915777183047E-2</v>
      </c>
      <c r="U38" s="23">
        <f t="shared" si="19"/>
        <v>4.1590935256334317E-2</v>
      </c>
      <c r="V38" s="23">
        <f t="shared" si="19"/>
        <v>7.3240425971546924E-2</v>
      </c>
      <c r="W38" s="23">
        <f t="shared" si="19"/>
        <v>7.8941669045409113E-2</v>
      </c>
      <c r="X38" s="23">
        <f t="shared" si="19"/>
        <v>5.3434216461287758E-2</v>
      </c>
      <c r="Y38" s="23">
        <f t="shared" si="19"/>
        <v>5.1675232841343545E-2</v>
      </c>
      <c r="Z38" s="23">
        <f t="shared" si="19"/>
        <v>1.7789649410604225E-2</v>
      </c>
      <c r="AA38" s="23">
        <f t="shared" si="19"/>
        <v>-5.7207849369108662E-3</v>
      </c>
      <c r="AB38" s="23">
        <f t="shared" si="19"/>
        <v>-2.6554992828984943E-2</v>
      </c>
      <c r="AC38" s="23">
        <f t="shared" si="19"/>
        <v>-4.3264417666180811E-2</v>
      </c>
      <c r="AD38" s="23">
        <f t="shared" si="19"/>
        <v>-5.9732418852852277E-2</v>
      </c>
      <c r="AE38" s="23">
        <f t="shared" si="19"/>
        <v>-7.9742349373939161E-2</v>
      </c>
      <c r="AF38" s="23">
        <f t="shared" si="19"/>
        <v>-0.10469904875592166</v>
      </c>
      <c r="AG38" s="23">
        <f t="shared" si="19"/>
        <v>-0.1285483734024058</v>
      </c>
      <c r="AH38" s="23">
        <f t="shared" si="19"/>
        <v>-0.16159689820487699</v>
      </c>
      <c r="AI38" s="23"/>
      <c r="AJ38" s="28">
        <f>AVERAGE(Q38:AH38)</f>
        <v>-1.3098604407885692E-2</v>
      </c>
    </row>
    <row r="39" spans="2:36" x14ac:dyDescent="0.2">
      <c r="B39" s="43" t="s">
        <v>88</v>
      </c>
      <c r="C39" s="23" t="str">
        <f t="shared" ref="C39:AH39" si="20">IFERROR((C22-C5)/C5,"NA")</f>
        <v>NA</v>
      </c>
      <c r="D39" s="23" t="str">
        <f t="shared" si="20"/>
        <v>NA</v>
      </c>
      <c r="E39" s="23" t="str">
        <f t="shared" si="20"/>
        <v>NA</v>
      </c>
      <c r="F39" s="23" t="str">
        <f t="shared" si="20"/>
        <v>NA</v>
      </c>
      <c r="G39" s="23" t="str">
        <f t="shared" si="20"/>
        <v>NA</v>
      </c>
      <c r="H39" s="23" t="str">
        <f t="shared" si="20"/>
        <v>NA</v>
      </c>
      <c r="I39" s="23" t="str">
        <f t="shared" si="20"/>
        <v>NA</v>
      </c>
      <c r="J39" s="23" t="str">
        <f t="shared" si="20"/>
        <v>NA</v>
      </c>
      <c r="K39" s="23" t="str">
        <f t="shared" si="20"/>
        <v>NA</v>
      </c>
      <c r="L39" s="23">
        <f t="shared" si="20"/>
        <v>0</v>
      </c>
      <c r="M39" s="23">
        <f t="shared" si="20"/>
        <v>0</v>
      </c>
      <c r="N39" s="23">
        <f t="shared" si="20"/>
        <v>0</v>
      </c>
      <c r="O39" s="23">
        <f t="shared" si="20"/>
        <v>0</v>
      </c>
      <c r="P39" s="23">
        <f t="shared" si="20"/>
        <v>0</v>
      </c>
      <c r="Q39" s="23">
        <f t="shared" si="20"/>
        <v>5.091540010916721E-3</v>
      </c>
      <c r="R39" s="23">
        <f t="shared" si="20"/>
        <v>1.0695179261702679E-2</v>
      </c>
      <c r="S39" s="23">
        <f t="shared" si="20"/>
        <v>1.3726640643801698E-2</v>
      </c>
      <c r="T39" s="23">
        <f t="shared" si="20"/>
        <v>2.7898915777183047E-2</v>
      </c>
      <c r="U39" s="23">
        <f t="shared" si="20"/>
        <v>4.1590935256334317E-2</v>
      </c>
      <c r="V39" s="23">
        <f t="shared" si="20"/>
        <v>7.3240425971546924E-2</v>
      </c>
      <c r="W39" s="23">
        <f t="shared" si="20"/>
        <v>7.8941669045409113E-2</v>
      </c>
      <c r="X39" s="23">
        <f t="shared" si="20"/>
        <v>5.3434216461287758E-2</v>
      </c>
      <c r="Y39" s="23">
        <f t="shared" si="20"/>
        <v>5.1675232841343545E-2</v>
      </c>
      <c r="Z39" s="23">
        <f t="shared" si="20"/>
        <v>1.7789649410604225E-2</v>
      </c>
      <c r="AA39" s="23">
        <f t="shared" si="20"/>
        <v>-5.7207849369108662E-3</v>
      </c>
      <c r="AB39" s="23">
        <f t="shared" si="20"/>
        <v>-2.6554992828984943E-2</v>
      </c>
      <c r="AC39" s="23">
        <f t="shared" si="20"/>
        <v>-4.3264417666180811E-2</v>
      </c>
      <c r="AD39" s="23">
        <f t="shared" si="20"/>
        <v>-5.9732418852852277E-2</v>
      </c>
      <c r="AE39" s="23">
        <f t="shared" si="20"/>
        <v>-7.9742349373939161E-2</v>
      </c>
      <c r="AF39" s="23">
        <f t="shared" si="20"/>
        <v>-0.10469904875592166</v>
      </c>
      <c r="AG39" s="23">
        <f t="shared" si="20"/>
        <v>-0.1285483734024058</v>
      </c>
      <c r="AH39" s="23">
        <f t="shared" si="20"/>
        <v>-0.16159689820487699</v>
      </c>
      <c r="AI39" s="23"/>
      <c r="AJ39" s="28">
        <f>AVERAGE(Q39:AH39)</f>
        <v>-1.3098604407885692E-2</v>
      </c>
    </row>
    <row r="40" spans="2:36" x14ac:dyDescent="0.2">
      <c r="B40" s="43" t="s">
        <v>89</v>
      </c>
      <c r="C40" s="23">
        <f t="shared" ref="C40:AH40" si="21">IFERROR((C23-C6)/C6,"NA")</f>
        <v>0</v>
      </c>
      <c r="D40" s="23">
        <f t="shared" si="21"/>
        <v>0</v>
      </c>
      <c r="E40" s="23">
        <f t="shared" si="21"/>
        <v>0</v>
      </c>
      <c r="F40" s="23">
        <f t="shared" si="21"/>
        <v>0</v>
      </c>
      <c r="G40" s="23">
        <f t="shared" si="21"/>
        <v>0</v>
      </c>
      <c r="H40" s="23">
        <f t="shared" si="21"/>
        <v>0</v>
      </c>
      <c r="I40" s="23">
        <f t="shared" si="21"/>
        <v>0</v>
      </c>
      <c r="J40" s="23">
        <f t="shared" si="21"/>
        <v>0</v>
      </c>
      <c r="K40" s="23">
        <f t="shared" si="21"/>
        <v>0</v>
      </c>
      <c r="L40" s="23" t="str">
        <f t="shared" si="21"/>
        <v>NA</v>
      </c>
      <c r="M40" s="23" t="str">
        <f t="shared" si="21"/>
        <v>NA</v>
      </c>
      <c r="N40" s="23" t="str">
        <f t="shared" si="21"/>
        <v>NA</v>
      </c>
      <c r="O40" s="23" t="str">
        <f t="shared" si="21"/>
        <v>NA</v>
      </c>
      <c r="P40" s="23" t="str">
        <f t="shared" si="21"/>
        <v>NA</v>
      </c>
      <c r="Q40" s="23" t="str">
        <f t="shared" si="21"/>
        <v>NA</v>
      </c>
      <c r="R40" s="23" t="str">
        <f t="shared" si="21"/>
        <v>NA</v>
      </c>
      <c r="S40" s="23" t="str">
        <f t="shared" si="21"/>
        <v>NA</v>
      </c>
      <c r="T40" s="23" t="str">
        <f t="shared" si="21"/>
        <v>NA</v>
      </c>
      <c r="U40" s="23" t="str">
        <f t="shared" si="21"/>
        <v>NA</v>
      </c>
      <c r="V40" s="23" t="str">
        <f t="shared" si="21"/>
        <v>NA</v>
      </c>
      <c r="W40" s="23" t="str">
        <f t="shared" si="21"/>
        <v>NA</v>
      </c>
      <c r="X40" s="23" t="str">
        <f t="shared" si="21"/>
        <v>NA</v>
      </c>
      <c r="Y40" s="23" t="str">
        <f t="shared" si="21"/>
        <v>NA</v>
      </c>
      <c r="Z40" s="23" t="str">
        <f t="shared" si="21"/>
        <v>NA</v>
      </c>
      <c r="AA40" s="23" t="str">
        <f t="shared" si="21"/>
        <v>NA</v>
      </c>
      <c r="AB40" s="23" t="str">
        <f t="shared" si="21"/>
        <v>NA</v>
      </c>
      <c r="AC40" s="23" t="str">
        <f t="shared" si="21"/>
        <v>NA</v>
      </c>
      <c r="AD40" s="23" t="str">
        <f t="shared" si="21"/>
        <v>NA</v>
      </c>
      <c r="AE40" s="23" t="str">
        <f t="shared" si="21"/>
        <v>NA</v>
      </c>
      <c r="AF40" s="23" t="str">
        <f t="shared" si="21"/>
        <v>NA</v>
      </c>
      <c r="AG40" s="23" t="str">
        <f t="shared" si="21"/>
        <v>NA</v>
      </c>
      <c r="AH40" s="23" t="str">
        <f t="shared" si="21"/>
        <v>NA</v>
      </c>
      <c r="AI40" s="23"/>
      <c r="AJ40" s="28"/>
    </row>
    <row r="41" spans="2:36" x14ac:dyDescent="0.2">
      <c r="B41" s="9" t="s">
        <v>90</v>
      </c>
      <c r="C41" s="23" t="str">
        <f t="shared" ref="C41:AH41" si="22">IFERROR((C24-C7)/C7,"NA")</f>
        <v>NA</v>
      </c>
      <c r="D41" s="23" t="str">
        <f t="shared" si="22"/>
        <v>NA</v>
      </c>
      <c r="E41" s="23" t="str">
        <f t="shared" si="22"/>
        <v>NA</v>
      </c>
      <c r="F41" s="23" t="str">
        <f t="shared" si="22"/>
        <v>NA</v>
      </c>
      <c r="G41" s="23" t="str">
        <f t="shared" si="22"/>
        <v>NA</v>
      </c>
      <c r="H41" s="23" t="str">
        <f t="shared" si="22"/>
        <v>NA</v>
      </c>
      <c r="I41" s="23" t="str">
        <f t="shared" si="22"/>
        <v>NA</v>
      </c>
      <c r="J41" s="23" t="str">
        <f t="shared" si="22"/>
        <v>NA</v>
      </c>
      <c r="K41" s="23" t="str">
        <f t="shared" si="22"/>
        <v>NA</v>
      </c>
      <c r="L41" s="23" t="str">
        <f t="shared" si="22"/>
        <v>NA</v>
      </c>
      <c r="M41" s="23" t="str">
        <f t="shared" si="22"/>
        <v>NA</v>
      </c>
      <c r="N41" s="23">
        <f t="shared" si="22"/>
        <v>0</v>
      </c>
      <c r="O41" s="23">
        <f t="shared" si="22"/>
        <v>0</v>
      </c>
      <c r="P41" s="23">
        <f t="shared" si="22"/>
        <v>0</v>
      </c>
      <c r="Q41" s="23">
        <f t="shared" si="22"/>
        <v>0</v>
      </c>
      <c r="R41" s="23">
        <f t="shared" si="22"/>
        <v>0</v>
      </c>
      <c r="S41" s="23">
        <f t="shared" si="22"/>
        <v>0</v>
      </c>
      <c r="T41" s="23">
        <f t="shared" si="22"/>
        <v>0</v>
      </c>
      <c r="U41" s="23">
        <f t="shared" si="22"/>
        <v>0</v>
      </c>
      <c r="V41" s="23">
        <f t="shared" si="22"/>
        <v>0</v>
      </c>
      <c r="W41" s="23">
        <f t="shared" si="22"/>
        <v>0</v>
      </c>
      <c r="X41" s="23">
        <f t="shared" si="22"/>
        <v>0</v>
      </c>
      <c r="Y41" s="23">
        <f t="shared" si="22"/>
        <v>0</v>
      </c>
      <c r="Z41" s="23">
        <f t="shared" si="22"/>
        <v>0</v>
      </c>
      <c r="AA41" s="23">
        <f t="shared" si="22"/>
        <v>0</v>
      </c>
      <c r="AB41" s="23">
        <f t="shared" si="22"/>
        <v>0</v>
      </c>
      <c r="AC41" s="23">
        <f t="shared" si="22"/>
        <v>0</v>
      </c>
      <c r="AD41" s="23">
        <f t="shared" si="22"/>
        <v>0</v>
      </c>
      <c r="AE41" s="23">
        <f t="shared" si="22"/>
        <v>0</v>
      </c>
      <c r="AF41" s="23">
        <f t="shared" si="22"/>
        <v>0</v>
      </c>
      <c r="AG41" s="23">
        <f t="shared" si="22"/>
        <v>0</v>
      </c>
      <c r="AH41" s="23">
        <f t="shared" si="22"/>
        <v>-0.12525334324152979</v>
      </c>
      <c r="AI41" s="23"/>
      <c r="AJ41" s="28">
        <f>AVERAGE(N41:AH41)</f>
        <v>-5.9644449162633232E-3</v>
      </c>
    </row>
    <row r="42" spans="2:36" x14ac:dyDescent="0.25">
      <c r="B42" s="61" t="s">
        <v>121</v>
      </c>
      <c r="C42" s="23" t="str">
        <f t="shared" ref="C42:AH42" si="23">IFERROR((C25-C8)/C8,"NA")</f>
        <v>NA</v>
      </c>
      <c r="D42" s="23" t="str">
        <f t="shared" si="23"/>
        <v>NA</v>
      </c>
      <c r="E42" s="23" t="str">
        <f t="shared" si="23"/>
        <v>NA</v>
      </c>
      <c r="F42" s="23" t="str">
        <f t="shared" si="23"/>
        <v>NA</v>
      </c>
      <c r="G42" s="23" t="str">
        <f t="shared" si="23"/>
        <v>NA</v>
      </c>
      <c r="H42" s="23" t="str">
        <f t="shared" si="23"/>
        <v>NA</v>
      </c>
      <c r="I42" s="23" t="str">
        <f t="shared" si="23"/>
        <v>NA</v>
      </c>
      <c r="J42" s="23" t="str">
        <f t="shared" si="23"/>
        <v>NA</v>
      </c>
      <c r="K42" s="23" t="str">
        <f t="shared" si="23"/>
        <v>NA</v>
      </c>
      <c r="L42" s="23" t="str">
        <f t="shared" si="23"/>
        <v>NA</v>
      </c>
      <c r="M42" s="23" t="str">
        <f t="shared" si="23"/>
        <v>NA</v>
      </c>
      <c r="N42" s="23">
        <f t="shared" si="23"/>
        <v>0</v>
      </c>
      <c r="O42" s="23">
        <f t="shared" si="23"/>
        <v>0</v>
      </c>
      <c r="P42" s="23">
        <f t="shared" si="23"/>
        <v>0</v>
      </c>
      <c r="Q42" s="23">
        <f t="shared" si="23"/>
        <v>0</v>
      </c>
      <c r="R42" s="23">
        <f t="shared" si="23"/>
        <v>0</v>
      </c>
      <c r="S42" s="23">
        <f t="shared" si="23"/>
        <v>0</v>
      </c>
      <c r="T42" s="23">
        <f t="shared" si="23"/>
        <v>0</v>
      </c>
      <c r="U42" s="23">
        <f t="shared" si="23"/>
        <v>0</v>
      </c>
      <c r="V42" s="23">
        <f t="shared" si="23"/>
        <v>0</v>
      </c>
      <c r="W42" s="23">
        <f t="shared" si="23"/>
        <v>0</v>
      </c>
      <c r="X42" s="23">
        <f t="shared" si="23"/>
        <v>0</v>
      </c>
      <c r="Y42" s="23">
        <f t="shared" si="23"/>
        <v>0</v>
      </c>
      <c r="Z42" s="23">
        <f t="shared" si="23"/>
        <v>0</v>
      </c>
      <c r="AA42" s="23">
        <f t="shared" si="23"/>
        <v>0</v>
      </c>
      <c r="AB42" s="23">
        <f t="shared" si="23"/>
        <v>0</v>
      </c>
      <c r="AC42" s="23">
        <f t="shared" si="23"/>
        <v>0</v>
      </c>
      <c r="AD42" s="23">
        <f t="shared" si="23"/>
        <v>0</v>
      </c>
      <c r="AE42" s="23">
        <f t="shared" si="23"/>
        <v>0</v>
      </c>
      <c r="AF42" s="23">
        <f t="shared" si="23"/>
        <v>0</v>
      </c>
      <c r="AG42" s="23">
        <f t="shared" si="23"/>
        <v>0</v>
      </c>
      <c r="AH42" s="23">
        <f t="shared" si="23"/>
        <v>-0.15175692865739035</v>
      </c>
      <c r="AI42" s="23"/>
      <c r="AJ42" s="28">
        <f>AVERAGE(N42:AH42)</f>
        <v>-7.226520412256683E-3</v>
      </c>
    </row>
    <row r="43" spans="2:36" x14ac:dyDescent="0.25">
      <c r="B43" s="61" t="s">
        <v>120</v>
      </c>
      <c r="C43" s="23" t="str">
        <f t="shared" ref="C43:AH43" si="24">IFERROR((C26-C9)/C9,"NA")</f>
        <v>NA</v>
      </c>
      <c r="D43" s="23" t="str">
        <f t="shared" si="24"/>
        <v>NA</v>
      </c>
      <c r="E43" s="23" t="str">
        <f t="shared" si="24"/>
        <v>NA</v>
      </c>
      <c r="F43" s="23" t="str">
        <f t="shared" si="24"/>
        <v>NA</v>
      </c>
      <c r="G43" s="23" t="str">
        <f t="shared" si="24"/>
        <v>NA</v>
      </c>
      <c r="H43" s="23" t="str">
        <f t="shared" si="24"/>
        <v>NA</v>
      </c>
      <c r="I43" s="23" t="str">
        <f t="shared" si="24"/>
        <v>NA</v>
      </c>
      <c r="J43" s="23" t="str">
        <f t="shared" si="24"/>
        <v>NA</v>
      </c>
      <c r="K43" s="23" t="str">
        <f t="shared" si="24"/>
        <v>NA</v>
      </c>
      <c r="L43" s="23" t="str">
        <f t="shared" si="24"/>
        <v>NA</v>
      </c>
      <c r="M43" s="23" t="str">
        <f t="shared" si="24"/>
        <v>NA</v>
      </c>
      <c r="N43" s="23" t="str">
        <f t="shared" si="24"/>
        <v>NA</v>
      </c>
      <c r="O43" s="23" t="str">
        <f t="shared" si="24"/>
        <v>NA</v>
      </c>
      <c r="P43" s="23" t="str">
        <f t="shared" si="24"/>
        <v>NA</v>
      </c>
      <c r="Q43" s="23" t="str">
        <f t="shared" si="24"/>
        <v>NA</v>
      </c>
      <c r="R43" s="23" t="str">
        <f t="shared" si="24"/>
        <v>NA</v>
      </c>
      <c r="S43" s="23" t="str">
        <f t="shared" si="24"/>
        <v>NA</v>
      </c>
      <c r="T43" s="23" t="str">
        <f t="shared" si="24"/>
        <v>NA</v>
      </c>
      <c r="U43" s="23" t="str">
        <f t="shared" si="24"/>
        <v>NA</v>
      </c>
      <c r="V43" s="23" t="str">
        <f t="shared" si="24"/>
        <v>NA</v>
      </c>
      <c r="W43" s="23">
        <f t="shared" si="24"/>
        <v>0</v>
      </c>
      <c r="X43" s="23">
        <f t="shared" si="24"/>
        <v>0</v>
      </c>
      <c r="Y43" s="23">
        <f t="shared" si="24"/>
        <v>0</v>
      </c>
      <c r="Z43" s="23">
        <f t="shared" si="24"/>
        <v>0</v>
      </c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23">
        <f t="shared" si="24"/>
        <v>0</v>
      </c>
      <c r="AE43" s="23">
        <f t="shared" si="24"/>
        <v>0</v>
      </c>
      <c r="AF43" s="23">
        <f t="shared" si="24"/>
        <v>0</v>
      </c>
      <c r="AG43" s="23">
        <f t="shared" si="24"/>
        <v>0</v>
      </c>
      <c r="AH43" s="23">
        <f t="shared" si="24"/>
        <v>0.12402153048746006</v>
      </c>
      <c r="AI43" s="23"/>
      <c r="AJ43" s="28">
        <f>AVERAGE(W43:AH43)</f>
        <v>1.0335127540621672E-2</v>
      </c>
    </row>
    <row r="44" spans="2:36" x14ac:dyDescent="0.2">
      <c r="B44" s="9" t="s">
        <v>91</v>
      </c>
      <c r="C44" s="23">
        <f t="shared" ref="C44:AH44" si="25">IFERROR((C27-C10)/C10,"NA")</f>
        <v>0</v>
      </c>
      <c r="D44" s="23">
        <f t="shared" si="25"/>
        <v>0</v>
      </c>
      <c r="E44" s="23">
        <f t="shared" si="25"/>
        <v>0</v>
      </c>
      <c r="F44" s="23">
        <f t="shared" si="25"/>
        <v>0</v>
      </c>
      <c r="G44" s="23">
        <f t="shared" si="25"/>
        <v>0</v>
      </c>
      <c r="H44" s="23">
        <f t="shared" si="25"/>
        <v>0</v>
      </c>
      <c r="I44" s="23">
        <f t="shared" si="25"/>
        <v>0</v>
      </c>
      <c r="J44" s="23">
        <f t="shared" si="25"/>
        <v>0</v>
      </c>
      <c r="K44" s="23">
        <f t="shared" si="25"/>
        <v>0</v>
      </c>
      <c r="L44" s="23">
        <f t="shared" si="25"/>
        <v>0</v>
      </c>
      <c r="M44" s="23">
        <f t="shared" si="25"/>
        <v>0</v>
      </c>
      <c r="N44" s="23">
        <f t="shared" si="25"/>
        <v>0</v>
      </c>
      <c r="O44" s="23">
        <f t="shared" si="25"/>
        <v>0</v>
      </c>
      <c r="P44" s="23">
        <f t="shared" si="25"/>
        <v>0</v>
      </c>
      <c r="Q44" s="23">
        <f t="shared" si="25"/>
        <v>0</v>
      </c>
      <c r="R44" s="23">
        <f t="shared" si="25"/>
        <v>0</v>
      </c>
      <c r="S44" s="23">
        <f t="shared" si="25"/>
        <v>0</v>
      </c>
      <c r="T44" s="23">
        <f t="shared" si="25"/>
        <v>0</v>
      </c>
      <c r="U44" s="23">
        <f t="shared" si="25"/>
        <v>0</v>
      </c>
      <c r="V44" s="23">
        <f t="shared" si="25"/>
        <v>0</v>
      </c>
      <c r="W44" s="23">
        <f t="shared" si="25"/>
        <v>0</v>
      </c>
      <c r="X44" s="23">
        <f t="shared" si="25"/>
        <v>0</v>
      </c>
      <c r="Y44" s="23">
        <f t="shared" si="25"/>
        <v>0</v>
      </c>
      <c r="Z44" s="23">
        <f t="shared" si="25"/>
        <v>0</v>
      </c>
      <c r="AA44" s="23">
        <f t="shared" si="25"/>
        <v>0</v>
      </c>
      <c r="AB44" s="23">
        <f t="shared" si="25"/>
        <v>0</v>
      </c>
      <c r="AC44" s="23">
        <f t="shared" si="25"/>
        <v>0</v>
      </c>
      <c r="AD44" s="23">
        <f t="shared" si="25"/>
        <v>0</v>
      </c>
      <c r="AE44" s="23">
        <f t="shared" si="25"/>
        <v>0</v>
      </c>
      <c r="AF44" s="23">
        <f t="shared" si="25"/>
        <v>0</v>
      </c>
      <c r="AG44" s="23">
        <f t="shared" si="25"/>
        <v>0</v>
      </c>
      <c r="AH44" s="23">
        <f t="shared" si="25"/>
        <v>-3.0788469346410079E-3</v>
      </c>
      <c r="AI44" s="23"/>
      <c r="AJ44" s="28">
        <f>AVERAGE(C44:AH44)</f>
        <v>-9.6213966707531497E-5</v>
      </c>
    </row>
    <row r="45" spans="2:36" x14ac:dyDescent="0.2">
      <c r="B45" s="43" t="s">
        <v>92</v>
      </c>
      <c r="C45" s="23">
        <f t="shared" ref="C45:AH45" si="26">IFERROR((C28-C11)/C11,"NA")</f>
        <v>0</v>
      </c>
      <c r="D45" s="23">
        <f t="shared" si="26"/>
        <v>0</v>
      </c>
      <c r="E45" s="23">
        <f t="shared" si="26"/>
        <v>0</v>
      </c>
      <c r="F45" s="23">
        <f t="shared" si="26"/>
        <v>0</v>
      </c>
      <c r="G45" s="23">
        <f t="shared" si="26"/>
        <v>0</v>
      </c>
      <c r="H45" s="23">
        <f t="shared" si="26"/>
        <v>0</v>
      </c>
      <c r="I45" s="23">
        <f t="shared" si="26"/>
        <v>0</v>
      </c>
      <c r="J45" s="23">
        <f t="shared" si="26"/>
        <v>0</v>
      </c>
      <c r="K45" s="23">
        <f t="shared" si="26"/>
        <v>0</v>
      </c>
      <c r="L45" s="23">
        <f t="shared" si="26"/>
        <v>0</v>
      </c>
      <c r="M45" s="23">
        <f t="shared" si="26"/>
        <v>0</v>
      </c>
      <c r="N45" s="23">
        <f t="shared" si="26"/>
        <v>0</v>
      </c>
      <c r="O45" s="23">
        <f t="shared" si="26"/>
        <v>0</v>
      </c>
      <c r="P45" s="23">
        <f t="shared" si="26"/>
        <v>0</v>
      </c>
      <c r="Q45" s="23">
        <f t="shared" si="26"/>
        <v>0</v>
      </c>
      <c r="R45" s="23">
        <f t="shared" si="26"/>
        <v>0</v>
      </c>
      <c r="S45" s="23">
        <f t="shared" si="26"/>
        <v>0</v>
      </c>
      <c r="T45" s="23">
        <f t="shared" si="26"/>
        <v>0</v>
      </c>
      <c r="U45" s="23">
        <f t="shared" si="26"/>
        <v>0</v>
      </c>
      <c r="V45" s="23">
        <f t="shared" si="26"/>
        <v>0</v>
      </c>
      <c r="W45" s="23">
        <f t="shared" si="26"/>
        <v>0</v>
      </c>
      <c r="X45" s="23">
        <f t="shared" si="26"/>
        <v>0</v>
      </c>
      <c r="Y45" s="23">
        <f t="shared" si="26"/>
        <v>0</v>
      </c>
      <c r="Z45" s="23">
        <f t="shared" si="26"/>
        <v>0</v>
      </c>
      <c r="AA45" s="23">
        <f t="shared" si="26"/>
        <v>0</v>
      </c>
      <c r="AB45" s="23">
        <f t="shared" si="26"/>
        <v>0</v>
      </c>
      <c r="AC45" s="23">
        <f t="shared" si="26"/>
        <v>0</v>
      </c>
      <c r="AD45" s="23">
        <f t="shared" si="26"/>
        <v>0</v>
      </c>
      <c r="AE45" s="23">
        <f t="shared" si="26"/>
        <v>0</v>
      </c>
      <c r="AF45" s="23">
        <f t="shared" si="26"/>
        <v>0</v>
      </c>
      <c r="AG45" s="23">
        <f t="shared" si="26"/>
        <v>0</v>
      </c>
      <c r="AH45" s="23">
        <f t="shared" si="26"/>
        <v>0</v>
      </c>
      <c r="AI45" s="23"/>
      <c r="AJ45" s="28">
        <f t="shared" ref="AJ45:AJ47" si="27">AVERAGE(C45:AH45)</f>
        <v>0</v>
      </c>
    </row>
    <row r="46" spans="2:36" x14ac:dyDescent="0.2">
      <c r="B46" s="43" t="s">
        <v>93</v>
      </c>
      <c r="C46" s="23">
        <f t="shared" ref="C46:AH46" si="28">IFERROR((C29-C12)/C12,"NA")</f>
        <v>0</v>
      </c>
      <c r="D46" s="23">
        <f t="shared" si="28"/>
        <v>0</v>
      </c>
      <c r="E46" s="23">
        <f t="shared" si="28"/>
        <v>0</v>
      </c>
      <c r="F46" s="23">
        <f t="shared" si="28"/>
        <v>0</v>
      </c>
      <c r="G46" s="23">
        <f t="shared" si="28"/>
        <v>0</v>
      </c>
      <c r="H46" s="23">
        <f t="shared" si="28"/>
        <v>0</v>
      </c>
      <c r="I46" s="23">
        <f t="shared" si="28"/>
        <v>0</v>
      </c>
      <c r="J46" s="23">
        <f t="shared" si="28"/>
        <v>0</v>
      </c>
      <c r="K46" s="23">
        <f t="shared" si="28"/>
        <v>0</v>
      </c>
      <c r="L46" s="23">
        <f t="shared" si="28"/>
        <v>0</v>
      </c>
      <c r="M46" s="23">
        <f t="shared" si="28"/>
        <v>0</v>
      </c>
      <c r="N46" s="23">
        <f t="shared" si="28"/>
        <v>0</v>
      </c>
      <c r="O46" s="23">
        <f t="shared" si="28"/>
        <v>0</v>
      </c>
      <c r="P46" s="23">
        <f t="shared" si="28"/>
        <v>0</v>
      </c>
      <c r="Q46" s="23">
        <f t="shared" si="28"/>
        <v>0</v>
      </c>
      <c r="R46" s="23">
        <f t="shared" si="28"/>
        <v>0</v>
      </c>
      <c r="S46" s="23">
        <f t="shared" si="28"/>
        <v>0</v>
      </c>
      <c r="T46" s="23">
        <f t="shared" si="28"/>
        <v>0</v>
      </c>
      <c r="U46" s="23">
        <f t="shared" si="28"/>
        <v>0</v>
      </c>
      <c r="V46" s="23">
        <f t="shared" si="28"/>
        <v>0</v>
      </c>
      <c r="W46" s="23">
        <f t="shared" si="28"/>
        <v>0</v>
      </c>
      <c r="X46" s="23">
        <f t="shared" si="28"/>
        <v>0</v>
      </c>
      <c r="Y46" s="23">
        <f t="shared" si="28"/>
        <v>0</v>
      </c>
      <c r="Z46" s="23">
        <f t="shared" si="28"/>
        <v>0</v>
      </c>
      <c r="AA46" s="23">
        <f t="shared" si="28"/>
        <v>0</v>
      </c>
      <c r="AB46" s="23">
        <f t="shared" si="28"/>
        <v>0</v>
      </c>
      <c r="AC46" s="23">
        <f t="shared" si="28"/>
        <v>0</v>
      </c>
      <c r="AD46" s="23">
        <f t="shared" si="28"/>
        <v>0</v>
      </c>
      <c r="AE46" s="23">
        <f t="shared" si="28"/>
        <v>0</v>
      </c>
      <c r="AF46" s="23">
        <f t="shared" si="28"/>
        <v>0</v>
      </c>
      <c r="AG46" s="23">
        <f t="shared" si="28"/>
        <v>0</v>
      </c>
      <c r="AH46" s="23">
        <f t="shared" si="28"/>
        <v>-3.8520193517262609E-2</v>
      </c>
      <c r="AI46" s="23"/>
      <c r="AJ46" s="28">
        <f t="shared" si="27"/>
        <v>-1.2037560474144565E-3</v>
      </c>
    </row>
    <row r="47" spans="2:36" x14ac:dyDescent="0.2">
      <c r="B47" s="9" t="s">
        <v>94</v>
      </c>
      <c r="C47" s="23">
        <f t="shared" ref="C47:AH47" si="29">IFERROR((C30-C13)/C13,"NA")</f>
        <v>0</v>
      </c>
      <c r="D47" s="23">
        <f t="shared" si="29"/>
        <v>0</v>
      </c>
      <c r="E47" s="23">
        <f t="shared" si="29"/>
        <v>0</v>
      </c>
      <c r="F47" s="23">
        <f t="shared" si="29"/>
        <v>0</v>
      </c>
      <c r="G47" s="23">
        <f t="shared" si="29"/>
        <v>0</v>
      </c>
      <c r="H47" s="23">
        <f t="shared" si="29"/>
        <v>0</v>
      </c>
      <c r="I47" s="23">
        <f t="shared" si="29"/>
        <v>0</v>
      </c>
      <c r="J47" s="23">
        <f t="shared" si="29"/>
        <v>0</v>
      </c>
      <c r="K47" s="23">
        <f t="shared" si="29"/>
        <v>0</v>
      </c>
      <c r="L47" s="23">
        <f t="shared" si="29"/>
        <v>0</v>
      </c>
      <c r="M47" s="23">
        <f t="shared" si="29"/>
        <v>0</v>
      </c>
      <c r="N47" s="23">
        <f t="shared" si="29"/>
        <v>0</v>
      </c>
      <c r="O47" s="23">
        <f t="shared" si="29"/>
        <v>0</v>
      </c>
      <c r="P47" s="23">
        <f t="shared" si="29"/>
        <v>0</v>
      </c>
      <c r="Q47" s="23">
        <f t="shared" si="29"/>
        <v>0</v>
      </c>
      <c r="R47" s="23">
        <f t="shared" si="29"/>
        <v>0</v>
      </c>
      <c r="S47" s="23">
        <f t="shared" si="29"/>
        <v>0</v>
      </c>
      <c r="T47" s="23">
        <f t="shared" si="29"/>
        <v>0</v>
      </c>
      <c r="U47" s="23">
        <f t="shared" si="29"/>
        <v>0</v>
      </c>
      <c r="V47" s="23">
        <f t="shared" si="29"/>
        <v>0</v>
      </c>
      <c r="W47" s="23">
        <f t="shared" si="29"/>
        <v>0</v>
      </c>
      <c r="X47" s="23">
        <f t="shared" si="29"/>
        <v>0</v>
      </c>
      <c r="Y47" s="23">
        <f t="shared" si="29"/>
        <v>0</v>
      </c>
      <c r="Z47" s="23">
        <f t="shared" si="29"/>
        <v>0</v>
      </c>
      <c r="AA47" s="23">
        <f t="shared" si="29"/>
        <v>0</v>
      </c>
      <c r="AB47" s="23">
        <f t="shared" si="29"/>
        <v>0</v>
      </c>
      <c r="AC47" s="23">
        <f t="shared" si="29"/>
        <v>0</v>
      </c>
      <c r="AD47" s="23">
        <f t="shared" si="29"/>
        <v>0</v>
      </c>
      <c r="AE47" s="23">
        <f t="shared" si="29"/>
        <v>0</v>
      </c>
      <c r="AF47" s="23">
        <f t="shared" si="29"/>
        <v>0</v>
      </c>
      <c r="AG47" s="23">
        <f t="shared" si="29"/>
        <v>0</v>
      </c>
      <c r="AH47" s="23">
        <f t="shared" si="29"/>
        <v>0</v>
      </c>
      <c r="AI47" s="23"/>
      <c r="AJ47" s="28">
        <f t="shared" si="27"/>
        <v>0</v>
      </c>
    </row>
    <row r="48" spans="2:36" x14ac:dyDescent="0.2">
      <c r="B48" s="43" t="s">
        <v>95</v>
      </c>
      <c r="C48" s="23">
        <f t="shared" ref="C48:AH48" si="30">IFERROR((C31-C14)/C14,"NA")</f>
        <v>0</v>
      </c>
      <c r="D48" s="23">
        <f t="shared" si="30"/>
        <v>0</v>
      </c>
      <c r="E48" s="23">
        <f t="shared" si="30"/>
        <v>0</v>
      </c>
      <c r="F48" s="23">
        <f t="shared" si="30"/>
        <v>0</v>
      </c>
      <c r="G48" s="23">
        <f t="shared" si="30"/>
        <v>0</v>
      </c>
      <c r="H48" s="23">
        <f t="shared" si="30"/>
        <v>0</v>
      </c>
      <c r="I48" s="23">
        <f t="shared" si="30"/>
        <v>0</v>
      </c>
      <c r="J48" s="23">
        <f t="shared" si="30"/>
        <v>0</v>
      </c>
      <c r="K48" s="23">
        <f t="shared" si="30"/>
        <v>0</v>
      </c>
      <c r="L48" s="23">
        <f t="shared" si="30"/>
        <v>0</v>
      </c>
      <c r="M48" s="23">
        <f t="shared" si="30"/>
        <v>0</v>
      </c>
      <c r="N48" s="23">
        <f t="shared" si="30"/>
        <v>0</v>
      </c>
      <c r="O48" s="23">
        <f t="shared" si="30"/>
        <v>0</v>
      </c>
      <c r="P48" s="23">
        <f t="shared" si="30"/>
        <v>0</v>
      </c>
      <c r="Q48" s="23">
        <f t="shared" si="30"/>
        <v>0</v>
      </c>
      <c r="R48" s="23">
        <f t="shared" si="30"/>
        <v>0</v>
      </c>
      <c r="S48" s="23">
        <f t="shared" si="30"/>
        <v>0</v>
      </c>
      <c r="T48" s="23">
        <f t="shared" si="30"/>
        <v>0</v>
      </c>
      <c r="U48" s="23">
        <f t="shared" si="30"/>
        <v>0</v>
      </c>
      <c r="V48" s="23">
        <f t="shared" si="30"/>
        <v>0</v>
      </c>
      <c r="W48" s="23">
        <f t="shared" si="30"/>
        <v>0</v>
      </c>
      <c r="X48" s="23">
        <f t="shared" si="30"/>
        <v>0</v>
      </c>
      <c r="Y48" s="23">
        <f t="shared" si="30"/>
        <v>0</v>
      </c>
      <c r="Z48" s="23">
        <f t="shared" si="30"/>
        <v>0</v>
      </c>
      <c r="AA48" s="23">
        <f t="shared" si="30"/>
        <v>0</v>
      </c>
      <c r="AB48" s="23">
        <f t="shared" si="30"/>
        <v>0</v>
      </c>
      <c r="AC48" s="23">
        <f t="shared" si="30"/>
        <v>0</v>
      </c>
      <c r="AD48" s="23">
        <f t="shared" si="30"/>
        <v>0</v>
      </c>
      <c r="AE48" s="23">
        <f t="shared" si="30"/>
        <v>0</v>
      </c>
      <c r="AF48" s="23">
        <f t="shared" si="30"/>
        <v>0</v>
      </c>
      <c r="AG48" s="23">
        <f t="shared" si="30"/>
        <v>0</v>
      </c>
      <c r="AH48" s="23">
        <f t="shared" si="30"/>
        <v>0</v>
      </c>
      <c r="AI48" s="23"/>
      <c r="AJ48" s="28">
        <f>AVERAGE(C48:AH48)</f>
        <v>0</v>
      </c>
    </row>
    <row r="49" spans="2:37" x14ac:dyDescent="0.2">
      <c r="B49" s="43" t="s">
        <v>96</v>
      </c>
      <c r="C49" s="23" t="str">
        <f t="shared" ref="C49:AH49" si="31">IFERROR((C32-C15)/C15,"NA")</f>
        <v>NA</v>
      </c>
      <c r="D49" s="23" t="str">
        <f t="shared" si="31"/>
        <v>NA</v>
      </c>
      <c r="E49" s="23" t="str">
        <f t="shared" si="31"/>
        <v>NA</v>
      </c>
      <c r="F49" s="23" t="str">
        <f t="shared" si="31"/>
        <v>NA</v>
      </c>
      <c r="G49" s="23" t="str">
        <f t="shared" si="31"/>
        <v>NA</v>
      </c>
      <c r="H49" s="23" t="str">
        <f t="shared" si="31"/>
        <v>NA</v>
      </c>
      <c r="I49" s="23" t="str">
        <f t="shared" si="31"/>
        <v>NA</v>
      </c>
      <c r="J49" s="23" t="str">
        <f t="shared" si="31"/>
        <v>NA</v>
      </c>
      <c r="K49" s="23" t="str">
        <f t="shared" si="31"/>
        <v>NA</v>
      </c>
      <c r="L49" s="23" t="str">
        <f t="shared" si="31"/>
        <v>NA</v>
      </c>
      <c r="M49" s="23" t="str">
        <f t="shared" si="31"/>
        <v>NA</v>
      </c>
      <c r="N49" s="23" t="str">
        <f t="shared" si="31"/>
        <v>NA</v>
      </c>
      <c r="O49" s="23" t="str">
        <f t="shared" si="31"/>
        <v>NA</v>
      </c>
      <c r="P49" s="23" t="str">
        <f t="shared" si="31"/>
        <v>NA</v>
      </c>
      <c r="Q49" s="23" t="str">
        <f t="shared" si="31"/>
        <v>NA</v>
      </c>
      <c r="R49" s="23" t="str">
        <f t="shared" si="31"/>
        <v>NA</v>
      </c>
      <c r="S49" s="23" t="str">
        <f t="shared" si="31"/>
        <v>NA</v>
      </c>
      <c r="T49" s="23" t="str">
        <f t="shared" si="31"/>
        <v>NA</v>
      </c>
      <c r="U49" s="23" t="str">
        <f t="shared" si="31"/>
        <v>NA</v>
      </c>
      <c r="V49" s="23" t="str">
        <f t="shared" si="31"/>
        <v>NA</v>
      </c>
      <c r="W49" s="23" t="str">
        <f t="shared" si="31"/>
        <v>NA</v>
      </c>
      <c r="X49" s="23" t="str">
        <f t="shared" si="31"/>
        <v>NA</v>
      </c>
      <c r="Y49" s="23" t="str">
        <f t="shared" si="31"/>
        <v>NA</v>
      </c>
      <c r="Z49" s="23" t="str">
        <f t="shared" si="31"/>
        <v>NA</v>
      </c>
      <c r="AA49" s="23" t="str">
        <f t="shared" si="31"/>
        <v>NA</v>
      </c>
      <c r="AB49" s="23" t="str">
        <f t="shared" si="31"/>
        <v>NA</v>
      </c>
      <c r="AC49" s="23" t="str">
        <f t="shared" si="31"/>
        <v>NA</v>
      </c>
      <c r="AD49" s="23" t="str">
        <f t="shared" si="31"/>
        <v>NA</v>
      </c>
      <c r="AE49" s="23" t="str">
        <f t="shared" si="31"/>
        <v>NA</v>
      </c>
      <c r="AF49" s="23" t="str">
        <f t="shared" si="31"/>
        <v>NA</v>
      </c>
      <c r="AG49" s="23" t="str">
        <f t="shared" si="31"/>
        <v>NA</v>
      </c>
      <c r="AH49" s="23" t="str">
        <f t="shared" si="31"/>
        <v>NA</v>
      </c>
      <c r="AI49" s="23"/>
      <c r="AJ49" s="36"/>
    </row>
    <row r="50" spans="2:37" ht="18" x14ac:dyDescent="0.2">
      <c r="B50" s="8" t="s">
        <v>117</v>
      </c>
      <c r="C50" s="67">
        <f t="shared" ref="C50:AA50" si="32">IFERROR((C33-C16)/C16,"NA")</f>
        <v>0</v>
      </c>
      <c r="D50" s="67">
        <f t="shared" si="32"/>
        <v>0</v>
      </c>
      <c r="E50" s="67">
        <f t="shared" si="32"/>
        <v>0</v>
      </c>
      <c r="F50" s="67">
        <f t="shared" si="32"/>
        <v>0</v>
      </c>
      <c r="G50" s="67">
        <f t="shared" si="32"/>
        <v>0</v>
      </c>
      <c r="H50" s="67">
        <f t="shared" si="32"/>
        <v>0</v>
      </c>
      <c r="I50" s="67">
        <f t="shared" si="32"/>
        <v>0</v>
      </c>
      <c r="J50" s="67">
        <f t="shared" si="32"/>
        <v>0</v>
      </c>
      <c r="K50" s="67">
        <f t="shared" si="32"/>
        <v>0</v>
      </c>
      <c r="L50" s="67">
        <f t="shared" si="32"/>
        <v>0</v>
      </c>
      <c r="M50" s="67">
        <f t="shared" si="32"/>
        <v>0</v>
      </c>
      <c r="N50" s="67">
        <f t="shared" si="32"/>
        <v>0</v>
      </c>
      <c r="O50" s="67">
        <f t="shared" si="32"/>
        <v>0</v>
      </c>
      <c r="P50" s="67">
        <f t="shared" si="32"/>
        <v>0</v>
      </c>
      <c r="Q50" s="67">
        <f t="shared" si="32"/>
        <v>4.1156337962524351E-3</v>
      </c>
      <c r="R50" s="67">
        <f t="shared" si="32"/>
        <v>8.3631955597665165E-3</v>
      </c>
      <c r="S50" s="67">
        <f t="shared" si="32"/>
        <v>1.0951267845884587E-2</v>
      </c>
      <c r="T50" s="67">
        <f t="shared" si="32"/>
        <v>2.0405681768550711E-2</v>
      </c>
      <c r="U50" s="67">
        <f t="shared" si="32"/>
        <v>2.7745290851705542E-2</v>
      </c>
      <c r="V50" s="67">
        <f t="shared" si="32"/>
        <v>4.023737315511678E-2</v>
      </c>
      <c r="W50" s="67">
        <f t="shared" si="32"/>
        <v>4.3663171435437576E-2</v>
      </c>
      <c r="X50" s="67">
        <f t="shared" si="32"/>
        <v>3.4551671250097477E-2</v>
      </c>
      <c r="Y50" s="67">
        <f t="shared" si="32"/>
        <v>3.0635376925530922E-2</v>
      </c>
      <c r="Z50" s="67">
        <f t="shared" si="32"/>
        <v>1.2313801275144205E-2</v>
      </c>
      <c r="AA50" s="67">
        <f t="shared" si="32"/>
        <v>-4.3555386337427804E-3</v>
      </c>
      <c r="AB50" s="67">
        <f t="shared" ref="AB50:AC50" si="33">IFERROR((AB33-AB16)/AB16,"NA")</f>
        <v>-2.0747456886221045E-2</v>
      </c>
      <c r="AC50" s="67">
        <f t="shared" si="33"/>
        <v>-3.4518552458317794E-2</v>
      </c>
      <c r="AD50" s="67">
        <f t="shared" ref="AD50:AE50" si="34">IFERROR((AD33-AD16)/AD16,"NA")</f>
        <v>-4.6765395593132732E-2</v>
      </c>
      <c r="AE50" s="67">
        <f t="shared" si="34"/>
        <v>-6.2168804426707004E-2</v>
      </c>
      <c r="AF50" s="67">
        <f t="shared" ref="AF50:AH50" si="35">IFERROR((AF33-AF16)/AF16,"NA")</f>
        <v>-7.9662366319559905E-2</v>
      </c>
      <c r="AG50" s="67">
        <f t="shared" si="35"/>
        <v>-9.7619246148627811E-2</v>
      </c>
      <c r="AH50" s="67">
        <f t="shared" si="35"/>
        <v>-0.12713550216588976</v>
      </c>
      <c r="AI50" s="27"/>
      <c r="AJ50" s="36">
        <f>AVERAGE(C50:AH50)</f>
        <v>-7.4996999615222519E-3</v>
      </c>
      <c r="AK50" s="5" t="s">
        <v>42</v>
      </c>
    </row>
    <row r="53" spans="2:37" x14ac:dyDescent="0.2">
      <c r="C53" s="77">
        <f t="shared" ref="C53:X53" si="36">C33-C16</f>
        <v>0</v>
      </c>
      <c r="D53" s="77">
        <f t="shared" si="36"/>
        <v>0</v>
      </c>
      <c r="E53" s="77">
        <f t="shared" si="36"/>
        <v>0</v>
      </c>
      <c r="F53" s="77">
        <f t="shared" si="36"/>
        <v>0</v>
      </c>
      <c r="G53" s="77">
        <f t="shared" si="36"/>
        <v>0</v>
      </c>
      <c r="H53" s="77">
        <f t="shared" si="36"/>
        <v>0</v>
      </c>
      <c r="I53" s="77">
        <f t="shared" si="36"/>
        <v>0</v>
      </c>
      <c r="J53" s="77">
        <f t="shared" si="36"/>
        <v>0</v>
      </c>
      <c r="K53" s="77">
        <f t="shared" si="36"/>
        <v>0</v>
      </c>
      <c r="L53" s="77">
        <f t="shared" si="36"/>
        <v>0</v>
      </c>
      <c r="M53" s="77">
        <f t="shared" si="36"/>
        <v>0</v>
      </c>
      <c r="N53" s="77">
        <f t="shared" si="36"/>
        <v>0</v>
      </c>
      <c r="O53" s="77">
        <f t="shared" si="36"/>
        <v>0</v>
      </c>
      <c r="P53" s="77">
        <f t="shared" si="36"/>
        <v>0</v>
      </c>
      <c r="Q53" s="77">
        <f t="shared" si="36"/>
        <v>6.7908646983728431</v>
      </c>
      <c r="R53" s="77">
        <f t="shared" si="36"/>
        <v>12.062433674077511</v>
      </c>
      <c r="S53" s="77">
        <f t="shared" si="36"/>
        <v>16.131699251929149</v>
      </c>
      <c r="T53" s="77">
        <f t="shared" si="36"/>
        <v>19.247794987895759</v>
      </c>
      <c r="U53" s="77">
        <f t="shared" si="36"/>
        <v>21.606619318994035</v>
      </c>
      <c r="V53" s="77">
        <f t="shared" si="36"/>
        <v>23.362340724761452</v>
      </c>
      <c r="W53" s="77">
        <f t="shared" si="36"/>
        <v>24.636438806033539</v>
      </c>
      <c r="X53" s="77">
        <f t="shared" si="36"/>
        <v>22.835030628687491</v>
      </c>
      <c r="Y53" s="77">
        <f t="shared" ref="Y53:AC53" si="37">Y33-Y16</f>
        <v>17.524442574569662</v>
      </c>
      <c r="Z53" s="77">
        <f t="shared" si="37"/>
        <v>9.1845529192323738</v>
      </c>
      <c r="AA53" s="77">
        <f t="shared" si="37"/>
        <v>-4.1525644641553754</v>
      </c>
      <c r="AB53" s="77">
        <f t="shared" si="37"/>
        <v>-21.619957462542175</v>
      </c>
      <c r="AC53" s="77">
        <f t="shared" si="37"/>
        <v>-36.320831771096778</v>
      </c>
      <c r="AD53" s="77">
        <f t="shared" ref="AD53:AE53" si="38">AD33-AD16</f>
        <v>-48.028082348797625</v>
      </c>
      <c r="AE53" s="77">
        <f t="shared" si="38"/>
        <v>-61.866863066158203</v>
      </c>
      <c r="AF53" s="77">
        <f t="shared" ref="AF53:AH53" si="39">AF33-AF16</f>
        <v>-77.724090212880355</v>
      </c>
      <c r="AG53" s="77">
        <f t="shared" si="39"/>
        <v>-94.963264367552256</v>
      </c>
      <c r="AH53" s="77">
        <f t="shared" si="39"/>
        <v>-119.93474438740191</v>
      </c>
      <c r="AI53" s="35"/>
      <c r="AJ53" s="42">
        <f>SUM(C53:AH53)</f>
        <v>-291.22818049603086</v>
      </c>
      <c r="AK53" s="5" t="s">
        <v>43</v>
      </c>
    </row>
    <row r="81" spans="2:2" x14ac:dyDescent="0.2">
      <c r="B81" s="10" t="s">
        <v>144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K78"/>
  <sheetViews>
    <sheetView zoomScale="75" zoomScaleNormal="75" workbookViewId="0">
      <pane ySplit="1" topLeftCell="A2" activePane="bottomLeft" state="frozen"/>
      <selection activeCell="B73" sqref="B73"/>
      <selection pane="bottomLeft" activeCell="G94" sqref="G94"/>
    </sheetView>
  </sheetViews>
  <sheetFormatPr defaultColWidth="9.140625" defaultRowHeight="15" x14ac:dyDescent="0.2"/>
  <cols>
    <col min="1" max="1" width="3.28515625" style="5" customWidth="1"/>
    <col min="2" max="2" width="41.85546875" style="5" customWidth="1"/>
    <col min="3" max="33" width="9.28515625" style="5" bestFit="1" customWidth="1"/>
    <col min="34" max="35" width="9.28515625" style="5" customWidth="1"/>
    <col min="36" max="36" width="10" style="5" bestFit="1" customWidth="1"/>
    <col min="37" max="16384" width="9.140625" style="5"/>
  </cols>
  <sheetData>
    <row r="1" spans="2:37" ht="15.75" customHeight="1" x14ac:dyDescent="0.2">
      <c r="B1" s="19" t="s">
        <v>123</v>
      </c>
    </row>
    <row r="2" spans="2:37" ht="15.75" customHeight="1" x14ac:dyDescent="0.2">
      <c r="B2" s="10" t="s">
        <v>129</v>
      </c>
      <c r="AK2" s="20"/>
    </row>
    <row r="4" spans="2:37" x14ac:dyDescent="0.2">
      <c r="B4" s="4" t="s">
        <v>4</v>
      </c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  <c r="AD4" s="4">
        <v>2017</v>
      </c>
      <c r="AE4" s="4">
        <v>2018</v>
      </c>
      <c r="AF4" s="4">
        <v>2019</v>
      </c>
      <c r="AG4" s="4">
        <v>2020</v>
      </c>
      <c r="AH4" s="4">
        <v>2021</v>
      </c>
      <c r="AI4" s="4"/>
    </row>
    <row r="5" spans="2:37" x14ac:dyDescent="0.2">
      <c r="B5" s="9" t="s">
        <v>5</v>
      </c>
      <c r="C5" s="25">
        <v>31067.589363632247</v>
      </c>
      <c r="D5" s="25">
        <v>31916.608316654059</v>
      </c>
      <c r="E5" s="25">
        <v>31797.670767279786</v>
      </c>
      <c r="F5" s="25">
        <v>31974.257505828107</v>
      </c>
      <c r="G5" s="25">
        <v>32934.917720367528</v>
      </c>
      <c r="H5" s="25">
        <v>33840.383718720761</v>
      </c>
      <c r="I5" s="25">
        <v>35450.810560039972</v>
      </c>
      <c r="J5" s="25">
        <v>36552.750044949862</v>
      </c>
      <c r="K5" s="25">
        <v>38759.969851456335</v>
      </c>
      <c r="L5" s="25">
        <v>40174.80409761436</v>
      </c>
      <c r="M5" s="25">
        <v>42479.428694071277</v>
      </c>
      <c r="N5" s="25">
        <v>44585.366378312567</v>
      </c>
      <c r="O5" s="25">
        <v>43360.543099901406</v>
      </c>
      <c r="P5" s="25">
        <v>44073.366829072889</v>
      </c>
      <c r="Q5" s="25">
        <v>43793.635710762981</v>
      </c>
      <c r="R5" s="25">
        <v>45695.880657287496</v>
      </c>
      <c r="S5" s="25">
        <v>45211.318034664015</v>
      </c>
      <c r="T5" s="25">
        <v>45145.141141781016</v>
      </c>
      <c r="U5" s="25">
        <v>45252.193705212114</v>
      </c>
      <c r="V5" s="25">
        <v>40784.938364375361</v>
      </c>
      <c r="W5" s="25">
        <v>40455.36161109645</v>
      </c>
      <c r="X5" s="25">
        <v>36909.395169974705</v>
      </c>
      <c r="Y5" s="25">
        <v>36998.035300761745</v>
      </c>
      <c r="Z5" s="25">
        <v>35849.873650554575</v>
      </c>
      <c r="AA5" s="25">
        <v>35189.699145587765</v>
      </c>
      <c r="AB5" s="25">
        <v>36855.979699215437</v>
      </c>
      <c r="AC5" s="25">
        <v>38366.918580233607</v>
      </c>
      <c r="AD5" s="25">
        <v>37057.275185439859</v>
      </c>
      <c r="AE5" s="25">
        <v>36834.88110187144</v>
      </c>
      <c r="AF5" s="25">
        <v>35257.933069856444</v>
      </c>
      <c r="AG5" s="25">
        <v>33122.210802011687</v>
      </c>
      <c r="AH5" s="25">
        <v>34970.153187677955</v>
      </c>
      <c r="AI5" s="25"/>
    </row>
    <row r="6" spans="2:37" x14ac:dyDescent="0.2">
      <c r="B6" s="9" t="s">
        <v>12</v>
      </c>
      <c r="C6" s="25">
        <v>3197.4023231176334</v>
      </c>
      <c r="D6" s="25">
        <v>2922.5984618209368</v>
      </c>
      <c r="E6" s="25">
        <v>2848.3296549093193</v>
      </c>
      <c r="F6" s="25">
        <v>2846.3949822971867</v>
      </c>
      <c r="G6" s="25">
        <v>3123.588497262173</v>
      </c>
      <c r="H6" s="25">
        <v>3107.744337241119</v>
      </c>
      <c r="I6" s="25">
        <v>3282.9141693738843</v>
      </c>
      <c r="J6" s="25">
        <v>3717.6140964260176</v>
      </c>
      <c r="K6" s="25">
        <v>3512.1791745477017</v>
      </c>
      <c r="L6" s="25">
        <v>3639.3331078381379</v>
      </c>
      <c r="M6" s="25">
        <v>4406.8183061612435</v>
      </c>
      <c r="N6" s="25">
        <v>4485.0581605359075</v>
      </c>
      <c r="O6" s="25">
        <v>4002.2894585687536</v>
      </c>
      <c r="P6" s="25">
        <v>3427.0929353940123</v>
      </c>
      <c r="Q6" s="25">
        <v>3623.7861963076448</v>
      </c>
      <c r="R6" s="25">
        <v>3905.7525867852187</v>
      </c>
      <c r="S6" s="25">
        <v>3840.2732309384778</v>
      </c>
      <c r="T6" s="25">
        <v>3900.6218064513587</v>
      </c>
      <c r="U6" s="25">
        <v>3645.682885641299</v>
      </c>
      <c r="V6" s="25">
        <v>2803.8988172650652</v>
      </c>
      <c r="W6" s="25">
        <v>2584.6110256355382</v>
      </c>
      <c r="X6" s="25">
        <v>2461.2017531701808</v>
      </c>
      <c r="Y6" s="25">
        <v>2663.0222925355811</v>
      </c>
      <c r="Z6" s="25">
        <v>2611.7194675378369</v>
      </c>
      <c r="AA6" s="25">
        <v>3021.4028287748029</v>
      </c>
      <c r="AB6" s="25">
        <v>3205.6524217673714</v>
      </c>
      <c r="AC6" s="25">
        <v>3424.738811625783</v>
      </c>
      <c r="AD6" s="25">
        <v>3442.5870691655909</v>
      </c>
      <c r="AE6" s="25">
        <v>3184.8780871562049</v>
      </c>
      <c r="AF6" s="25">
        <v>3141.6561875544808</v>
      </c>
      <c r="AG6" s="25">
        <v>2828.0150169806093</v>
      </c>
      <c r="AH6" s="25">
        <v>3242.8271927081205</v>
      </c>
      <c r="AI6" s="25"/>
    </row>
    <row r="7" spans="2:37" x14ac:dyDescent="0.2">
      <c r="B7" s="9" t="s">
        <v>8</v>
      </c>
      <c r="C7" s="25">
        <v>19668.606347909561</v>
      </c>
      <c r="D7" s="25">
        <v>19914.530053658931</v>
      </c>
      <c r="E7" s="25">
        <v>20070.946108177148</v>
      </c>
      <c r="F7" s="25">
        <v>20437.53803590528</v>
      </c>
      <c r="G7" s="25">
        <v>20556.232325577384</v>
      </c>
      <c r="H7" s="25">
        <v>21112.769111202182</v>
      </c>
      <c r="I7" s="25">
        <v>21626.980245971823</v>
      </c>
      <c r="J7" s="25">
        <v>21836.170605936641</v>
      </c>
      <c r="K7" s="25">
        <v>22393.611413779414</v>
      </c>
      <c r="L7" s="25">
        <v>22078.409497642035</v>
      </c>
      <c r="M7" s="25">
        <v>21182.750820346402</v>
      </c>
      <c r="N7" s="25">
        <v>20977.061385273417</v>
      </c>
      <c r="O7" s="25">
        <v>20731.388171983301</v>
      </c>
      <c r="P7" s="25">
        <v>21032.152144071802</v>
      </c>
      <c r="Q7" s="25">
        <v>20655.584811324796</v>
      </c>
      <c r="R7" s="25">
        <v>20487.522144994859</v>
      </c>
      <c r="S7" s="25">
        <v>20494.828147967048</v>
      </c>
      <c r="T7" s="25">
        <v>19885.847394464708</v>
      </c>
      <c r="U7" s="25">
        <v>19653.809793538094</v>
      </c>
      <c r="V7" s="25">
        <v>19358.80842183749</v>
      </c>
      <c r="W7" s="25">
        <v>19427.950931649833</v>
      </c>
      <c r="X7" s="25">
        <v>18821.033674281982</v>
      </c>
      <c r="Y7" s="25">
        <v>19706.416769587755</v>
      </c>
      <c r="Z7" s="25">
        <v>20504.138754736541</v>
      </c>
      <c r="AA7" s="25">
        <v>20056.241500333777</v>
      </c>
      <c r="AB7" s="25">
        <v>20620.342816533506</v>
      </c>
      <c r="AC7" s="25">
        <v>21161.487875248273</v>
      </c>
      <c r="AD7" s="25">
        <v>21897.672039454294</v>
      </c>
      <c r="AE7" s="25">
        <v>22719.205917840132</v>
      </c>
      <c r="AF7" s="25">
        <v>21789.780503166527</v>
      </c>
      <c r="AG7" s="25">
        <v>22133.282338268564</v>
      </c>
      <c r="AH7" s="25">
        <v>22953.527307646695</v>
      </c>
      <c r="AI7" s="25"/>
    </row>
    <row r="8" spans="2:37" x14ac:dyDescent="0.2">
      <c r="B8" s="9" t="s">
        <v>6</v>
      </c>
      <c r="C8" s="25">
        <v>6009.4426479479516</v>
      </c>
      <c r="D8" s="25">
        <v>5813.8890871974863</v>
      </c>
      <c r="E8" s="25">
        <v>5568.4712640716152</v>
      </c>
      <c r="F8" s="25">
        <v>5671.8752659448901</v>
      </c>
      <c r="G8" s="25">
        <v>5738.7488783594727</v>
      </c>
      <c r="H8" s="25">
        <v>6702.1736928703667</v>
      </c>
      <c r="I8" s="25">
        <v>6355.776523499605</v>
      </c>
      <c r="J8" s="25">
        <v>5821.9247695671738</v>
      </c>
      <c r="K8" s="25">
        <v>5632.4738458364664</v>
      </c>
      <c r="L8" s="25">
        <v>5724.0266040133638</v>
      </c>
      <c r="M8" s="25">
        <v>7325.6392800768717</v>
      </c>
      <c r="N8" s="25">
        <v>8417.8434186271897</v>
      </c>
      <c r="O8" s="25">
        <v>8300.0852417469014</v>
      </c>
      <c r="P8" s="25">
        <v>8773.8565239499967</v>
      </c>
      <c r="Q8" s="25">
        <v>7238.4029595180964</v>
      </c>
      <c r="R8" s="25">
        <v>7691.0130672327605</v>
      </c>
      <c r="S8" s="25">
        <v>7614.8771907754553</v>
      </c>
      <c r="T8" s="25">
        <v>6559.4256667599748</v>
      </c>
      <c r="U8" s="25">
        <v>6111.1132905463464</v>
      </c>
      <c r="V8" s="25">
        <v>5556.7573032075406</v>
      </c>
      <c r="W8" s="25">
        <v>7055.7907577496162</v>
      </c>
      <c r="X8" s="25">
        <v>6176.5200449922604</v>
      </c>
      <c r="Y8" s="25">
        <v>5486.6285703916847</v>
      </c>
      <c r="Z8" s="25">
        <v>6289.6658349611353</v>
      </c>
      <c r="AA8" s="25">
        <v>5826.9422770836527</v>
      </c>
      <c r="AB8" s="25">
        <v>6259.4087806612579</v>
      </c>
      <c r="AC8" s="25">
        <v>5036.4653877591791</v>
      </c>
      <c r="AD8" s="25">
        <v>7438.8596610158093</v>
      </c>
      <c r="AE8" s="25">
        <v>6263.9843155676699</v>
      </c>
      <c r="AF8" s="25">
        <v>6657.0676999370398</v>
      </c>
      <c r="AG8" s="25">
        <v>7042.4500858212159</v>
      </c>
      <c r="AH8" s="25">
        <v>7338.2512672665189</v>
      </c>
      <c r="AI8" s="25"/>
    </row>
    <row r="9" spans="2:37" x14ac:dyDescent="0.2">
      <c r="B9" s="9" t="s">
        <v>9</v>
      </c>
      <c r="C9" s="25">
        <v>1709.2379654880631</v>
      </c>
      <c r="D9" s="25">
        <v>1799.7259717319239</v>
      </c>
      <c r="E9" s="25">
        <v>1872.6110167758231</v>
      </c>
      <c r="F9" s="25">
        <v>1928.6353960838105</v>
      </c>
      <c r="G9" s="25">
        <v>1978.8855789392078</v>
      </c>
      <c r="H9" s="25">
        <v>2019.7605435458227</v>
      </c>
      <c r="I9" s="25">
        <v>1884.4631560740495</v>
      </c>
      <c r="J9" s="25">
        <v>1577.0810241243619</v>
      </c>
      <c r="K9" s="25">
        <v>1626.6955525074789</v>
      </c>
      <c r="L9" s="25">
        <v>1630.8620386411064</v>
      </c>
      <c r="M9" s="25">
        <v>1643.3846087690035</v>
      </c>
      <c r="N9" s="25">
        <v>1766.9683856870126</v>
      </c>
      <c r="O9" s="25">
        <v>1880.979693449362</v>
      </c>
      <c r="P9" s="25">
        <v>1935.8855277009468</v>
      </c>
      <c r="Q9" s="25">
        <v>1650.0167494387815</v>
      </c>
      <c r="R9" s="25">
        <v>1442.3235218972038</v>
      </c>
      <c r="S9" s="25">
        <v>1473.0439871390179</v>
      </c>
      <c r="T9" s="25">
        <v>943.25664813417325</v>
      </c>
      <c r="U9" s="25">
        <v>778.74906536313551</v>
      </c>
      <c r="V9" s="25">
        <v>580.61296980542329</v>
      </c>
      <c r="W9" s="25">
        <v>564.23841869714192</v>
      </c>
      <c r="X9" s="25">
        <v>660.89511165463887</v>
      </c>
      <c r="Y9" s="25">
        <v>572.03286961895321</v>
      </c>
      <c r="Z9" s="25">
        <v>745.87470708754279</v>
      </c>
      <c r="AA9" s="25">
        <v>953.3986065431842</v>
      </c>
      <c r="AB9" s="25">
        <v>1042.0533745945791</v>
      </c>
      <c r="AC9" s="25">
        <v>1052.2119030036172</v>
      </c>
      <c r="AD9" s="25">
        <v>1027.0004506462546</v>
      </c>
      <c r="AE9" s="25">
        <v>995.14320142822362</v>
      </c>
      <c r="AF9" s="25">
        <v>975.66886101645377</v>
      </c>
      <c r="AG9" s="25">
        <v>972.79243708733827</v>
      </c>
      <c r="AH9" s="25">
        <v>943.36155003271813</v>
      </c>
      <c r="AI9" s="25"/>
    </row>
    <row r="10" spans="2:37" x14ac:dyDescent="0.2">
      <c r="B10" s="9" t="s">
        <v>10</v>
      </c>
      <c r="C10" s="25" t="s">
        <v>75</v>
      </c>
      <c r="D10" s="25" t="s">
        <v>75</v>
      </c>
      <c r="E10" s="25" t="s">
        <v>75</v>
      </c>
      <c r="F10" s="25" t="s">
        <v>75</v>
      </c>
      <c r="G10" s="25" t="s">
        <v>75</v>
      </c>
      <c r="H10" s="25" t="s">
        <v>75</v>
      </c>
      <c r="I10" s="25" t="s">
        <v>75</v>
      </c>
      <c r="J10" s="25" t="s">
        <v>75</v>
      </c>
      <c r="K10" s="25" t="s">
        <v>75</v>
      </c>
      <c r="L10" s="25" t="s">
        <v>75</v>
      </c>
      <c r="M10" s="25" t="s">
        <v>75</v>
      </c>
      <c r="N10" s="25" t="s">
        <v>75</v>
      </c>
      <c r="O10" s="25" t="s">
        <v>75</v>
      </c>
      <c r="P10" s="25" t="s">
        <v>75</v>
      </c>
      <c r="Q10" s="25" t="s">
        <v>75</v>
      </c>
      <c r="R10" s="25" t="s">
        <v>75</v>
      </c>
      <c r="S10" s="25" t="s">
        <v>75</v>
      </c>
      <c r="T10" s="25" t="s">
        <v>75</v>
      </c>
      <c r="U10" s="25" t="s">
        <v>75</v>
      </c>
      <c r="V10" s="25" t="s">
        <v>75</v>
      </c>
      <c r="W10" s="25" t="s">
        <v>75</v>
      </c>
      <c r="X10" s="25" t="s">
        <v>75</v>
      </c>
      <c r="Y10" s="25" t="s">
        <v>75</v>
      </c>
      <c r="Z10" s="25" t="s">
        <v>75</v>
      </c>
      <c r="AA10" s="25" t="s">
        <v>75</v>
      </c>
      <c r="AB10" s="25" t="s">
        <v>75</v>
      </c>
      <c r="AC10" s="25" t="s">
        <v>75</v>
      </c>
      <c r="AD10" s="25" t="s">
        <v>75</v>
      </c>
      <c r="AE10" s="25" t="s">
        <v>75</v>
      </c>
      <c r="AF10" s="25" t="s">
        <v>75</v>
      </c>
      <c r="AG10" s="25" t="s">
        <v>75</v>
      </c>
      <c r="AH10" s="25" t="s">
        <v>75</v>
      </c>
      <c r="AI10" s="25"/>
    </row>
    <row r="11" spans="2:37" s="19" customFormat="1" x14ac:dyDescent="0.2">
      <c r="B11" s="8" t="s">
        <v>47</v>
      </c>
      <c r="C11" s="26">
        <v>55642.836000147501</v>
      </c>
      <c r="D11" s="26">
        <v>56553.462803865856</v>
      </c>
      <c r="E11" s="26">
        <v>56589.557547142074</v>
      </c>
      <c r="F11" s="26">
        <v>57186.825920114381</v>
      </c>
      <c r="G11" s="26">
        <v>58593.624122146299</v>
      </c>
      <c r="H11" s="26">
        <v>60080.657710709886</v>
      </c>
      <c r="I11" s="26">
        <v>62245.16813145973</v>
      </c>
      <c r="J11" s="26">
        <v>63683.615771436882</v>
      </c>
      <c r="K11" s="26">
        <v>66292.455992290939</v>
      </c>
      <c r="L11" s="26">
        <v>67523.40874173565</v>
      </c>
      <c r="M11" s="26">
        <v>69712.382429347927</v>
      </c>
      <c r="N11" s="26">
        <v>71814.454309808905</v>
      </c>
      <c r="O11" s="26">
        <v>69975.200423902832</v>
      </c>
      <c r="P11" s="26">
        <v>70468.497436239646</v>
      </c>
      <c r="Q11" s="26">
        <v>69723.023467834195</v>
      </c>
      <c r="R11" s="26">
        <v>71531.478910964783</v>
      </c>
      <c r="S11" s="26">
        <v>71019.463400708555</v>
      </c>
      <c r="T11" s="26">
        <v>69874.866990831259</v>
      </c>
      <c r="U11" s="26">
        <v>69330.435449754645</v>
      </c>
      <c r="V11" s="26">
        <v>63528.25857328334</v>
      </c>
      <c r="W11" s="26">
        <v>63032.161987078965</v>
      </c>
      <c r="X11" s="26">
        <v>58852.525709081507</v>
      </c>
      <c r="Y11" s="26">
        <v>59939.507232504038</v>
      </c>
      <c r="Z11" s="26">
        <v>59711.606579916494</v>
      </c>
      <c r="AA11" s="26">
        <v>59220.742081239528</v>
      </c>
      <c r="AB11" s="26">
        <v>61724.028312110895</v>
      </c>
      <c r="AC11" s="26">
        <v>64005.357170111281</v>
      </c>
      <c r="AD11" s="26">
        <v>63424.534744705998</v>
      </c>
      <c r="AE11" s="26">
        <v>63734.108308296003</v>
      </c>
      <c r="AF11" s="26">
        <v>61165.038621593907</v>
      </c>
      <c r="AG11" s="26">
        <v>59056.300594348199</v>
      </c>
      <c r="AH11" s="26">
        <v>62109.86923806549</v>
      </c>
      <c r="AI11" s="26"/>
    </row>
    <row r="12" spans="2:37" ht="16.5" customHeight="1" x14ac:dyDescent="0.2">
      <c r="B12" s="20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2:37" x14ac:dyDescent="0.2">
      <c r="B13" s="19" t="s">
        <v>126</v>
      </c>
    </row>
    <row r="14" spans="2:37" ht="18" x14ac:dyDescent="0.2">
      <c r="B14" s="10" t="s">
        <v>130</v>
      </c>
    </row>
    <row r="15" spans="2:37" x14ac:dyDescent="0.2">
      <c r="B15" s="9"/>
    </row>
    <row r="16" spans="2:37" x14ac:dyDescent="0.2">
      <c r="B16" s="4" t="s">
        <v>4</v>
      </c>
      <c r="C16" s="4">
        <v>1990</v>
      </c>
      <c r="D16" s="4">
        <v>1991</v>
      </c>
      <c r="E16" s="4">
        <v>1992</v>
      </c>
      <c r="F16" s="4">
        <v>1993</v>
      </c>
      <c r="G16" s="4">
        <v>1994</v>
      </c>
      <c r="H16" s="4">
        <v>1995</v>
      </c>
      <c r="I16" s="4">
        <v>1996</v>
      </c>
      <c r="J16" s="4">
        <v>1997</v>
      </c>
      <c r="K16" s="4">
        <v>1998</v>
      </c>
      <c r="L16" s="4">
        <v>1999</v>
      </c>
      <c r="M16" s="4">
        <v>2000</v>
      </c>
      <c r="N16" s="4">
        <v>2001</v>
      </c>
      <c r="O16" s="4">
        <v>2002</v>
      </c>
      <c r="P16" s="4">
        <v>2003</v>
      </c>
      <c r="Q16" s="4">
        <v>2004</v>
      </c>
      <c r="R16" s="4">
        <v>2005</v>
      </c>
      <c r="S16" s="4">
        <v>2006</v>
      </c>
      <c r="T16" s="4">
        <v>2007</v>
      </c>
      <c r="U16" s="4">
        <v>2008</v>
      </c>
      <c r="V16" s="4">
        <v>2009</v>
      </c>
      <c r="W16" s="4">
        <v>2010</v>
      </c>
      <c r="X16" s="4">
        <v>2011</v>
      </c>
      <c r="Y16" s="4">
        <v>2012</v>
      </c>
      <c r="Z16" s="4">
        <v>2013</v>
      </c>
      <c r="AA16" s="4">
        <v>2014</v>
      </c>
      <c r="AB16" s="4">
        <v>2015</v>
      </c>
      <c r="AC16" s="4">
        <v>2016</v>
      </c>
      <c r="AD16" s="4">
        <v>2017</v>
      </c>
      <c r="AE16" s="4">
        <v>2018</v>
      </c>
      <c r="AF16" s="4">
        <v>2019</v>
      </c>
      <c r="AG16" s="4">
        <v>2020</v>
      </c>
      <c r="AH16" s="4">
        <v>2021</v>
      </c>
      <c r="AI16" s="4"/>
    </row>
    <row r="17" spans="2:36" x14ac:dyDescent="0.2">
      <c r="B17" s="9" t="s">
        <v>5</v>
      </c>
      <c r="C17" s="37">
        <v>31067.508147008695</v>
      </c>
      <c r="D17" s="37">
        <v>31916.510378243023</v>
      </c>
      <c r="E17" s="37">
        <v>31797.57116567386</v>
      </c>
      <c r="F17" s="37">
        <v>31973.42406798407</v>
      </c>
      <c r="G17" s="37">
        <v>32932.479407757244</v>
      </c>
      <c r="H17" s="37">
        <v>33835.44464866865</v>
      </c>
      <c r="I17" s="37">
        <v>35441.31211248476</v>
      </c>
      <c r="J17" s="37">
        <v>36540.241238209477</v>
      </c>
      <c r="K17" s="37">
        <v>38744.439711906445</v>
      </c>
      <c r="L17" s="37">
        <v>40177.973247375208</v>
      </c>
      <c r="M17" s="37">
        <v>42483.569915270658</v>
      </c>
      <c r="N17" s="37">
        <v>44590.290088830545</v>
      </c>
      <c r="O17" s="37">
        <v>43365.918971379942</v>
      </c>
      <c r="P17" s="37">
        <v>44079.186386526519</v>
      </c>
      <c r="Q17" s="37">
        <v>43799.727079105891</v>
      </c>
      <c r="R17" s="37">
        <v>45702.345640186424</v>
      </c>
      <c r="S17" s="37">
        <v>45217.897066351994</v>
      </c>
      <c r="T17" s="37">
        <v>45151.901322509264</v>
      </c>
      <c r="U17" s="37">
        <v>45256.33779475031</v>
      </c>
      <c r="V17" s="37">
        <v>40789.180744479811</v>
      </c>
      <c r="W17" s="37">
        <v>40460.277545759025</v>
      </c>
      <c r="X17" s="37">
        <v>36914.364861340975</v>
      </c>
      <c r="Y17" s="37">
        <v>37002.221227166054</v>
      </c>
      <c r="Z17" s="37">
        <v>35853.867152274936</v>
      </c>
      <c r="AA17" s="37">
        <v>35193.675077842665</v>
      </c>
      <c r="AB17" s="37">
        <v>36859.487986943874</v>
      </c>
      <c r="AC17" s="37">
        <v>38369.923165723856</v>
      </c>
      <c r="AD17" s="37">
        <v>37060.036697318654</v>
      </c>
      <c r="AE17" s="37">
        <v>36837.164367352198</v>
      </c>
      <c r="AF17" s="37">
        <v>35260.050842108918</v>
      </c>
      <c r="AG17" s="37">
        <v>33125.636789842159</v>
      </c>
      <c r="AH17" s="37">
        <v>34961.0515540821</v>
      </c>
      <c r="AI17" s="37"/>
      <c r="AJ17" s="53"/>
    </row>
    <row r="18" spans="2:36" x14ac:dyDescent="0.2">
      <c r="B18" s="9" t="s">
        <v>12</v>
      </c>
      <c r="C18" s="37">
        <v>3198.282184578738</v>
      </c>
      <c r="D18" s="37">
        <v>2923.4558328750077</v>
      </c>
      <c r="E18" s="37">
        <v>2849.1472705652204</v>
      </c>
      <c r="F18" s="37">
        <v>2847.1793930888402</v>
      </c>
      <c r="G18" s="37">
        <v>3124.1356369612745</v>
      </c>
      <c r="H18" s="37">
        <v>3108.1173651539775</v>
      </c>
      <c r="I18" s="37">
        <v>3283.1078283175002</v>
      </c>
      <c r="J18" s="37">
        <v>3717.5628809431546</v>
      </c>
      <c r="K18" s="37">
        <v>3511.6457118698345</v>
      </c>
      <c r="L18" s="37">
        <v>3639.4607436292276</v>
      </c>
      <c r="M18" s="37">
        <v>4407.2200001433184</v>
      </c>
      <c r="N18" s="37">
        <v>4484.5894264590761</v>
      </c>
      <c r="O18" s="37">
        <v>4001.2001793568588</v>
      </c>
      <c r="P18" s="37">
        <v>3425.6847494454523</v>
      </c>
      <c r="Q18" s="37">
        <v>3622.0573541867693</v>
      </c>
      <c r="R18" s="37">
        <v>3900.1064003217493</v>
      </c>
      <c r="S18" s="37">
        <v>3831.5697351881599</v>
      </c>
      <c r="T18" s="37">
        <v>3892.1784882116135</v>
      </c>
      <c r="U18" s="37">
        <v>3641.3731127188416</v>
      </c>
      <c r="V18" s="37">
        <v>2815.9084055847052</v>
      </c>
      <c r="W18" s="37">
        <v>2582.7602978245277</v>
      </c>
      <c r="X18" s="37">
        <v>2458.7412136490525</v>
      </c>
      <c r="Y18" s="37">
        <v>2659.4530083840946</v>
      </c>
      <c r="Z18" s="37">
        <v>2608.149444820122</v>
      </c>
      <c r="AA18" s="37">
        <v>3017.544878826031</v>
      </c>
      <c r="AB18" s="37">
        <v>3201.9961346659052</v>
      </c>
      <c r="AC18" s="37">
        <v>3420.7279022814332</v>
      </c>
      <c r="AD18" s="37">
        <v>3438.5126768316204</v>
      </c>
      <c r="AE18" s="37">
        <v>3180.0383821472528</v>
      </c>
      <c r="AF18" s="37">
        <v>3136.4382048996313</v>
      </c>
      <c r="AG18" s="37">
        <v>2812.4815575241214</v>
      </c>
      <c r="AH18" s="37">
        <v>3216.3026316274363</v>
      </c>
      <c r="AI18" s="37"/>
      <c r="AJ18" s="53"/>
    </row>
    <row r="19" spans="2:36" x14ac:dyDescent="0.2">
      <c r="B19" s="9" t="s">
        <v>8</v>
      </c>
      <c r="C19" s="37">
        <v>19256.451684898522</v>
      </c>
      <c r="D19" s="37">
        <v>19514.502315008216</v>
      </c>
      <c r="E19" s="37">
        <v>19680.07824741142</v>
      </c>
      <c r="F19" s="37">
        <v>20058.260248599712</v>
      </c>
      <c r="G19" s="37">
        <v>20181.326320820102</v>
      </c>
      <c r="H19" s="37">
        <v>20742.654530784552</v>
      </c>
      <c r="I19" s="37">
        <v>21260.870599774269</v>
      </c>
      <c r="J19" s="37">
        <v>21471.377866195977</v>
      </c>
      <c r="K19" s="37">
        <v>22040.782564432287</v>
      </c>
      <c r="L19" s="37">
        <v>21733.855320469196</v>
      </c>
      <c r="M19" s="37">
        <v>20840.978616035423</v>
      </c>
      <c r="N19" s="37">
        <v>20635.040525601948</v>
      </c>
      <c r="O19" s="37">
        <v>20390.133624614784</v>
      </c>
      <c r="P19" s="37">
        <v>20695.873014054538</v>
      </c>
      <c r="Q19" s="37">
        <v>20322.156299648694</v>
      </c>
      <c r="R19" s="37">
        <v>20156.952042415214</v>
      </c>
      <c r="S19" s="37">
        <v>20165.178717638257</v>
      </c>
      <c r="T19" s="37">
        <v>19559.524431666341</v>
      </c>
      <c r="U19" s="37">
        <v>19334.47170039589</v>
      </c>
      <c r="V19" s="37">
        <v>19047.097463513051</v>
      </c>
      <c r="W19" s="37">
        <v>19127.767223342405</v>
      </c>
      <c r="X19" s="37">
        <v>18525.59282855217</v>
      </c>
      <c r="Y19" s="37">
        <v>19417.229472677289</v>
      </c>
      <c r="Z19" s="37">
        <v>20229.079046507901</v>
      </c>
      <c r="AA19" s="37">
        <v>19791.895285811537</v>
      </c>
      <c r="AB19" s="37">
        <v>20365.733043239899</v>
      </c>
      <c r="AC19" s="37">
        <v>20918.552741391442</v>
      </c>
      <c r="AD19" s="37">
        <v>21670.52052734125</v>
      </c>
      <c r="AE19" s="37">
        <v>22501.729782701743</v>
      </c>
      <c r="AF19" s="37">
        <v>21576.371832531797</v>
      </c>
      <c r="AG19" s="37">
        <v>21929.833524112408</v>
      </c>
      <c r="AH19" s="37">
        <v>22754.045494247392</v>
      </c>
      <c r="AI19" s="37"/>
      <c r="AJ19" s="53"/>
    </row>
    <row r="20" spans="2:36" x14ac:dyDescent="0.2">
      <c r="B20" s="9" t="s">
        <v>48</v>
      </c>
      <c r="C20" s="37">
        <v>5010.8239496388387</v>
      </c>
      <c r="D20" s="37">
        <v>4930.5168647231812</v>
      </c>
      <c r="E20" s="37">
        <v>4727.6425109168695</v>
      </c>
      <c r="F20" s="37">
        <v>5001.8183316420318</v>
      </c>
      <c r="G20" s="37">
        <v>5145.8796137103291</v>
      </c>
      <c r="H20" s="37">
        <v>6151.4385197006841</v>
      </c>
      <c r="I20" s="37">
        <v>5897.9801174126569</v>
      </c>
      <c r="J20" s="37">
        <v>5181.0363851435523</v>
      </c>
      <c r="K20" s="37">
        <v>5170.162005080625</v>
      </c>
      <c r="L20" s="37">
        <v>5216.4114470190389</v>
      </c>
      <c r="M20" s="37">
        <v>5868.1034999320691</v>
      </c>
      <c r="N20" s="37">
        <v>7187.8900478238065</v>
      </c>
      <c r="O20" s="37">
        <v>6772.685853378156</v>
      </c>
      <c r="P20" s="37">
        <v>7369.2667647714688</v>
      </c>
      <c r="Q20" s="37">
        <v>6057.6957749861895</v>
      </c>
      <c r="R20" s="37">
        <v>6212.045796518295</v>
      </c>
      <c r="S20" s="37">
        <v>6162.7397208848142</v>
      </c>
      <c r="T20" s="37">
        <v>5180.2780139433289</v>
      </c>
      <c r="U20" s="37">
        <v>4489.8280173124995</v>
      </c>
      <c r="V20" s="37">
        <v>4114.0993072065367</v>
      </c>
      <c r="W20" s="37">
        <v>5248.2114633619067</v>
      </c>
      <c r="X20" s="37">
        <v>4327.6585629765259</v>
      </c>
      <c r="Y20" s="37">
        <v>3385.4936561567979</v>
      </c>
      <c r="Z20" s="37">
        <v>4162.0696875246385</v>
      </c>
      <c r="AA20" s="37">
        <v>3737.8927890460491</v>
      </c>
      <c r="AB20" s="37">
        <v>4082.4400231468194</v>
      </c>
      <c r="AC20" s="37">
        <v>3198.3149038812589</v>
      </c>
      <c r="AD20" s="37">
        <v>5165.3963729233319</v>
      </c>
      <c r="AE20" s="37">
        <v>4186.4899562888177</v>
      </c>
      <c r="AF20" s="37">
        <v>4281.9830864719688</v>
      </c>
      <c r="AG20" s="37">
        <v>5152.4472345281847</v>
      </c>
      <c r="AH20" s="37">
        <v>4627.7867950851605</v>
      </c>
      <c r="AI20" s="37"/>
    </row>
    <row r="21" spans="2:36" x14ac:dyDescent="0.2">
      <c r="B21" s="9" t="s">
        <v>9</v>
      </c>
      <c r="C21" s="37">
        <v>1709.2379654880631</v>
      </c>
      <c r="D21" s="37">
        <v>1799.7259717319239</v>
      </c>
      <c r="E21" s="37">
        <v>1872.6110167758231</v>
      </c>
      <c r="F21" s="37">
        <v>1928.6353960838105</v>
      </c>
      <c r="G21" s="37">
        <v>1978.8855789392078</v>
      </c>
      <c r="H21" s="37">
        <v>2019.7605435458227</v>
      </c>
      <c r="I21" s="37">
        <v>1884.4631560740495</v>
      </c>
      <c r="J21" s="37">
        <v>1577.0810241243619</v>
      </c>
      <c r="K21" s="37">
        <v>1626.6955525074789</v>
      </c>
      <c r="L21" s="37">
        <v>1630.8620386411064</v>
      </c>
      <c r="M21" s="37">
        <v>1643.3846087690035</v>
      </c>
      <c r="N21" s="37">
        <v>1766.9683856870126</v>
      </c>
      <c r="O21" s="37">
        <v>1880.979693449362</v>
      </c>
      <c r="P21" s="37">
        <v>1935.8855277009468</v>
      </c>
      <c r="Q21" s="37">
        <v>1656.8076141371544</v>
      </c>
      <c r="R21" s="37">
        <v>1454.3859555712809</v>
      </c>
      <c r="S21" s="37">
        <v>1489.1756863909468</v>
      </c>
      <c r="T21" s="37">
        <v>962.50444312206912</v>
      </c>
      <c r="U21" s="37">
        <v>800.35568468212955</v>
      </c>
      <c r="V21" s="37">
        <v>603.97531053018474</v>
      </c>
      <c r="W21" s="37">
        <v>588.87485750317546</v>
      </c>
      <c r="X21" s="37">
        <v>683.73014228332636</v>
      </c>
      <c r="Y21" s="37">
        <v>589.55731219352288</v>
      </c>
      <c r="Z21" s="37">
        <v>755.05926000677505</v>
      </c>
      <c r="AA21" s="37">
        <v>949.24604207902928</v>
      </c>
      <c r="AB21" s="37">
        <v>1020.4334171320367</v>
      </c>
      <c r="AC21" s="37">
        <v>1015.8910712325206</v>
      </c>
      <c r="AD21" s="37">
        <v>978.97236829745702</v>
      </c>
      <c r="AE21" s="37">
        <v>933.27633836206553</v>
      </c>
      <c r="AF21" s="37">
        <v>897.94477080357331</v>
      </c>
      <c r="AG21" s="37">
        <v>877.82917271978602</v>
      </c>
      <c r="AH21" s="37">
        <v>823.42680564531724</v>
      </c>
      <c r="AI21" s="37"/>
    </row>
    <row r="22" spans="2:36" x14ac:dyDescent="0.2">
      <c r="B22" s="9" t="s">
        <v>10</v>
      </c>
      <c r="C22" s="37" t="s">
        <v>75</v>
      </c>
      <c r="D22" s="37" t="s">
        <v>75</v>
      </c>
      <c r="E22" s="37" t="s">
        <v>75</v>
      </c>
      <c r="F22" s="37" t="s">
        <v>75</v>
      </c>
      <c r="G22" s="37" t="s">
        <v>75</v>
      </c>
      <c r="H22" s="37" t="s">
        <v>75</v>
      </c>
      <c r="I22" s="37" t="s">
        <v>75</v>
      </c>
      <c r="J22" s="37" t="s">
        <v>75</v>
      </c>
      <c r="K22" s="37" t="s">
        <v>75</v>
      </c>
      <c r="L22" s="37" t="s">
        <v>75</v>
      </c>
      <c r="M22" s="37" t="s">
        <v>75</v>
      </c>
      <c r="N22" s="37" t="s">
        <v>75</v>
      </c>
      <c r="O22" s="37" t="s">
        <v>75</v>
      </c>
      <c r="P22" s="37" t="s">
        <v>75</v>
      </c>
      <c r="Q22" s="37" t="s">
        <v>75</v>
      </c>
      <c r="R22" s="37" t="s">
        <v>75</v>
      </c>
      <c r="S22" s="37" t="s">
        <v>75</v>
      </c>
      <c r="T22" s="37" t="s">
        <v>75</v>
      </c>
      <c r="U22" s="37" t="s">
        <v>75</v>
      </c>
      <c r="V22" s="37" t="s">
        <v>75</v>
      </c>
      <c r="W22" s="37" t="s">
        <v>75</v>
      </c>
      <c r="X22" s="37" t="s">
        <v>75</v>
      </c>
      <c r="Y22" s="37" t="s">
        <v>75</v>
      </c>
      <c r="Z22" s="37" t="s">
        <v>75</v>
      </c>
      <c r="AA22" s="37" t="s">
        <v>75</v>
      </c>
      <c r="AB22" s="37" t="s">
        <v>75</v>
      </c>
      <c r="AC22" s="37" t="s">
        <v>75</v>
      </c>
      <c r="AD22" s="37" t="s">
        <v>75</v>
      </c>
      <c r="AE22" s="37" t="s">
        <v>75</v>
      </c>
      <c r="AF22" s="37" t="s">
        <v>75</v>
      </c>
      <c r="AG22" s="37" t="s">
        <v>75</v>
      </c>
      <c r="AH22" s="37" t="s">
        <v>75</v>
      </c>
      <c r="AI22" s="37"/>
    </row>
    <row r="23" spans="2:36" x14ac:dyDescent="0.2">
      <c r="B23" s="8" t="s">
        <v>47</v>
      </c>
      <c r="C23" s="39">
        <v>55231.479981974015</v>
      </c>
      <c r="D23" s="39">
        <v>56154.194497858174</v>
      </c>
      <c r="E23" s="39">
        <v>56199.407700426324</v>
      </c>
      <c r="F23" s="39">
        <v>56807.499105756433</v>
      </c>
      <c r="G23" s="39">
        <v>58216.826944477827</v>
      </c>
      <c r="H23" s="39">
        <v>59705.977088153006</v>
      </c>
      <c r="I23" s="39">
        <v>61869.75369665058</v>
      </c>
      <c r="J23" s="39">
        <v>63306.263009472968</v>
      </c>
      <c r="K23" s="39">
        <v>65923.563540716044</v>
      </c>
      <c r="L23" s="39">
        <v>67182.151350114742</v>
      </c>
      <c r="M23" s="39">
        <v>69375.153140218405</v>
      </c>
      <c r="N23" s="39">
        <v>71476.888426578575</v>
      </c>
      <c r="O23" s="39">
        <v>69638.232468800939</v>
      </c>
      <c r="P23" s="39">
        <v>70136.629677727455</v>
      </c>
      <c r="Q23" s="39">
        <v>69400.748347078508</v>
      </c>
      <c r="R23" s="39">
        <v>71213.79003849467</v>
      </c>
      <c r="S23" s="39">
        <v>70703.821205569358</v>
      </c>
      <c r="T23" s="39">
        <v>69566.108685509287</v>
      </c>
      <c r="U23" s="39">
        <v>69032.538292547179</v>
      </c>
      <c r="V23" s="39">
        <v>63256.161924107757</v>
      </c>
      <c r="W23" s="39">
        <v>62759.679924429132</v>
      </c>
      <c r="X23" s="39">
        <v>58582.42904582552</v>
      </c>
      <c r="Y23" s="39">
        <v>59668.46102042096</v>
      </c>
      <c r="Z23" s="39">
        <v>59446.154903609735</v>
      </c>
      <c r="AA23" s="39">
        <v>58952.361284559265</v>
      </c>
      <c r="AB23" s="39">
        <v>61447.650581981718</v>
      </c>
      <c r="AC23" s="39">
        <v>63725.094880629258</v>
      </c>
      <c r="AD23" s="39">
        <v>63148.042269788981</v>
      </c>
      <c r="AE23" s="39">
        <v>63452.208870563263</v>
      </c>
      <c r="AF23" s="39">
        <v>60870.805650343915</v>
      </c>
      <c r="AG23" s="39">
        <v>58745.781044198477</v>
      </c>
      <c r="AH23" s="39">
        <v>61754.826485602243</v>
      </c>
      <c r="AI23" s="39"/>
    </row>
    <row r="24" spans="2:36" x14ac:dyDescent="0.2">
      <c r="B24" s="2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2:36" x14ac:dyDescent="0.2">
      <c r="B25" s="8" t="s">
        <v>7</v>
      </c>
    </row>
    <row r="26" spans="2:36" x14ac:dyDescent="0.2">
      <c r="B26" s="10" t="s">
        <v>131</v>
      </c>
    </row>
    <row r="28" spans="2:36" x14ac:dyDescent="0.2">
      <c r="B28" s="4" t="s">
        <v>4</v>
      </c>
      <c r="C28" s="4">
        <v>1990</v>
      </c>
      <c r="D28" s="4">
        <v>1991</v>
      </c>
      <c r="E28" s="4">
        <v>1992</v>
      </c>
      <c r="F28" s="4">
        <v>1993</v>
      </c>
      <c r="G28" s="4">
        <v>1994</v>
      </c>
      <c r="H28" s="4">
        <v>1995</v>
      </c>
      <c r="I28" s="4">
        <v>1996</v>
      </c>
      <c r="J28" s="4">
        <v>1997</v>
      </c>
      <c r="K28" s="4">
        <v>1998</v>
      </c>
      <c r="L28" s="4">
        <v>1999</v>
      </c>
      <c r="M28" s="4">
        <v>2000</v>
      </c>
      <c r="N28" s="4">
        <v>2001</v>
      </c>
      <c r="O28" s="4">
        <v>2002</v>
      </c>
      <c r="P28" s="4">
        <v>2003</v>
      </c>
      <c r="Q28" s="4">
        <v>2004</v>
      </c>
      <c r="R28" s="4">
        <v>2005</v>
      </c>
      <c r="S28" s="4">
        <v>2006</v>
      </c>
      <c r="T28" s="4">
        <v>2007</v>
      </c>
      <c r="U28" s="4">
        <v>2008</v>
      </c>
      <c r="V28" s="4">
        <v>2009</v>
      </c>
      <c r="W28" s="4">
        <v>2010</v>
      </c>
      <c r="X28" s="4">
        <v>2011</v>
      </c>
      <c r="Y28" s="4">
        <v>2012</v>
      </c>
      <c r="Z28" s="4">
        <v>2013</v>
      </c>
      <c r="AA28" s="4">
        <v>2014</v>
      </c>
      <c r="AB28" s="4">
        <v>2015</v>
      </c>
      <c r="AC28" s="4">
        <v>2016</v>
      </c>
      <c r="AD28" s="4">
        <v>2017</v>
      </c>
      <c r="AE28" s="4">
        <v>2018</v>
      </c>
      <c r="AF28" s="4">
        <v>2019</v>
      </c>
      <c r="AG28" s="4">
        <v>2020</v>
      </c>
      <c r="AH28" s="4">
        <v>2021</v>
      </c>
      <c r="AI28" s="4"/>
    </row>
    <row r="29" spans="2:36" x14ac:dyDescent="0.2">
      <c r="B29" s="9" t="s">
        <v>5</v>
      </c>
      <c r="C29" s="45">
        <f>IFERROR((C17-C5)/C5,"NA")</f>
        <v>-2.6141913555402499E-6</v>
      </c>
      <c r="D29" s="45">
        <f t="shared" ref="D29:AA29" si="0">IFERROR((D17-D5)/D5,"NA")</f>
        <v>-3.068572013176831E-6</v>
      </c>
      <c r="E29" s="45">
        <f t="shared" si="0"/>
        <v>-3.1323554059740686E-6</v>
      </c>
      <c r="F29" s="45">
        <f t="shared" si="0"/>
        <v>-2.6065901417281532E-5</v>
      </c>
      <c r="G29" s="45">
        <f t="shared" si="0"/>
        <v>-7.4034270587413861E-5</v>
      </c>
      <c r="H29" s="45">
        <f t="shared" si="0"/>
        <v>-1.4595195176165905E-4</v>
      </c>
      <c r="I29" s="45">
        <f t="shared" si="0"/>
        <v>-2.6793315597467646E-4</v>
      </c>
      <c r="J29" s="45">
        <f t="shared" si="0"/>
        <v>-3.4221246623037922E-4</v>
      </c>
      <c r="K29" s="45">
        <f t="shared" si="0"/>
        <v>-4.0067470664728838E-4</v>
      </c>
      <c r="L29" s="45">
        <f t="shared" si="0"/>
        <v>7.8884012804340581E-5</v>
      </c>
      <c r="M29" s="45">
        <f t="shared" si="0"/>
        <v>9.7487685844491697E-5</v>
      </c>
      <c r="N29" s="45">
        <f t="shared" si="0"/>
        <v>1.1043333088708664E-4</v>
      </c>
      <c r="O29" s="45">
        <f t="shared" si="0"/>
        <v>1.2398072289247932E-4</v>
      </c>
      <c r="P29" s="45">
        <f t="shared" si="0"/>
        <v>1.3204249805101183E-4</v>
      </c>
      <c r="Q29" s="45">
        <f t="shared" si="0"/>
        <v>1.3909254721714725E-4</v>
      </c>
      <c r="R29" s="45">
        <f t="shared" si="0"/>
        <v>1.4147846164546294E-4</v>
      </c>
      <c r="S29" s="45">
        <f t="shared" si="0"/>
        <v>1.4551736100538098E-4</v>
      </c>
      <c r="T29" s="45">
        <f t="shared" si="0"/>
        <v>1.4974326266956029E-4</v>
      </c>
      <c r="U29" s="45">
        <f t="shared" si="0"/>
        <v>9.1577649587389054E-5</v>
      </c>
      <c r="V29" s="45">
        <f t="shared" si="0"/>
        <v>1.0401830368230515E-4</v>
      </c>
      <c r="W29" s="45">
        <f t="shared" si="0"/>
        <v>1.2151503451711434E-4</v>
      </c>
      <c r="X29" s="45">
        <f t="shared" si="0"/>
        <v>1.3464570046146145E-4</v>
      </c>
      <c r="Y29" s="45">
        <f t="shared" si="0"/>
        <v>1.1313915374913216E-4</v>
      </c>
      <c r="Z29" s="45">
        <f t="shared" si="0"/>
        <v>1.1139514072733358E-4</v>
      </c>
      <c r="AA29" s="45">
        <f t="shared" si="0"/>
        <v>1.1298568477242399E-4</v>
      </c>
      <c r="AB29" s="45">
        <f t="shared" ref="AB29:AC34" si="1">IFERROR((AB17-AB5)/AB5,"NA")</f>
        <v>9.5189105189120245E-5</v>
      </c>
      <c r="AC29" s="45">
        <f t="shared" si="1"/>
        <v>7.831187912487449E-5</v>
      </c>
      <c r="AD29" s="45">
        <f t="shared" ref="AD29" si="2">IFERROR((AD17-AD5)/AD5,"NA")</f>
        <v>7.4520100708306574E-5</v>
      </c>
      <c r="AE29" s="45">
        <f t="shared" ref="AE29:AF29" si="3">IFERROR((AE17-AE5)/AE5,"NA")</f>
        <v>6.1986503348346767E-5</v>
      </c>
      <c r="AF29" s="45">
        <f t="shared" si="3"/>
        <v>6.0065127705517461E-5</v>
      </c>
      <c r="AG29" s="45">
        <f t="shared" ref="AG29:AH29" si="4">IFERROR((AG17-AG5)/AG5,"NA")</f>
        <v>1.034347571468508E-4</v>
      </c>
      <c r="AH29" s="45">
        <f t="shared" si="4"/>
        <v>-2.60268622416636E-4</v>
      </c>
      <c r="AI29" s="45"/>
      <c r="AJ29" s="32">
        <f>AVERAGE(C29:AH29)</f>
        <v>2.673399468522224E-5</v>
      </c>
    </row>
    <row r="30" spans="2:36" x14ac:dyDescent="0.2">
      <c r="B30" s="9" t="s">
        <v>12</v>
      </c>
      <c r="C30" s="45">
        <f t="shared" ref="C30:AA30" si="5">IFERROR((C18-C6)/C6,"NA")</f>
        <v>2.7518009064517721E-4</v>
      </c>
      <c r="D30" s="45">
        <f t="shared" si="5"/>
        <v>2.9335916831239731E-4</v>
      </c>
      <c r="E30" s="45">
        <f t="shared" si="5"/>
        <v>2.8705092280730617E-4</v>
      </c>
      <c r="F30" s="45">
        <f t="shared" si="5"/>
        <v>2.7558044351962699E-4</v>
      </c>
      <c r="G30" s="45">
        <f t="shared" si="5"/>
        <v>1.7516382186101134E-4</v>
      </c>
      <c r="H30" s="45">
        <f t="shared" si="5"/>
        <v>1.2003172474274831E-4</v>
      </c>
      <c r="I30" s="45">
        <f t="shared" si="5"/>
        <v>5.8989950277267107E-5</v>
      </c>
      <c r="J30" s="45">
        <f t="shared" si="5"/>
        <v>-1.3776438741236911E-5</v>
      </c>
      <c r="K30" s="45">
        <f t="shared" si="5"/>
        <v>-1.5188936878082E-4</v>
      </c>
      <c r="L30" s="45">
        <f t="shared" si="5"/>
        <v>3.5071203241823284E-5</v>
      </c>
      <c r="M30" s="45">
        <f t="shared" si="5"/>
        <v>9.1152835031407624E-5</v>
      </c>
      <c r="N30" s="45">
        <f t="shared" si="5"/>
        <v>-1.0451014458537513E-4</v>
      </c>
      <c r="O30" s="45">
        <f t="shared" si="5"/>
        <v>-2.7216402590839211E-4</v>
      </c>
      <c r="P30" s="45">
        <f t="shared" si="5"/>
        <v>-4.1089809208751571E-4</v>
      </c>
      <c r="Q30" s="45">
        <f t="shared" si="5"/>
        <v>-4.7708171156372994E-4</v>
      </c>
      <c r="R30" s="45">
        <f t="shared" si="5"/>
        <v>-1.4456078151423978E-3</v>
      </c>
      <c r="S30" s="45">
        <f t="shared" si="5"/>
        <v>-2.2663740903120398E-3</v>
      </c>
      <c r="T30" s="45">
        <f t="shared" si="5"/>
        <v>-2.1646082749628543E-3</v>
      </c>
      <c r="U30" s="45">
        <f t="shared" si="5"/>
        <v>-1.1821579269638601E-3</v>
      </c>
      <c r="V30" s="45">
        <f t="shared" si="5"/>
        <v>4.2831746444239351E-3</v>
      </c>
      <c r="W30" s="45">
        <f t="shared" si="5"/>
        <v>-7.1605661070622709E-4</v>
      </c>
      <c r="X30" s="45">
        <f t="shared" si="5"/>
        <v>-9.9973093142771067E-4</v>
      </c>
      <c r="Y30" s="45">
        <f t="shared" si="5"/>
        <v>-1.3403132829534171E-3</v>
      </c>
      <c r="Z30" s="45">
        <f t="shared" si="5"/>
        <v>-1.3669242665945598E-3</v>
      </c>
      <c r="AA30" s="45">
        <f t="shared" si="5"/>
        <v>-1.2768737462049366E-3</v>
      </c>
      <c r="AB30" s="45">
        <f t="shared" si="1"/>
        <v>-1.1405750282341544E-3</v>
      </c>
      <c r="AC30" s="45">
        <f t="shared" si="1"/>
        <v>-1.1711577334698221E-3</v>
      </c>
      <c r="AD30" s="45">
        <f t="shared" ref="AD30" si="6">IFERROR((AD18-AD6)/AD6,"NA")</f>
        <v>-1.1835262992950476E-3</v>
      </c>
      <c r="AE30" s="45">
        <f t="shared" ref="AE30:AF30" si="7">IFERROR((AE18-AE6)/AE6,"NA")</f>
        <v>-1.519588780641027E-3</v>
      </c>
      <c r="AF30" s="45">
        <f t="shared" si="7"/>
        <v>-1.660901875743208E-3</v>
      </c>
      <c r="AG30" s="45">
        <f t="shared" ref="AG30:AH30" si="8">IFERROR((AG18-AG6)/AG6,"NA")</f>
        <v>-5.4927075574982345E-3</v>
      </c>
      <c r="AH30" s="45">
        <f t="shared" si="8"/>
        <v>-8.1794556121669963E-3</v>
      </c>
      <c r="AI30" s="45"/>
      <c r="AJ30" s="32">
        <f t="shared" ref="AJ30:AJ35" si="9">AVERAGE(C30:AH30)</f>
        <v>-8.9506640028502694E-4</v>
      </c>
    </row>
    <row r="31" spans="2:36" x14ac:dyDescent="0.2">
      <c r="B31" s="9" t="s">
        <v>8</v>
      </c>
      <c r="C31" s="45">
        <f t="shared" ref="C31:AA31" si="10">IFERROR((C19-C7)/C7,"NA")</f>
        <v>-2.0954950021400159E-2</v>
      </c>
      <c r="D31" s="45">
        <f t="shared" si="10"/>
        <v>-2.00872296545716E-2</v>
      </c>
      <c r="E31" s="45">
        <f t="shared" si="10"/>
        <v>-1.9474311707034238E-2</v>
      </c>
      <c r="F31" s="45">
        <f t="shared" si="10"/>
        <v>-1.855790000924969E-2</v>
      </c>
      <c r="G31" s="45">
        <f t="shared" si="10"/>
        <v>-1.823807003245434E-2</v>
      </c>
      <c r="H31" s="45">
        <f t="shared" si="10"/>
        <v>-1.7530366503238647E-2</v>
      </c>
      <c r="I31" s="45">
        <f t="shared" si="10"/>
        <v>-1.692837566935608E-2</v>
      </c>
      <c r="J31" s="45">
        <f t="shared" si="10"/>
        <v>-1.6705893461076319E-2</v>
      </c>
      <c r="K31" s="45">
        <f t="shared" si="10"/>
        <v>-1.5755781540891654E-2</v>
      </c>
      <c r="L31" s="45">
        <f t="shared" si="10"/>
        <v>-1.5605932900630219E-2</v>
      </c>
      <c r="M31" s="45">
        <f t="shared" si="10"/>
        <v>-1.6134458041337136E-2</v>
      </c>
      <c r="N31" s="45">
        <f t="shared" si="10"/>
        <v>-1.6304517271974951E-2</v>
      </c>
      <c r="O31" s="45">
        <f t="shared" si="10"/>
        <v>-1.6460766859292767E-2</v>
      </c>
      <c r="P31" s="45">
        <f t="shared" si="10"/>
        <v>-1.5988812163098092E-2</v>
      </c>
      <c r="Q31" s="45">
        <f t="shared" si="10"/>
        <v>-1.6142293463087713E-2</v>
      </c>
      <c r="R31" s="45">
        <f t="shared" si="10"/>
        <v>-1.6135191959287434E-2</v>
      </c>
      <c r="S31" s="45">
        <f t="shared" si="10"/>
        <v>-1.6084517906118184E-2</v>
      </c>
      <c r="T31" s="45">
        <f t="shared" si="10"/>
        <v>-1.6409809264110134E-2</v>
      </c>
      <c r="U31" s="45">
        <f t="shared" si="10"/>
        <v>-1.624815221561763E-2</v>
      </c>
      <c r="V31" s="45">
        <f t="shared" si="10"/>
        <v>-1.6101763679463667E-2</v>
      </c>
      <c r="W31" s="45">
        <f t="shared" si="10"/>
        <v>-1.5451125513108144E-2</v>
      </c>
      <c r="X31" s="45">
        <f t="shared" si="10"/>
        <v>-1.5697376182558863E-2</v>
      </c>
      <c r="Y31" s="45">
        <f t="shared" si="10"/>
        <v>-1.4674778286266586E-2</v>
      </c>
      <c r="Z31" s="45">
        <f t="shared" si="10"/>
        <v>-1.3414838414761529E-2</v>
      </c>
      <c r="AA31" s="45">
        <f t="shared" si="10"/>
        <v>-1.3180246883138146E-2</v>
      </c>
      <c r="AB31" s="45">
        <f t="shared" si="1"/>
        <v>-1.2347504382393648E-2</v>
      </c>
      <c r="AC31" s="45">
        <f t="shared" si="1"/>
        <v>-1.1480059213652064E-2</v>
      </c>
      <c r="AD31" s="45">
        <f t="shared" ref="AD31" si="11">IFERROR((AD19-AD7)/AD7,"NA")</f>
        <v>-1.0373317844187791E-2</v>
      </c>
      <c r="AE31" s="45">
        <f t="shared" ref="AE31:AF31" si="12">IFERROR((AE19-AE7)/AE7,"NA")</f>
        <v>-9.5723475514440208E-3</v>
      </c>
      <c r="AF31" s="45">
        <f t="shared" si="12"/>
        <v>-9.7939798247952473E-3</v>
      </c>
      <c r="AG31" s="45">
        <f t="shared" ref="AG31:AH31" si="13">IFERROR((AG19-AG7)/AG7,"NA")</f>
        <v>-9.1919856732858782E-3</v>
      </c>
      <c r="AH31" s="45">
        <f t="shared" si="13"/>
        <v>-8.6906822958250987E-3</v>
      </c>
      <c r="AI31" s="45"/>
      <c r="AJ31" s="32">
        <f t="shared" si="9"/>
        <v>-1.5178666762147113E-2</v>
      </c>
    </row>
    <row r="32" spans="2:36" x14ac:dyDescent="0.2">
      <c r="B32" s="9" t="s">
        <v>111</v>
      </c>
      <c r="C32" s="45">
        <f t="shared" ref="C32:AA32" si="14">IFERROR((C20-C8)/C8,"NA")</f>
        <v>-0.16617492782797619</v>
      </c>
      <c r="D32" s="45">
        <f t="shared" si="14"/>
        <v>-0.15194170532415915</v>
      </c>
      <c r="E32" s="45">
        <f t="shared" si="14"/>
        <v>-0.15099813095559364</v>
      </c>
      <c r="F32" s="45">
        <f t="shared" si="14"/>
        <v>-0.11813675422765701</v>
      </c>
      <c r="G32" s="45">
        <f t="shared" si="14"/>
        <v>-0.10330984631246423</v>
      </c>
      <c r="H32" s="45">
        <f t="shared" si="14"/>
        <v>-8.2172620168818253E-2</v>
      </c>
      <c r="I32" s="45">
        <f t="shared" si="14"/>
        <v>-7.2028398795066062E-2</v>
      </c>
      <c r="J32" s="45">
        <f t="shared" si="14"/>
        <v>-0.11008187322751474</v>
      </c>
      <c r="K32" s="45">
        <f t="shared" si="14"/>
        <v>-8.2079713711868008E-2</v>
      </c>
      <c r="L32" s="45">
        <f t="shared" si="14"/>
        <v>-8.8681481081589297E-2</v>
      </c>
      <c r="M32" s="45">
        <f t="shared" si="14"/>
        <v>-0.1989636295782104</v>
      </c>
      <c r="N32" s="45">
        <f t="shared" si="14"/>
        <v>-0.14611264544095881</v>
      </c>
      <c r="O32" s="45">
        <f t="shared" si="14"/>
        <v>-0.18402213277116619</v>
      </c>
      <c r="P32" s="45">
        <f t="shared" si="14"/>
        <v>-0.16008807020543578</v>
      </c>
      <c r="Q32" s="45">
        <f t="shared" si="14"/>
        <v>-0.16311708413239731</v>
      </c>
      <c r="R32" s="45">
        <f t="shared" si="14"/>
        <v>-0.19229810920690588</v>
      </c>
      <c r="S32" s="45">
        <f t="shared" si="14"/>
        <v>-0.19069742472665718</v>
      </c>
      <c r="T32" s="45">
        <f t="shared" si="14"/>
        <v>-0.21025433062005797</v>
      </c>
      <c r="U32" s="45">
        <f t="shared" si="14"/>
        <v>-0.26530113191354382</v>
      </c>
      <c r="V32" s="45">
        <f t="shared" si="14"/>
        <v>-0.25962227919658376</v>
      </c>
      <c r="W32" s="45">
        <f t="shared" si="14"/>
        <v>-0.25618380085922804</v>
      </c>
      <c r="X32" s="45">
        <f t="shared" si="14"/>
        <v>-0.29933708116348406</v>
      </c>
      <c r="Y32" s="45">
        <f t="shared" si="14"/>
        <v>-0.38295555955319371</v>
      </c>
      <c r="Z32" s="45">
        <f t="shared" si="14"/>
        <v>-0.33826855086803564</v>
      </c>
      <c r="AA32" s="45">
        <f t="shared" si="14"/>
        <v>-0.35851556248522842</v>
      </c>
      <c r="AB32" s="45">
        <f t="shared" si="1"/>
        <v>-0.34779143427096298</v>
      </c>
      <c r="AC32" s="45">
        <f t="shared" si="1"/>
        <v>-0.36496835426397101</v>
      </c>
      <c r="AD32" s="45">
        <f t="shared" ref="AD32" si="15">IFERROR((AD20-AD8)/AD8,"NA")</f>
        <v>-0.30561986536818547</v>
      </c>
      <c r="AE32" s="45">
        <f t="shared" ref="AE32:AF32" si="16">IFERROR((AE20-AE8)/AE8,"NA")</f>
        <v>-0.33165701806048992</v>
      </c>
      <c r="AF32" s="45">
        <f t="shared" si="16"/>
        <v>-0.35677639473120182</v>
      </c>
      <c r="AG32" s="45">
        <f t="shared" ref="AG32:AH32" si="17">IFERROR((AG20-AG8)/AG8,"NA")</f>
        <v>-0.26837291400875285</v>
      </c>
      <c r="AH32" s="45">
        <f t="shared" si="17"/>
        <v>-0.36936108801177642</v>
      </c>
      <c r="AI32" s="45"/>
      <c r="AJ32" s="32">
        <f t="shared" si="9"/>
        <v>-0.22112155978341042</v>
      </c>
    </row>
    <row r="33" spans="2:37" x14ac:dyDescent="0.2">
      <c r="B33" s="9" t="s">
        <v>9</v>
      </c>
      <c r="C33" s="45">
        <f t="shared" ref="C33:AA33" si="18">IFERROR((C21-C9)/C9,"NA")</f>
        <v>0</v>
      </c>
      <c r="D33" s="45">
        <f t="shared" si="18"/>
        <v>0</v>
      </c>
      <c r="E33" s="45">
        <f t="shared" si="18"/>
        <v>0</v>
      </c>
      <c r="F33" s="45">
        <f t="shared" si="18"/>
        <v>0</v>
      </c>
      <c r="G33" s="45">
        <f t="shared" si="18"/>
        <v>0</v>
      </c>
      <c r="H33" s="45">
        <f t="shared" si="18"/>
        <v>0</v>
      </c>
      <c r="I33" s="45">
        <f t="shared" si="18"/>
        <v>0</v>
      </c>
      <c r="J33" s="45">
        <f t="shared" si="18"/>
        <v>0</v>
      </c>
      <c r="K33" s="45">
        <f t="shared" si="18"/>
        <v>0</v>
      </c>
      <c r="L33" s="45">
        <f t="shared" si="18"/>
        <v>0</v>
      </c>
      <c r="M33" s="45">
        <f t="shared" si="18"/>
        <v>0</v>
      </c>
      <c r="N33" s="45">
        <f t="shared" si="18"/>
        <v>0</v>
      </c>
      <c r="O33" s="45">
        <f t="shared" si="18"/>
        <v>0</v>
      </c>
      <c r="P33" s="45">
        <f t="shared" si="18"/>
        <v>0</v>
      </c>
      <c r="Q33" s="45">
        <f t="shared" si="18"/>
        <v>4.1156337962524395E-3</v>
      </c>
      <c r="R33" s="45">
        <f t="shared" si="18"/>
        <v>8.3631955597662094E-3</v>
      </c>
      <c r="S33" s="45">
        <f t="shared" si="18"/>
        <v>1.0951267845884427E-2</v>
      </c>
      <c r="T33" s="45">
        <f t="shared" si="18"/>
        <v>2.0405681768550839E-2</v>
      </c>
      <c r="U33" s="45">
        <f t="shared" si="18"/>
        <v>2.7745290851705528E-2</v>
      </c>
      <c r="V33" s="45">
        <f t="shared" si="18"/>
        <v>4.0237373155116926E-2</v>
      </c>
      <c r="W33" s="45">
        <f t="shared" si="18"/>
        <v>4.3663171435437617E-2</v>
      </c>
      <c r="X33" s="45">
        <f t="shared" si="18"/>
        <v>3.4551671250097393E-2</v>
      </c>
      <c r="Y33" s="45">
        <f>IFERROR((Y21-Y9)/Y9,"NA")</f>
        <v>3.0635376925530824E-2</v>
      </c>
      <c r="Z33" s="45">
        <f t="shared" si="18"/>
        <v>1.2313801275144025E-2</v>
      </c>
      <c r="AA33" s="45">
        <f t="shared" si="18"/>
        <v>-4.3555386337423077E-3</v>
      </c>
      <c r="AB33" s="45">
        <f t="shared" si="1"/>
        <v>-2.074745688622126E-2</v>
      </c>
      <c r="AC33" s="45">
        <f t="shared" si="1"/>
        <v>-3.45185524583176E-2</v>
      </c>
      <c r="AD33" s="45">
        <f t="shared" ref="AD33" si="19">IFERROR((AD21-AD9)/AD9,"NA")</f>
        <v>-4.6765395593132669E-2</v>
      </c>
      <c r="AE33" s="45">
        <f t="shared" ref="AE33:AF33" si="20">IFERROR((AE21-AE9)/AE9,"NA")</f>
        <v>-6.2168804426706761E-2</v>
      </c>
      <c r="AF33" s="45">
        <f t="shared" si="20"/>
        <v>-7.9662366319559849E-2</v>
      </c>
      <c r="AG33" s="45">
        <f t="shared" ref="AG33:AH33" si="21">IFERROR((AG21-AG9)/AG9,"NA")</f>
        <v>-9.7619246148627659E-2</v>
      </c>
      <c r="AH33" s="45">
        <f t="shared" si="21"/>
        <v>-0.12713550216588884</v>
      </c>
      <c r="AI33" s="45"/>
      <c r="AJ33" s="32">
        <f t="shared" si="9"/>
        <v>-7.4996999615222094E-3</v>
      </c>
    </row>
    <row r="34" spans="2:37" x14ac:dyDescent="0.2">
      <c r="B34" s="9" t="s">
        <v>10</v>
      </c>
      <c r="C34" s="45" t="str">
        <f t="shared" ref="C34:AA34" si="22">IFERROR((C22-C10)/C10,"NA")</f>
        <v>NA</v>
      </c>
      <c r="D34" s="45" t="str">
        <f t="shared" si="22"/>
        <v>NA</v>
      </c>
      <c r="E34" s="45" t="str">
        <f t="shared" si="22"/>
        <v>NA</v>
      </c>
      <c r="F34" s="45" t="str">
        <f t="shared" si="22"/>
        <v>NA</v>
      </c>
      <c r="G34" s="45" t="str">
        <f t="shared" si="22"/>
        <v>NA</v>
      </c>
      <c r="H34" s="45" t="str">
        <f t="shared" si="22"/>
        <v>NA</v>
      </c>
      <c r="I34" s="45" t="str">
        <f t="shared" si="22"/>
        <v>NA</v>
      </c>
      <c r="J34" s="45" t="str">
        <f t="shared" si="22"/>
        <v>NA</v>
      </c>
      <c r="K34" s="45" t="str">
        <f t="shared" si="22"/>
        <v>NA</v>
      </c>
      <c r="L34" s="45" t="str">
        <f t="shared" si="22"/>
        <v>NA</v>
      </c>
      <c r="M34" s="45" t="str">
        <f t="shared" si="22"/>
        <v>NA</v>
      </c>
      <c r="N34" s="45" t="str">
        <f t="shared" si="22"/>
        <v>NA</v>
      </c>
      <c r="O34" s="45" t="str">
        <f t="shared" si="22"/>
        <v>NA</v>
      </c>
      <c r="P34" s="45" t="str">
        <f t="shared" si="22"/>
        <v>NA</v>
      </c>
      <c r="Q34" s="45" t="str">
        <f t="shared" si="22"/>
        <v>NA</v>
      </c>
      <c r="R34" s="45" t="str">
        <f t="shared" si="22"/>
        <v>NA</v>
      </c>
      <c r="S34" s="45" t="str">
        <f t="shared" si="22"/>
        <v>NA</v>
      </c>
      <c r="T34" s="45" t="str">
        <f t="shared" si="22"/>
        <v>NA</v>
      </c>
      <c r="U34" s="45" t="str">
        <f t="shared" si="22"/>
        <v>NA</v>
      </c>
      <c r="V34" s="45" t="str">
        <f t="shared" si="22"/>
        <v>NA</v>
      </c>
      <c r="W34" s="45" t="str">
        <f t="shared" si="22"/>
        <v>NA</v>
      </c>
      <c r="X34" s="45" t="str">
        <f t="shared" si="22"/>
        <v>NA</v>
      </c>
      <c r="Y34" s="45" t="str">
        <f t="shared" si="22"/>
        <v>NA</v>
      </c>
      <c r="Z34" s="45" t="str">
        <f t="shared" si="22"/>
        <v>NA</v>
      </c>
      <c r="AA34" s="45" t="str">
        <f t="shared" si="22"/>
        <v>NA</v>
      </c>
      <c r="AB34" s="45" t="str">
        <f t="shared" si="1"/>
        <v>NA</v>
      </c>
      <c r="AC34" s="45" t="str">
        <f t="shared" si="1"/>
        <v>NA</v>
      </c>
      <c r="AD34" s="45" t="str">
        <f t="shared" ref="AD34" si="23">IFERROR((AD22-AD10)/AD10,"NA")</f>
        <v>NA</v>
      </c>
      <c r="AE34" s="45" t="str">
        <f t="shared" ref="AE34:AF34" si="24">IFERROR((AE22-AE10)/AE10,"NA")</f>
        <v>NA</v>
      </c>
      <c r="AF34" s="45" t="str">
        <f t="shared" si="24"/>
        <v>NA</v>
      </c>
      <c r="AG34" s="45" t="str">
        <f t="shared" ref="AG34:AH34" si="25">IFERROR((AG22-AG10)/AG10,"NA")</f>
        <v>NA</v>
      </c>
      <c r="AH34" s="45" t="str">
        <f t="shared" si="25"/>
        <v>NA</v>
      </c>
      <c r="AI34" s="45"/>
      <c r="AJ34" s="32"/>
    </row>
    <row r="35" spans="2:37" x14ac:dyDescent="0.2">
      <c r="B35" s="8" t="s">
        <v>47</v>
      </c>
      <c r="C35" s="41">
        <f t="shared" ref="C35:AH35" si="26">IFERROR((C23-C11)/C11,"NA")</f>
        <v>-7.3927938930430518E-3</v>
      </c>
      <c r="D35" s="41">
        <f t="shared" si="26"/>
        <v>-7.0600151823132663E-3</v>
      </c>
      <c r="E35" s="41">
        <f t="shared" si="26"/>
        <v>-6.8943788152210847E-3</v>
      </c>
      <c r="F35" s="41">
        <f t="shared" si="26"/>
        <v>-6.6331153767449609E-3</v>
      </c>
      <c r="G35" s="41">
        <f t="shared" si="26"/>
        <v>-6.4306856473493983E-3</v>
      </c>
      <c r="H35" s="41">
        <f t="shared" si="26"/>
        <v>-6.2362936231653444E-3</v>
      </c>
      <c r="I35" s="41">
        <f t="shared" si="26"/>
        <v>-6.0312221185793505E-3</v>
      </c>
      <c r="J35" s="41">
        <f t="shared" si="26"/>
        <v>-5.9254292865255657E-3</v>
      </c>
      <c r="K35" s="41">
        <f t="shared" si="26"/>
        <v>-5.564621887259584E-3</v>
      </c>
      <c r="L35" s="41">
        <f t="shared" si="26"/>
        <v>-5.0539123835728287E-3</v>
      </c>
      <c r="M35" s="41">
        <f t="shared" si="26"/>
        <v>-4.8374374447939274E-3</v>
      </c>
      <c r="N35" s="41">
        <f t="shared" si="26"/>
        <v>-4.700528416940482E-3</v>
      </c>
      <c r="O35" s="41">
        <f t="shared" si="26"/>
        <v>-4.8155339757596132E-3</v>
      </c>
      <c r="P35" s="41">
        <f t="shared" si="26"/>
        <v>-4.709448485296106E-3</v>
      </c>
      <c r="Q35" s="41">
        <f t="shared" si="26"/>
        <v>-4.622219529885477E-3</v>
      </c>
      <c r="R35" s="41">
        <f t="shared" si="26"/>
        <v>-4.4412456908033493E-3</v>
      </c>
      <c r="S35" s="41">
        <f t="shared" si="26"/>
        <v>-4.4444463535055038E-3</v>
      </c>
      <c r="T35" s="41">
        <f t="shared" si="26"/>
        <v>-4.4187319220584083E-3</v>
      </c>
      <c r="U35" s="41">
        <f t="shared" si="26"/>
        <v>-4.2967732032111496E-3</v>
      </c>
      <c r="V35" s="41">
        <f t="shared" si="26"/>
        <v>-4.2830805579489343E-3</v>
      </c>
      <c r="W35" s="41">
        <f t="shared" si="26"/>
        <v>-4.3229052290113344E-3</v>
      </c>
      <c r="X35" s="41">
        <f t="shared" si="26"/>
        <v>-4.5893809994004752E-3</v>
      </c>
      <c r="Y35" s="41">
        <f t="shared" si="26"/>
        <v>-4.5219960022643436E-3</v>
      </c>
      <c r="Z35" s="41">
        <f t="shared" si="26"/>
        <v>-4.44556245445322E-3</v>
      </c>
      <c r="AA35" s="41">
        <f t="shared" si="26"/>
        <v>-4.5318715579770377E-3</v>
      </c>
      <c r="AB35" s="41">
        <f t="shared" si="26"/>
        <v>-4.4776359820791105E-3</v>
      </c>
      <c r="AC35" s="41">
        <f t="shared" si="26"/>
        <v>-4.3787317479871517E-3</v>
      </c>
      <c r="AD35" s="41">
        <f t="shared" si="26"/>
        <v>-4.3593930334679424E-3</v>
      </c>
      <c r="AE35" s="41">
        <f t="shared" si="26"/>
        <v>-4.4230545498358566E-3</v>
      </c>
      <c r="AF35" s="41">
        <f t="shared" si="26"/>
        <v>-4.8104763420539279E-3</v>
      </c>
      <c r="AG35" s="41">
        <f t="shared" si="26"/>
        <v>-5.2580257656613056E-3</v>
      </c>
      <c r="AH35" s="41">
        <f t="shared" si="26"/>
        <v>-5.7163661237536563E-3</v>
      </c>
      <c r="AI35" s="41"/>
      <c r="AJ35" s="33">
        <f t="shared" si="9"/>
        <v>-5.1446035494350853E-3</v>
      </c>
      <c r="AK35" s="5" t="s">
        <v>42</v>
      </c>
    </row>
    <row r="36" spans="2:37" x14ac:dyDescent="0.2">
      <c r="B36" s="2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</row>
    <row r="38" spans="2:37" x14ac:dyDescent="0.2">
      <c r="B38" s="19" t="s">
        <v>98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</row>
    <row r="39" spans="2:37" x14ac:dyDescent="0.2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2:37" x14ac:dyDescent="0.2">
      <c r="B40" s="4" t="s">
        <v>4</v>
      </c>
      <c r="C40" s="4">
        <v>1990</v>
      </c>
      <c r="D40" s="4">
        <v>1991</v>
      </c>
      <c r="E40" s="4">
        <v>1992</v>
      </c>
      <c r="F40" s="4">
        <v>1993</v>
      </c>
      <c r="G40" s="4">
        <v>1994</v>
      </c>
      <c r="H40" s="4">
        <v>1995</v>
      </c>
      <c r="I40" s="4">
        <v>1996</v>
      </c>
      <c r="J40" s="4">
        <v>1997</v>
      </c>
      <c r="K40" s="4">
        <v>1998</v>
      </c>
      <c r="L40" s="4">
        <v>1999</v>
      </c>
      <c r="M40" s="4">
        <v>2000</v>
      </c>
      <c r="N40" s="4">
        <v>2001</v>
      </c>
      <c r="O40" s="4">
        <v>2002</v>
      </c>
      <c r="P40" s="4">
        <v>2003</v>
      </c>
      <c r="Q40" s="4">
        <v>2004</v>
      </c>
      <c r="R40" s="4">
        <v>2005</v>
      </c>
      <c r="S40" s="4">
        <v>2006</v>
      </c>
      <c r="T40" s="4">
        <v>2007</v>
      </c>
      <c r="U40" s="4">
        <v>2008</v>
      </c>
      <c r="V40" s="4">
        <v>2009</v>
      </c>
      <c r="W40" s="4">
        <v>2010</v>
      </c>
      <c r="X40" s="4">
        <v>2011</v>
      </c>
      <c r="Y40" s="4">
        <v>2012</v>
      </c>
      <c r="Z40" s="4">
        <v>2013</v>
      </c>
      <c r="AA40" s="4">
        <v>2014</v>
      </c>
      <c r="AB40" s="4">
        <v>2015</v>
      </c>
      <c r="AC40" s="4">
        <v>2016</v>
      </c>
      <c r="AD40" s="4">
        <v>2017</v>
      </c>
      <c r="AE40" s="4">
        <v>2018</v>
      </c>
      <c r="AF40" s="4">
        <v>2019</v>
      </c>
      <c r="AG40" s="4">
        <v>2020</v>
      </c>
      <c r="AH40" s="4">
        <v>2021</v>
      </c>
      <c r="AI40" s="4"/>
    </row>
    <row r="41" spans="2:37" x14ac:dyDescent="0.2">
      <c r="B41" s="9" t="s">
        <v>5</v>
      </c>
      <c r="C41" s="54">
        <f>IFERROR((C17-C5),"NA")</f>
        <v>-8.1216623551881639E-2</v>
      </c>
      <c r="D41" s="54">
        <f t="shared" ref="D41:AA41" si="27">IFERROR((D17-D5),"NA")</f>
        <v>-9.793841103601153E-2</v>
      </c>
      <c r="E41" s="54">
        <f t="shared" si="27"/>
        <v>-9.9601605925272452E-2</v>
      </c>
      <c r="F41" s="54">
        <f t="shared" si="27"/>
        <v>-0.8334378440376895</v>
      </c>
      <c r="G41" s="54">
        <f t="shared" si="27"/>
        <v>-2.4383126102839014</v>
      </c>
      <c r="H41" s="54">
        <f t="shared" si="27"/>
        <v>-4.9390700521107647</v>
      </c>
      <c r="I41" s="54">
        <f t="shared" si="27"/>
        <v>-9.4984475552118965</v>
      </c>
      <c r="J41" s="54">
        <f t="shared" si="27"/>
        <v>-12.508806740384898</v>
      </c>
      <c r="K41" s="54">
        <f t="shared" si="27"/>
        <v>-15.530139549890009</v>
      </c>
      <c r="L41" s="54">
        <f t="shared" si="27"/>
        <v>3.1691497608480859</v>
      </c>
      <c r="M41" s="54">
        <f t="shared" si="27"/>
        <v>4.141221199381107</v>
      </c>
      <c r="N41" s="54">
        <f t="shared" si="27"/>
        <v>4.9237105179781793</v>
      </c>
      <c r="O41" s="54">
        <f t="shared" si="27"/>
        <v>5.3758714785362827</v>
      </c>
      <c r="P41" s="54">
        <f t="shared" si="27"/>
        <v>5.8195574536293861</v>
      </c>
      <c r="Q41" s="54">
        <f t="shared" si="27"/>
        <v>6.0913683429098455</v>
      </c>
      <c r="R41" s="54">
        <f t="shared" si="27"/>
        <v>6.4649828989277012</v>
      </c>
      <c r="S41" s="54">
        <f t="shared" si="27"/>
        <v>6.5790316879792954</v>
      </c>
      <c r="T41" s="54">
        <f t="shared" si="27"/>
        <v>6.7601807282480877</v>
      </c>
      <c r="U41" s="54">
        <f t="shared" si="27"/>
        <v>4.1440895381965674</v>
      </c>
      <c r="V41" s="54">
        <f t="shared" si="27"/>
        <v>4.242380104449694</v>
      </c>
      <c r="W41" s="54">
        <f t="shared" si="27"/>
        <v>4.9159346625747276</v>
      </c>
      <c r="X41" s="54">
        <f t="shared" si="27"/>
        <v>4.9696913662701263</v>
      </c>
      <c r="Y41" s="54">
        <f t="shared" si="27"/>
        <v>4.1859264043087023</v>
      </c>
      <c r="Z41" s="54">
        <f t="shared" si="27"/>
        <v>3.9935017203606549</v>
      </c>
      <c r="AA41" s="54">
        <f t="shared" si="27"/>
        <v>3.9759322548998171</v>
      </c>
      <c r="AB41" s="54">
        <f t="shared" ref="AB41:AC47" si="28">IFERROR((AB17-AB5),"NA")</f>
        <v>3.5082877284366987</v>
      </c>
      <c r="AC41" s="54">
        <f t="shared" si="28"/>
        <v>3.0045854902491556</v>
      </c>
      <c r="AD41" s="54">
        <f t="shared" ref="AD41" si="29">IFERROR((AD17-AD5),"NA")</f>
        <v>2.7615118787944084</v>
      </c>
      <c r="AE41" s="54">
        <f t="shared" ref="AE41:AF41" si="30">IFERROR((AE17-AE5),"NA")</f>
        <v>2.2832654807571089</v>
      </c>
      <c r="AF41" s="54">
        <f t="shared" si="30"/>
        <v>2.1177722524735145</v>
      </c>
      <c r="AG41" s="54">
        <f t="shared" ref="AG41:AH41" si="31">IFERROR((AG17-AG5),"NA")</f>
        <v>3.4259878304728772</v>
      </c>
      <c r="AH41" s="54">
        <f t="shared" si="31"/>
        <v>-9.1016335958556738</v>
      </c>
      <c r="AI41" s="54"/>
      <c r="AJ41" s="59">
        <f>AVERAGE(C41:AH41)</f>
        <v>1.3039167560123133</v>
      </c>
    </row>
    <row r="42" spans="2:37" x14ac:dyDescent="0.2">
      <c r="B42" s="9" t="s">
        <v>12</v>
      </c>
      <c r="C42" s="54">
        <f t="shared" ref="C42:AA42" si="32">IFERROR((C18-C6),"NA")</f>
        <v>0.8798614611046105</v>
      </c>
      <c r="D42" s="54">
        <f t="shared" si="32"/>
        <v>0.85737105407088166</v>
      </c>
      <c r="E42" s="54">
        <f t="shared" si="32"/>
        <v>0.81761565590113605</v>
      </c>
      <c r="F42" s="54">
        <f t="shared" si="32"/>
        <v>0.78441079165349947</v>
      </c>
      <c r="G42" s="54">
        <f t="shared" si="32"/>
        <v>0.54713969910153537</v>
      </c>
      <c r="H42" s="54">
        <f t="shared" si="32"/>
        <v>0.37302791285856074</v>
      </c>
      <c r="I42" s="54">
        <f t="shared" si="32"/>
        <v>0.19365894361590108</v>
      </c>
      <c r="J42" s="54">
        <f t="shared" si="32"/>
        <v>-5.1215482862971839E-2</v>
      </c>
      <c r="K42" s="54">
        <f t="shared" si="32"/>
        <v>-0.53346267786719181</v>
      </c>
      <c r="L42" s="54">
        <f t="shared" si="32"/>
        <v>0.1276357910896877</v>
      </c>
      <c r="M42" s="54">
        <f t="shared" si="32"/>
        <v>0.40169398207490303</v>
      </c>
      <c r="N42" s="54">
        <f t="shared" si="32"/>
        <v>-0.46873407683142432</v>
      </c>
      <c r="O42" s="54">
        <f t="shared" si="32"/>
        <v>-1.0892792118947909</v>
      </c>
      <c r="P42" s="54">
        <f t="shared" si="32"/>
        <v>-1.4081859485600035</v>
      </c>
      <c r="Q42" s="54">
        <f t="shared" si="32"/>
        <v>-1.7288421208754698</v>
      </c>
      <c r="R42" s="54">
        <f t="shared" si="32"/>
        <v>-5.6461864634693484</v>
      </c>
      <c r="S42" s="54">
        <f t="shared" si="32"/>
        <v>-8.7034957503178703</v>
      </c>
      <c r="T42" s="54">
        <f t="shared" si="32"/>
        <v>-8.4433182397451674</v>
      </c>
      <c r="U42" s="54">
        <f t="shared" si="32"/>
        <v>-4.3097729224573413</v>
      </c>
      <c r="V42" s="54">
        <f t="shared" si="32"/>
        <v>12.009588319639988</v>
      </c>
      <c r="W42" s="54">
        <f t="shared" si="32"/>
        <v>-1.850727811010529</v>
      </c>
      <c r="X42" s="54">
        <f t="shared" si="32"/>
        <v>-2.4605395211283394</v>
      </c>
      <c r="Y42" s="54">
        <f t="shared" si="32"/>
        <v>-3.5692841514864995</v>
      </c>
      <c r="Z42" s="54">
        <f t="shared" si="32"/>
        <v>-3.5700227177148918</v>
      </c>
      <c r="AA42" s="54">
        <f t="shared" si="32"/>
        <v>-3.8579499487718749</v>
      </c>
      <c r="AB42" s="54">
        <f t="shared" si="28"/>
        <v>-3.6562871014662051</v>
      </c>
      <c r="AC42" s="54">
        <f t="shared" si="28"/>
        <v>-4.0109093443497841</v>
      </c>
      <c r="AD42" s="54">
        <f t="shared" ref="AD42" si="33">IFERROR((AD18-AD6),"NA")</f>
        <v>-4.0743923339705361</v>
      </c>
      <c r="AE42" s="54">
        <f t="shared" ref="AE42:AF42" si="34">IFERROR((AE18-AE6),"NA")</f>
        <v>-4.8397050089520235</v>
      </c>
      <c r="AF42" s="54">
        <f t="shared" si="34"/>
        <v>-5.217982654849493</v>
      </c>
      <c r="AG42" s="54">
        <f t="shared" ref="AG42:AH42" si="35">IFERROR((AG18-AG6),"NA")</f>
        <v>-15.53345945648789</v>
      </c>
      <c r="AH42" s="54">
        <f t="shared" si="35"/>
        <v>-26.52456108068418</v>
      </c>
      <c r="AI42" s="54"/>
      <c r="AJ42" s="59">
        <f t="shared" ref="AJ42:AJ45" si="36">AVERAGE(C42:AH42)</f>
        <v>-2.9548847004575975</v>
      </c>
    </row>
    <row r="43" spans="2:37" x14ac:dyDescent="0.2">
      <c r="B43" s="9" t="s">
        <v>8</v>
      </c>
      <c r="C43" s="54">
        <f t="shared" ref="C43:AA43" si="37">IFERROR((C19-C7),"NA")</f>
        <v>-412.15466301103879</v>
      </c>
      <c r="D43" s="54">
        <f t="shared" si="37"/>
        <v>-400.02773865071504</v>
      </c>
      <c r="E43" s="54">
        <f t="shared" si="37"/>
        <v>-390.86786076572753</v>
      </c>
      <c r="F43" s="54">
        <f t="shared" si="37"/>
        <v>-379.27778730556747</v>
      </c>
      <c r="G43" s="54">
        <f t="shared" si="37"/>
        <v>-374.90600475728206</v>
      </c>
      <c r="H43" s="54">
        <f t="shared" si="37"/>
        <v>-370.11458041763035</v>
      </c>
      <c r="I43" s="54">
        <f t="shared" si="37"/>
        <v>-366.10964619755396</v>
      </c>
      <c r="J43" s="54">
        <f t="shared" si="37"/>
        <v>-364.79273974066382</v>
      </c>
      <c r="K43" s="54">
        <f t="shared" si="37"/>
        <v>-352.82884934712638</v>
      </c>
      <c r="L43" s="54">
        <f t="shared" si="37"/>
        <v>-344.55417717283854</v>
      </c>
      <c r="M43" s="54">
        <f t="shared" si="37"/>
        <v>-341.77220431097885</v>
      </c>
      <c r="N43" s="54">
        <f t="shared" si="37"/>
        <v>-342.02085967146922</v>
      </c>
      <c r="O43" s="54">
        <f t="shared" si="37"/>
        <v>-341.2545473685168</v>
      </c>
      <c r="P43" s="54">
        <f t="shared" si="37"/>
        <v>-336.27913001726483</v>
      </c>
      <c r="Q43" s="54">
        <f t="shared" si="37"/>
        <v>-333.42851167610206</v>
      </c>
      <c r="R43" s="54">
        <f>IFERROR((R19-R7),"NA")</f>
        <v>-330.5701025796443</v>
      </c>
      <c r="S43" s="54">
        <f t="shared" si="37"/>
        <v>-329.64943032879091</v>
      </c>
      <c r="T43" s="54">
        <f t="shared" si="37"/>
        <v>-326.32296279836737</v>
      </c>
      <c r="U43" s="54">
        <f t="shared" si="37"/>
        <v>-319.33809314220343</v>
      </c>
      <c r="V43" s="54">
        <f t="shared" si="37"/>
        <v>-311.71095832443825</v>
      </c>
      <c r="W43" s="54">
        <f t="shared" si="37"/>
        <v>-300.18370830742788</v>
      </c>
      <c r="X43" s="54">
        <f t="shared" si="37"/>
        <v>-295.44084572981228</v>
      </c>
      <c r="Y43" s="54">
        <f t="shared" si="37"/>
        <v>-289.1872969104661</v>
      </c>
      <c r="Z43" s="54">
        <f t="shared" si="37"/>
        <v>-275.05970822864037</v>
      </c>
      <c r="AA43" s="54">
        <f t="shared" si="37"/>
        <v>-264.34621452224019</v>
      </c>
      <c r="AB43" s="54">
        <f t="shared" si="28"/>
        <v>-254.60977329360685</v>
      </c>
      <c r="AC43" s="54">
        <f t="shared" si="28"/>
        <v>-242.93513385683036</v>
      </c>
      <c r="AD43" s="54">
        <f t="shared" ref="AD43" si="38">IFERROR((AD19-AD7),"NA")</f>
        <v>-227.15151211304328</v>
      </c>
      <c r="AE43" s="54">
        <f t="shared" ref="AE43:AF43" si="39">IFERROR((AE19-AE7),"NA")</f>
        <v>-217.47613513838951</v>
      </c>
      <c r="AF43" s="54">
        <f t="shared" si="39"/>
        <v>-213.40867063472979</v>
      </c>
      <c r="AG43" s="54">
        <f t="shared" ref="AG43:AH43" si="40">IFERROR((AG19-AG7),"NA")</f>
        <v>-203.448814156156</v>
      </c>
      <c r="AH43" s="54">
        <f t="shared" si="40"/>
        <v>-199.48181339930306</v>
      </c>
      <c r="AI43" s="54"/>
      <c r="AJ43" s="59">
        <f t="shared" si="36"/>
        <v>-314.08470230858018</v>
      </c>
    </row>
    <row r="44" spans="2:37" x14ac:dyDescent="0.2">
      <c r="B44" s="9" t="s">
        <v>111</v>
      </c>
      <c r="C44" s="54">
        <f t="shared" ref="C44:AA44" si="41">IFERROR((C20-C8),"NA")</f>
        <v>-998.61869830911292</v>
      </c>
      <c r="D44" s="54">
        <f t="shared" si="41"/>
        <v>-883.37222247430509</v>
      </c>
      <c r="E44" s="54">
        <f t="shared" si="41"/>
        <v>-840.82875315474575</v>
      </c>
      <c r="F44" s="54">
        <f t="shared" si="41"/>
        <v>-670.05693430285828</v>
      </c>
      <c r="G44" s="54">
        <f t="shared" si="41"/>
        <v>-592.86926464914359</v>
      </c>
      <c r="H44" s="54">
        <f t="shared" si="41"/>
        <v>-550.73517316968264</v>
      </c>
      <c r="I44" s="54">
        <f t="shared" si="41"/>
        <v>-457.79640608694808</v>
      </c>
      <c r="J44" s="54">
        <f t="shared" si="41"/>
        <v>-640.88838442362157</v>
      </c>
      <c r="K44" s="54">
        <f t="shared" si="41"/>
        <v>-462.31184075584133</v>
      </c>
      <c r="L44" s="54">
        <f t="shared" si="41"/>
        <v>-507.61515699432493</v>
      </c>
      <c r="M44" s="54">
        <f t="shared" si="41"/>
        <v>-1457.5357801448026</v>
      </c>
      <c r="N44" s="54">
        <f t="shared" si="41"/>
        <v>-1229.9533708033832</v>
      </c>
      <c r="O44" s="54">
        <f t="shared" si="41"/>
        <v>-1527.3993883687453</v>
      </c>
      <c r="P44" s="54">
        <f t="shared" si="41"/>
        <v>-1404.5897591785279</v>
      </c>
      <c r="Q44" s="54">
        <f t="shared" si="41"/>
        <v>-1180.7071845319069</v>
      </c>
      <c r="R44" s="54">
        <f t="shared" si="41"/>
        <v>-1478.9672707144655</v>
      </c>
      <c r="S44" s="54">
        <f t="shared" si="41"/>
        <v>-1452.1374698906411</v>
      </c>
      <c r="T44" s="54">
        <f t="shared" si="41"/>
        <v>-1379.1476528166459</v>
      </c>
      <c r="U44" s="54">
        <f t="shared" si="41"/>
        <v>-1621.285273233847</v>
      </c>
      <c r="V44" s="54">
        <f t="shared" si="41"/>
        <v>-1442.657996001004</v>
      </c>
      <c r="W44" s="54">
        <f t="shared" si="41"/>
        <v>-1807.5792943877095</v>
      </c>
      <c r="X44" s="54">
        <f t="shared" si="41"/>
        <v>-1848.8614820157345</v>
      </c>
      <c r="Y44" s="54">
        <f t="shared" si="41"/>
        <v>-2101.1349142348868</v>
      </c>
      <c r="Z44" s="54">
        <f t="shared" si="41"/>
        <v>-2127.5961474364967</v>
      </c>
      <c r="AA44" s="54">
        <f t="shared" si="41"/>
        <v>-2089.0494880376036</v>
      </c>
      <c r="AB44" s="54">
        <f t="shared" si="28"/>
        <v>-2176.9687575144385</v>
      </c>
      <c r="AC44" s="54">
        <f t="shared" si="28"/>
        <v>-1838.1504838779201</v>
      </c>
      <c r="AD44" s="54">
        <f t="shared" ref="AD44" si="42">IFERROR((AD20-AD8),"NA")</f>
        <v>-2273.4632880924773</v>
      </c>
      <c r="AE44" s="54">
        <f t="shared" ref="AE44:AF44" si="43">IFERROR((AE20-AE8),"NA")</f>
        <v>-2077.4943592788522</v>
      </c>
      <c r="AF44" s="54">
        <f t="shared" si="43"/>
        <v>-2375.084613465071</v>
      </c>
      <c r="AG44" s="54">
        <f t="shared" ref="AG44:AH44" si="44">IFERROR((AG20-AG8),"NA")</f>
        <v>-1890.0028512930312</v>
      </c>
      <c r="AH44" s="54">
        <f t="shared" si="44"/>
        <v>-2710.4644721813584</v>
      </c>
      <c r="AI44" s="54"/>
      <c r="AJ44" s="59">
        <f>AVERAGE(C44:AH44)</f>
        <v>-1440.4788791193794</v>
      </c>
    </row>
    <row r="45" spans="2:37" x14ac:dyDescent="0.2">
      <c r="B45" s="9" t="s">
        <v>9</v>
      </c>
      <c r="C45" s="54">
        <f t="shared" ref="C45:AA45" si="45">IFERROR((C21-C9),"NA")</f>
        <v>0</v>
      </c>
      <c r="D45" s="54">
        <f t="shared" si="45"/>
        <v>0</v>
      </c>
      <c r="E45" s="54">
        <f t="shared" si="45"/>
        <v>0</v>
      </c>
      <c r="F45" s="54">
        <f t="shared" si="45"/>
        <v>0</v>
      </c>
      <c r="G45" s="54">
        <f t="shared" si="45"/>
        <v>0</v>
      </c>
      <c r="H45" s="54">
        <f t="shared" si="45"/>
        <v>0</v>
      </c>
      <c r="I45" s="54">
        <f t="shared" si="45"/>
        <v>0</v>
      </c>
      <c r="J45" s="54">
        <f t="shared" si="45"/>
        <v>0</v>
      </c>
      <c r="K45" s="54">
        <f t="shared" si="45"/>
        <v>0</v>
      </c>
      <c r="L45" s="54">
        <f t="shared" si="45"/>
        <v>0</v>
      </c>
      <c r="M45" s="54">
        <f t="shared" si="45"/>
        <v>0</v>
      </c>
      <c r="N45" s="54">
        <f t="shared" si="45"/>
        <v>0</v>
      </c>
      <c r="O45" s="54">
        <f t="shared" si="45"/>
        <v>0</v>
      </c>
      <c r="P45" s="54">
        <f t="shared" si="45"/>
        <v>0</v>
      </c>
      <c r="Q45" s="54">
        <f t="shared" si="45"/>
        <v>6.7908646983728431</v>
      </c>
      <c r="R45" s="54">
        <f t="shared" si="45"/>
        <v>12.062433674077056</v>
      </c>
      <c r="S45" s="54">
        <f t="shared" si="45"/>
        <v>16.131699251928922</v>
      </c>
      <c r="T45" s="54">
        <f t="shared" si="45"/>
        <v>19.247794987895873</v>
      </c>
      <c r="U45" s="54">
        <f t="shared" si="45"/>
        <v>21.606619318994035</v>
      </c>
      <c r="V45" s="54">
        <f t="shared" si="45"/>
        <v>23.362340724761452</v>
      </c>
      <c r="W45" s="54">
        <f t="shared" si="45"/>
        <v>24.636438806033539</v>
      </c>
      <c r="X45" s="54">
        <f>IFERROR((X21-X9),"NA")</f>
        <v>22.835030628687491</v>
      </c>
      <c r="Y45" s="54">
        <f t="shared" si="45"/>
        <v>17.524442574569662</v>
      </c>
      <c r="Z45" s="54">
        <f t="shared" si="45"/>
        <v>9.1845529192322601</v>
      </c>
      <c r="AA45" s="54">
        <f t="shared" si="45"/>
        <v>-4.1525644641549206</v>
      </c>
      <c r="AB45" s="54">
        <f t="shared" si="28"/>
        <v>-21.619957462542402</v>
      </c>
      <c r="AC45" s="54">
        <f t="shared" si="28"/>
        <v>-36.32083177109655</v>
      </c>
      <c r="AD45" s="54">
        <f t="shared" ref="AD45" si="46">IFERROR((AD21-AD9),"NA")</f>
        <v>-48.028082348797625</v>
      </c>
      <c r="AE45" s="54">
        <f t="shared" ref="AE45:AF45" si="47">IFERROR((AE21-AE9),"NA")</f>
        <v>-61.866863066158089</v>
      </c>
      <c r="AF45" s="54">
        <f t="shared" si="47"/>
        <v>-77.724090212880469</v>
      </c>
      <c r="AG45" s="54">
        <f t="shared" ref="AG45:AH45" si="48">IFERROR((AG21-AG9),"NA")</f>
        <v>-94.963264367552256</v>
      </c>
      <c r="AH45" s="54">
        <f t="shared" si="48"/>
        <v>-119.93474438740088</v>
      </c>
      <c r="AI45" s="54"/>
      <c r="AJ45" s="59">
        <f t="shared" si="36"/>
        <v>-9.1008806405009395</v>
      </c>
    </row>
    <row r="46" spans="2:37" x14ac:dyDescent="0.2">
      <c r="B46" s="9" t="s">
        <v>10</v>
      </c>
      <c r="C46" s="54" t="str">
        <f t="shared" ref="C46:AA46" si="49">IFERROR((C22-C10),"NA")</f>
        <v>NA</v>
      </c>
      <c r="D46" s="54" t="str">
        <f t="shared" si="49"/>
        <v>NA</v>
      </c>
      <c r="E46" s="54" t="str">
        <f t="shared" si="49"/>
        <v>NA</v>
      </c>
      <c r="F46" s="54" t="str">
        <f t="shared" si="49"/>
        <v>NA</v>
      </c>
      <c r="G46" s="54" t="str">
        <f t="shared" si="49"/>
        <v>NA</v>
      </c>
      <c r="H46" s="54" t="str">
        <f t="shared" si="49"/>
        <v>NA</v>
      </c>
      <c r="I46" s="54" t="str">
        <f t="shared" si="49"/>
        <v>NA</v>
      </c>
      <c r="J46" s="54" t="str">
        <f t="shared" si="49"/>
        <v>NA</v>
      </c>
      <c r="K46" s="54" t="str">
        <f t="shared" si="49"/>
        <v>NA</v>
      </c>
      <c r="L46" s="54" t="str">
        <f t="shared" si="49"/>
        <v>NA</v>
      </c>
      <c r="M46" s="54" t="str">
        <f t="shared" si="49"/>
        <v>NA</v>
      </c>
      <c r="N46" s="54" t="str">
        <f t="shared" si="49"/>
        <v>NA</v>
      </c>
      <c r="O46" s="54" t="str">
        <f t="shared" si="49"/>
        <v>NA</v>
      </c>
      <c r="P46" s="54" t="str">
        <f t="shared" si="49"/>
        <v>NA</v>
      </c>
      <c r="Q46" s="54" t="str">
        <f t="shared" si="49"/>
        <v>NA</v>
      </c>
      <c r="R46" s="54" t="str">
        <f t="shared" si="49"/>
        <v>NA</v>
      </c>
      <c r="S46" s="54" t="str">
        <f t="shared" si="49"/>
        <v>NA</v>
      </c>
      <c r="T46" s="54" t="str">
        <f t="shared" si="49"/>
        <v>NA</v>
      </c>
      <c r="U46" s="54" t="str">
        <f t="shared" si="49"/>
        <v>NA</v>
      </c>
      <c r="V46" s="54" t="str">
        <f t="shared" si="49"/>
        <v>NA</v>
      </c>
      <c r="W46" s="54" t="str">
        <f t="shared" si="49"/>
        <v>NA</v>
      </c>
      <c r="X46" s="54" t="str">
        <f t="shared" si="49"/>
        <v>NA</v>
      </c>
      <c r="Y46" s="54" t="str">
        <f t="shared" si="49"/>
        <v>NA</v>
      </c>
      <c r="Z46" s="54" t="str">
        <f t="shared" si="49"/>
        <v>NA</v>
      </c>
      <c r="AA46" s="54" t="str">
        <f t="shared" si="49"/>
        <v>NA</v>
      </c>
      <c r="AB46" s="54" t="str">
        <f t="shared" si="28"/>
        <v>NA</v>
      </c>
      <c r="AC46" s="54" t="str">
        <f t="shared" si="28"/>
        <v>NA</v>
      </c>
      <c r="AD46" s="54" t="str">
        <f t="shared" ref="AD46" si="50">IFERROR((AD22-AD10),"NA")</f>
        <v>NA</v>
      </c>
      <c r="AE46" s="54" t="str">
        <f t="shared" ref="AE46:AF46" si="51">IFERROR((AE22-AE10),"NA")</f>
        <v>NA</v>
      </c>
      <c r="AF46" s="54" t="str">
        <f t="shared" si="51"/>
        <v>NA</v>
      </c>
      <c r="AG46" s="54" t="str">
        <f t="shared" ref="AG46:AH46" si="52">IFERROR((AG22-AG10),"NA")</f>
        <v>NA</v>
      </c>
      <c r="AH46" s="54" t="str">
        <f t="shared" si="52"/>
        <v>NA</v>
      </c>
      <c r="AI46" s="54"/>
      <c r="AJ46" s="59"/>
    </row>
    <row r="47" spans="2:37" x14ac:dyDescent="0.2">
      <c r="B47" s="8" t="s">
        <v>47</v>
      </c>
      <c r="C47" s="79">
        <f>IFERROR((C23-C11),"NA")</f>
        <v>-411.35601817348652</v>
      </c>
      <c r="D47" s="79">
        <f t="shared" ref="D47:AA47" si="53">IFERROR((D23-D11),"NA")</f>
        <v>-399.26830600768153</v>
      </c>
      <c r="E47" s="79">
        <f t="shared" si="53"/>
        <v>-390.14984671575075</v>
      </c>
      <c r="F47" s="79">
        <f t="shared" si="53"/>
        <v>-379.32681435794802</v>
      </c>
      <c r="G47" s="79">
        <f t="shared" si="53"/>
        <v>-376.7971776684717</v>
      </c>
      <c r="H47" s="79">
        <f t="shared" si="53"/>
        <v>-374.68062255687983</v>
      </c>
      <c r="I47" s="79">
        <f t="shared" si="53"/>
        <v>-375.41443480915041</v>
      </c>
      <c r="J47" s="79">
        <f t="shared" si="53"/>
        <v>-377.35276196391351</v>
      </c>
      <c r="K47" s="79">
        <f t="shared" si="53"/>
        <v>-368.89245157489495</v>
      </c>
      <c r="L47" s="79">
        <f t="shared" si="53"/>
        <v>-341.25739162090758</v>
      </c>
      <c r="M47" s="79">
        <f t="shared" si="53"/>
        <v>-337.22928912952193</v>
      </c>
      <c r="N47" s="79">
        <f t="shared" si="53"/>
        <v>-337.56588323033066</v>
      </c>
      <c r="O47" s="79">
        <f t="shared" si="53"/>
        <v>-336.96795510189258</v>
      </c>
      <c r="P47" s="79">
        <f t="shared" si="53"/>
        <v>-331.86775851219136</v>
      </c>
      <c r="Q47" s="79">
        <f t="shared" si="53"/>
        <v>-322.27512075568666</v>
      </c>
      <c r="R47" s="79">
        <f t="shared" si="53"/>
        <v>-317.68887247011298</v>
      </c>
      <c r="S47" s="79">
        <f t="shared" si="53"/>
        <v>-315.6421951391967</v>
      </c>
      <c r="T47" s="79">
        <f t="shared" si="53"/>
        <v>-308.75830532197142</v>
      </c>
      <c r="U47" s="79">
        <f t="shared" si="53"/>
        <v>-297.89715720746608</v>
      </c>
      <c r="V47" s="79">
        <f t="shared" si="53"/>
        <v>-272.09664917558257</v>
      </c>
      <c r="W47" s="79">
        <f t="shared" si="53"/>
        <v>-272.4820626498331</v>
      </c>
      <c r="X47" s="79">
        <f t="shared" si="53"/>
        <v>-270.09666325598664</v>
      </c>
      <c r="Y47" s="79">
        <f t="shared" si="53"/>
        <v>-271.04621208307799</v>
      </c>
      <c r="Z47" s="79">
        <f t="shared" si="53"/>
        <v>-265.4516763067586</v>
      </c>
      <c r="AA47" s="79">
        <f t="shared" si="53"/>
        <v>-268.3807966802633</v>
      </c>
      <c r="AB47" s="79">
        <f t="shared" si="28"/>
        <v>-276.37773012917751</v>
      </c>
      <c r="AC47" s="79">
        <f t="shared" si="28"/>
        <v>-280.26228948202333</v>
      </c>
      <c r="AD47" s="79">
        <f t="shared" ref="AD47" si="54">IFERROR((AD23-AD11),"NA")</f>
        <v>-276.49247491701681</v>
      </c>
      <c r="AE47" s="79">
        <f t="shared" ref="AE47:AF47" si="55">IFERROR((AE23-AE11),"NA")</f>
        <v>-281.8994377327399</v>
      </c>
      <c r="AF47" s="79">
        <f t="shared" si="55"/>
        <v>-294.23297124999226</v>
      </c>
      <c r="AG47" s="79">
        <f t="shared" ref="AG47:AH47" si="56">IFERROR((AG23-AG11),"NA")</f>
        <v>-310.51955014972191</v>
      </c>
      <c r="AH47" s="79">
        <f t="shared" si="56"/>
        <v>-355.04275246324687</v>
      </c>
      <c r="AI47" s="55"/>
      <c r="AJ47" s="60">
        <f>AVERAGE(C47:AH47)</f>
        <v>-324.83655089352737</v>
      </c>
      <c r="AK47" s="5" t="s">
        <v>42</v>
      </c>
    </row>
    <row r="78" spans="2:2" x14ac:dyDescent="0.2">
      <c r="B78" s="10" t="s">
        <v>132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10.2 total by gas</vt:lpstr>
      <vt:lpstr>Figure 10.1 Energy</vt:lpstr>
      <vt:lpstr>Figure 10.2 IPPU</vt:lpstr>
      <vt:lpstr>Figure 10.3 Agriculture</vt:lpstr>
      <vt:lpstr>Figure 10.4 LULUCF</vt:lpstr>
      <vt:lpstr>Figure 10.5 Waste</vt:lpstr>
      <vt:lpstr>T.10.3 total by sector &amp; F.10.6</vt:lpstr>
      <vt:lpstr>'T.10.3 total by sector &amp; F.10.6'!_Toc434941777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Hyde</dc:creator>
  <cp:lastModifiedBy>Paul Duffy</cp:lastModifiedBy>
  <dcterms:created xsi:type="dcterms:W3CDTF">2008-02-21T11:53:43Z</dcterms:created>
  <dcterms:modified xsi:type="dcterms:W3CDTF">2024-03-15T13:42:32Z</dcterms:modified>
</cp:coreProperties>
</file>