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theme/themeOverride1.xml" ContentType="application/vnd.openxmlformats-officedocument.themeOverride+xml"/>
  <Override PartName="/xl/drawings/drawing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defaultThemeVersion="124226"/>
  <mc:AlternateContent xmlns:mc="http://schemas.openxmlformats.org/markup-compatibility/2006">
    <mc:Choice Requires="x15">
      <x15ac:absPath xmlns:x15ac="http://schemas.microsoft.com/office/spreadsheetml/2010/11/ac" url="Z:\Air Emissions\Annual Inventory Compilation\2020data\Outputs\UNFCCC Reports\NIR Report 2022\Annexes\Website annexes\"/>
    </mc:Choice>
  </mc:AlternateContent>
  <xr:revisionPtr revIDLastSave="0" documentId="13_ncr:1_{D04BAA46-8C01-46EF-97D7-A6FD740BE4B2}" xr6:coauthVersionLast="47" xr6:coauthVersionMax="47" xr10:uidLastSave="{00000000-0000-0000-0000-000000000000}"/>
  <bookViews>
    <workbookView xWindow="-120" yWindow="-120" windowWidth="29040" windowHeight="15840" tabRatio="805" xr2:uid="{00000000-000D-0000-FFFF-FFFF00000000}"/>
  </bookViews>
  <sheets>
    <sheet name="Table 10.1" sheetId="8" r:id="rId1"/>
    <sheet name="Table 10.2 total by gas" sheetId="1" r:id="rId2"/>
    <sheet name="Figure 10.1 Energy" sheetId="3" r:id="rId3"/>
    <sheet name="Figure 10.2 IPPU" sheetId="5" r:id="rId4"/>
    <sheet name="Figure 10.3 Agriculture" sheetId="6" r:id="rId5"/>
    <sheet name="Figure 10.4 LULUCF" sheetId="12" r:id="rId6"/>
    <sheet name="Figure 10.5 Waste" sheetId="7" r:id="rId7"/>
    <sheet name="T.10.3 total by sector &amp; F.10.6" sheetId="2" r:id="rId8"/>
  </sheets>
  <definedNames>
    <definedName name="_Toc434941777" localSheetId="7">'T.10.3 total by sector &amp; F.10.6'!$B$78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6" i="7" l="1"/>
  <c r="AH30" i="3"/>
  <c r="AF69" i="12" l="1"/>
  <c r="C47" i="2" l="1"/>
  <c r="C29" i="2"/>
  <c r="AF70" i="12"/>
  <c r="AF71" i="12"/>
  <c r="AF79" i="12"/>
  <c r="AF78" i="12"/>
  <c r="AF86" i="12"/>
  <c r="AF45" i="1"/>
  <c r="AF77" i="12"/>
  <c r="AF72" i="12"/>
  <c r="AF80" i="12"/>
  <c r="AF88" i="12"/>
  <c r="AF35" i="2"/>
  <c r="AE45" i="2"/>
  <c r="AF47" i="1"/>
  <c r="AF39" i="1"/>
  <c r="AF68" i="12"/>
  <c r="AF91" i="12"/>
  <c r="AF44" i="1"/>
  <c r="AF58" i="1"/>
  <c r="AF59" i="1"/>
  <c r="AD62" i="12"/>
  <c r="AF75" i="12"/>
  <c r="AF83" i="12"/>
  <c r="AF87" i="12"/>
  <c r="AE44" i="2"/>
  <c r="AF82" i="12"/>
  <c r="AF90" i="12"/>
  <c r="AF61" i="1"/>
  <c r="AF49" i="1"/>
  <c r="AF43" i="2"/>
  <c r="AE33" i="2"/>
  <c r="AF48" i="1"/>
  <c r="AF40" i="1"/>
  <c r="AF62" i="12"/>
  <c r="AF81" i="12"/>
  <c r="AF34" i="2"/>
  <c r="AE43" i="2"/>
  <c r="AE32" i="2"/>
  <c r="AF43" i="1"/>
  <c r="AE34" i="2"/>
  <c r="AF29" i="2"/>
  <c r="AF31" i="2"/>
  <c r="AF46" i="1"/>
  <c r="AF66" i="1"/>
  <c r="AF32" i="2"/>
  <c r="AE41" i="2"/>
  <c r="AE29" i="2"/>
  <c r="AF57" i="1"/>
  <c r="AF84" i="12"/>
  <c r="AF76" i="12"/>
  <c r="AF47" i="2"/>
  <c r="AF60" i="1"/>
  <c r="AF64" i="1"/>
  <c r="AE35" i="2"/>
  <c r="AF30" i="2"/>
  <c r="AF42" i="2"/>
  <c r="AF63" i="1"/>
  <c r="AF55" i="1"/>
  <c r="AF56" i="1"/>
  <c r="AF33" i="2"/>
  <c r="AE30" i="2"/>
  <c r="AF46" i="2"/>
  <c r="AF30" i="12"/>
  <c r="AE31" i="2"/>
  <c r="AE46" i="2"/>
  <c r="AE42" i="2"/>
  <c r="AF62" i="1"/>
  <c r="AF50" i="1"/>
  <c r="AF42" i="1"/>
  <c r="AF45" i="2"/>
  <c r="AF41" i="2"/>
  <c r="AF41" i="1"/>
  <c r="AF44" i="2"/>
  <c r="AE62" i="12"/>
  <c r="AF65" i="1"/>
  <c r="AF67" i="12"/>
  <c r="AE47" i="2"/>
  <c r="AF95" i="12" l="1"/>
  <c r="AF93" i="12"/>
  <c r="AF11" i="7" l="1"/>
  <c r="AF28" i="7"/>
  <c r="AF72" i="5"/>
  <c r="AF69" i="5"/>
  <c r="AF78" i="5" l="1"/>
  <c r="AF4" i="3"/>
  <c r="AF80" i="5"/>
  <c r="AF66" i="5"/>
  <c r="AF18" i="6"/>
  <c r="AF23" i="6" s="1"/>
  <c r="AF71" i="5"/>
  <c r="AF75" i="5"/>
  <c r="AF9" i="3"/>
  <c r="AF86" i="5"/>
  <c r="AF81" i="5"/>
  <c r="AF29" i="6"/>
  <c r="AF32" i="6"/>
  <c r="AF87" i="5"/>
  <c r="AF68" i="5"/>
  <c r="AF84" i="5"/>
  <c r="AF28" i="6"/>
  <c r="AF45" i="7"/>
  <c r="AF34" i="5"/>
  <c r="AF82" i="5"/>
  <c r="AF13" i="5"/>
  <c r="AF33" i="6"/>
  <c r="AF4" i="7"/>
  <c r="AF4" i="5"/>
  <c r="AF6" i="6"/>
  <c r="AF85" i="5"/>
  <c r="AF77" i="5"/>
  <c r="AF23" i="5"/>
  <c r="AF22" i="7"/>
  <c r="AF39" i="7" s="1"/>
  <c r="AF53" i="5"/>
  <c r="AF38" i="7"/>
  <c r="AF19" i="7"/>
  <c r="AF44" i="7"/>
  <c r="AF19" i="5"/>
  <c r="AF37" i="7"/>
  <c r="AF67" i="5"/>
  <c r="AF31" i="6"/>
  <c r="AF8" i="7"/>
  <c r="AF65" i="5"/>
  <c r="AF74" i="5"/>
  <c r="AF34" i="6"/>
  <c r="AF43" i="7"/>
  <c r="AF88" i="5"/>
  <c r="AF49" i="5"/>
  <c r="AF64" i="5" l="1"/>
  <c r="AF30" i="6"/>
  <c r="AF12" i="3"/>
  <c r="AF83" i="5"/>
  <c r="AF36" i="7"/>
  <c r="AF29" i="5"/>
  <c r="AF14" i="7"/>
  <c r="AF11" i="6"/>
  <c r="AF79" i="5"/>
  <c r="AE22" i="7"/>
  <c r="S22" i="7"/>
  <c r="M22" i="7"/>
  <c r="Y22" i="7"/>
  <c r="G22" i="7"/>
  <c r="Q22" i="7"/>
  <c r="Q39" i="7" s="1"/>
  <c r="J22" i="7"/>
  <c r="D22" i="7"/>
  <c r="AA22" i="7"/>
  <c r="U22" i="7"/>
  <c r="O22" i="7"/>
  <c r="I22" i="7"/>
  <c r="E22" i="7"/>
  <c r="AB22" i="7"/>
  <c r="P22" i="7"/>
  <c r="C22" i="7"/>
  <c r="Z22" i="7"/>
  <c r="T22" i="7"/>
  <c r="N22" i="7"/>
  <c r="H22" i="7"/>
  <c r="AC22" i="7"/>
  <c r="W22" i="7"/>
  <c r="V22" i="7"/>
  <c r="K22" i="7"/>
  <c r="AD22" i="7"/>
  <c r="X22" i="7"/>
  <c r="R22" i="7"/>
  <c r="L22" i="7"/>
  <c r="F22" i="7"/>
  <c r="AF38" i="6" l="1"/>
  <c r="AF35" i="6"/>
  <c r="AD11" i="7"/>
  <c r="AE11" i="7"/>
  <c r="AD28" i="7"/>
  <c r="AE28" i="7"/>
  <c r="AD29" i="6"/>
  <c r="AE29" i="6"/>
  <c r="AE31" i="6"/>
  <c r="AD32" i="6"/>
  <c r="AE32" i="6"/>
  <c r="AE33" i="6"/>
  <c r="AD34" i="6"/>
  <c r="AE34" i="6"/>
  <c r="AE39" i="7" l="1"/>
  <c r="AE8" i="7"/>
  <c r="AD30" i="12"/>
  <c r="AE6" i="6"/>
  <c r="AE11" i="6" s="1"/>
  <c r="AD43" i="7"/>
  <c r="AD39" i="7"/>
  <c r="AE69" i="12"/>
  <c r="AE86" i="12"/>
  <c r="AE80" i="12"/>
  <c r="AE68" i="12"/>
  <c r="AD4" i="7"/>
  <c r="AE28" i="6"/>
  <c r="AD28" i="6"/>
  <c r="AD8" i="7"/>
  <c r="AE4" i="7"/>
  <c r="AE79" i="12"/>
  <c r="AE67" i="12"/>
  <c r="AE38" i="7"/>
  <c r="AD18" i="6"/>
  <c r="AD23" i="6" s="1"/>
  <c r="AD6" i="6"/>
  <c r="AE87" i="12"/>
  <c r="AE81" i="12"/>
  <c r="AE75" i="12"/>
  <c r="AE43" i="7"/>
  <c r="AD31" i="6"/>
  <c r="AE90" i="12"/>
  <c r="AE84" i="12"/>
  <c r="AE78" i="12"/>
  <c r="AE72" i="12"/>
  <c r="AD37" i="7"/>
  <c r="AD33" i="6"/>
  <c r="AE83" i="12"/>
  <c r="AE77" i="12"/>
  <c r="AE71" i="12"/>
  <c r="AE44" i="7"/>
  <c r="AE45" i="7"/>
  <c r="AE18" i="6"/>
  <c r="AE23" i="6" s="1"/>
  <c r="AE30" i="12"/>
  <c r="AE88" i="12"/>
  <c r="AE82" i="12"/>
  <c r="AE76" i="12"/>
  <c r="AE70" i="12"/>
  <c r="AD44" i="7"/>
  <c r="AD45" i="7"/>
  <c r="AE91" i="12"/>
  <c r="AE19" i="7"/>
  <c r="AD19" i="7"/>
  <c r="AD38" i="7"/>
  <c r="AE37" i="7"/>
  <c r="AE95" i="12" l="1"/>
  <c r="AD95" i="12"/>
  <c r="AD14" i="7"/>
  <c r="AE14" i="7"/>
  <c r="AD30" i="6"/>
  <c r="AD36" i="7"/>
  <c r="AD11" i="6"/>
  <c r="AE36" i="7"/>
  <c r="AE35" i="6"/>
  <c r="AE30" i="6"/>
  <c r="AE38" i="6"/>
  <c r="AE93" i="12"/>
  <c r="AD35" i="6" l="1"/>
  <c r="AD38" i="6"/>
  <c r="AD69" i="5"/>
  <c r="AE69" i="5"/>
  <c r="AD87" i="5"/>
  <c r="AE87" i="5"/>
  <c r="AD88" i="5"/>
  <c r="AE88" i="5"/>
  <c r="AD72" i="5"/>
  <c r="AE72" i="5"/>
  <c r="AD55" i="1"/>
  <c r="AE55" i="1"/>
  <c r="AD56" i="1"/>
  <c r="AD58" i="1"/>
  <c r="AE58" i="1"/>
  <c r="AD59" i="1"/>
  <c r="AD61" i="1"/>
  <c r="AE61" i="1"/>
  <c r="AD62" i="1"/>
  <c r="AD64" i="1"/>
  <c r="AE64" i="1"/>
  <c r="AD65" i="1" l="1"/>
  <c r="AD68" i="5"/>
  <c r="AD84" i="5"/>
  <c r="AD80" i="5"/>
  <c r="AC56" i="1"/>
  <c r="AC58" i="1"/>
  <c r="AC60" i="1"/>
  <c r="AC62" i="1"/>
  <c r="AC64" i="1"/>
  <c r="AC66" i="1"/>
  <c r="AD66" i="1"/>
  <c r="AD63" i="1"/>
  <c r="AD60" i="1"/>
  <c r="AD57" i="1"/>
  <c r="AE81" i="5"/>
  <c r="AD81" i="5"/>
  <c r="AD77" i="5"/>
  <c r="AE66" i="1"/>
  <c r="AE63" i="1"/>
  <c r="AE60" i="1"/>
  <c r="AE57" i="1"/>
  <c r="AD49" i="5"/>
  <c r="AE77" i="5"/>
  <c r="AD78" i="5"/>
  <c r="AD71" i="5"/>
  <c r="AC55" i="1"/>
  <c r="AC57" i="1"/>
  <c r="AC43" i="1"/>
  <c r="AC61" i="1"/>
  <c r="AC63" i="1"/>
  <c r="AE53" i="5"/>
  <c r="AE9" i="3"/>
  <c r="AE84" i="5"/>
  <c r="AE49" i="5"/>
  <c r="AE65" i="1"/>
  <c r="AE62" i="1"/>
  <c r="AE59" i="1"/>
  <c r="AE56" i="1"/>
  <c r="AE71" i="5"/>
  <c r="AD66" i="5"/>
  <c r="AE68" i="5"/>
  <c r="AE65" i="5"/>
  <c r="AE75" i="5"/>
  <c r="AE67" i="5"/>
  <c r="AE86" i="5"/>
  <c r="AE82" i="5"/>
  <c r="AE78" i="5"/>
  <c r="AD75" i="5"/>
  <c r="AD67" i="5"/>
  <c r="AD86" i="5"/>
  <c r="AE74" i="5"/>
  <c r="AE66" i="5"/>
  <c r="AD48" i="1"/>
  <c r="AD42" i="1"/>
  <c r="AC49" i="1"/>
  <c r="AC59" i="1"/>
  <c r="AC47" i="1"/>
  <c r="AC41" i="1"/>
  <c r="AD46" i="1"/>
  <c r="AD40" i="1"/>
  <c r="AC45" i="1"/>
  <c r="AC39" i="1"/>
  <c r="AC65" i="1"/>
  <c r="AD50" i="1"/>
  <c r="AD44" i="1"/>
  <c r="AD4" i="5"/>
  <c r="AE50" i="1"/>
  <c r="AE48" i="1"/>
  <c r="AE46" i="1"/>
  <c r="AE44" i="1"/>
  <c r="AE42" i="1"/>
  <c r="AE40" i="1"/>
  <c r="AE80" i="5"/>
  <c r="AC50" i="1"/>
  <c r="AC48" i="1"/>
  <c r="AC46" i="1"/>
  <c r="AC44" i="1"/>
  <c r="AC42" i="1"/>
  <c r="AC40" i="1"/>
  <c r="AE19" i="5"/>
  <c r="AE34" i="5"/>
  <c r="AE85" i="5"/>
  <c r="AD53" i="5"/>
  <c r="AD74" i="5"/>
  <c r="AE49" i="1"/>
  <c r="AE47" i="1"/>
  <c r="AE45" i="1"/>
  <c r="AE43" i="1"/>
  <c r="AE41" i="1"/>
  <c r="AE39" i="1"/>
  <c r="AD9" i="3"/>
  <c r="AD23" i="5"/>
  <c r="AD19" i="5"/>
  <c r="AD34" i="5"/>
  <c r="AD85" i="5"/>
  <c r="AD82" i="5"/>
  <c r="AD65" i="5"/>
  <c r="AD49" i="1"/>
  <c r="AD47" i="1"/>
  <c r="AD45" i="1"/>
  <c r="AD43" i="1"/>
  <c r="AD41" i="1"/>
  <c r="AD39" i="1"/>
  <c r="AE23" i="5"/>
  <c r="AE4" i="5"/>
  <c r="AE13" i="5"/>
  <c r="AD13" i="5"/>
  <c r="AE4" i="3"/>
  <c r="AD4" i="3"/>
  <c r="AD79" i="5" l="1"/>
  <c r="AE12" i="3"/>
  <c r="AE79" i="5"/>
  <c r="AE83" i="5"/>
  <c r="AD64" i="5"/>
  <c r="AD29" i="5"/>
  <c r="AE29" i="5"/>
  <c r="AD83" i="5"/>
  <c r="AD12" i="3"/>
  <c r="AE64" i="5"/>
  <c r="X87" i="5"/>
  <c r="T87" i="5"/>
  <c r="P87" i="5"/>
  <c r="L87" i="5"/>
  <c r="H87" i="5"/>
  <c r="D87" i="5"/>
  <c r="V88" i="5"/>
  <c r="F88" i="5"/>
  <c r="AC87" i="5"/>
  <c r="I87" i="5"/>
  <c r="Z88" i="5"/>
  <c r="R88" i="5"/>
  <c r="N88" i="5"/>
  <c r="J88" i="5"/>
  <c r="C88" i="5"/>
  <c r="AA88" i="5"/>
  <c r="W88" i="5"/>
  <c r="S88" i="5"/>
  <c r="O88" i="5"/>
  <c r="K88" i="5"/>
  <c r="G88" i="5"/>
  <c r="Y87" i="5"/>
  <c r="M87" i="5"/>
  <c r="AC88" i="5"/>
  <c r="Q88" i="5"/>
  <c r="I88" i="5"/>
  <c r="E88" i="5"/>
  <c r="Y88" i="5"/>
  <c r="U88" i="5"/>
  <c r="M88" i="5"/>
  <c r="C87" i="5"/>
  <c r="AB88" i="5"/>
  <c r="X88" i="5"/>
  <c r="T88" i="5"/>
  <c r="P88" i="5"/>
  <c r="L88" i="5"/>
  <c r="H88" i="5"/>
  <c r="D88" i="5"/>
  <c r="AA87" i="5"/>
  <c r="W87" i="5"/>
  <c r="O87" i="5"/>
  <c r="K87" i="5"/>
  <c r="Q87" i="5"/>
  <c r="Z87" i="5"/>
  <c r="V87" i="5"/>
  <c r="R87" i="5"/>
  <c r="N87" i="5"/>
  <c r="J87" i="5"/>
  <c r="F87" i="5"/>
  <c r="U87" i="5"/>
  <c r="E87" i="5"/>
  <c r="AB87" i="5"/>
  <c r="S87" i="5"/>
  <c r="G87" i="5"/>
  <c r="AH88" i="5" l="1"/>
  <c r="AH87" i="5"/>
  <c r="E50" i="1"/>
  <c r="Y50" i="1"/>
  <c r="U66" i="1"/>
  <c r="Q50" i="1"/>
  <c r="M66" i="1"/>
  <c r="I50" i="1"/>
  <c r="E66" i="1"/>
  <c r="M50" i="1"/>
  <c r="I66" i="1"/>
  <c r="Y66" i="1"/>
  <c r="U50" i="1"/>
  <c r="Q66" i="1"/>
  <c r="AA66" i="1"/>
  <c r="W66" i="1"/>
  <c r="S66" i="1"/>
  <c r="O66" i="1"/>
  <c r="K66" i="1"/>
  <c r="G66" i="1"/>
  <c r="C66" i="1"/>
  <c r="Z66" i="1"/>
  <c r="V66" i="1"/>
  <c r="R66" i="1"/>
  <c r="N66" i="1"/>
  <c r="J66" i="1"/>
  <c r="F66" i="1"/>
  <c r="AB66" i="1"/>
  <c r="X66" i="1"/>
  <c r="T66" i="1"/>
  <c r="P66" i="1"/>
  <c r="L66" i="1"/>
  <c r="H66" i="1"/>
  <c r="D66" i="1"/>
  <c r="AB50" i="1"/>
  <c r="X50" i="1"/>
  <c r="T50" i="1"/>
  <c r="P50" i="1"/>
  <c r="L50" i="1"/>
  <c r="H50" i="1"/>
  <c r="D50" i="1"/>
  <c r="C50" i="1"/>
  <c r="AA50" i="1"/>
  <c r="W50" i="1"/>
  <c r="S50" i="1"/>
  <c r="O50" i="1"/>
  <c r="K50" i="1"/>
  <c r="G50" i="1"/>
  <c r="Z50" i="1"/>
  <c r="V50" i="1"/>
  <c r="R50" i="1"/>
  <c r="N50" i="1"/>
  <c r="J50" i="1"/>
  <c r="F50" i="1"/>
  <c r="AD88" i="12" l="1"/>
  <c r="AD84" i="12"/>
  <c r="AD91" i="12"/>
  <c r="AD87" i="12"/>
  <c r="AD83" i="12"/>
  <c r="AD90" i="12"/>
  <c r="AD86" i="12"/>
  <c r="AD82" i="12"/>
  <c r="AD78" i="12"/>
  <c r="AD70" i="12"/>
  <c r="AD81" i="12"/>
  <c r="AD77" i="12"/>
  <c r="AD69" i="12"/>
  <c r="AD80" i="12"/>
  <c r="AD76" i="12"/>
  <c r="AD72" i="12"/>
  <c r="AD68" i="12"/>
  <c r="AD79" i="12"/>
  <c r="AD75" i="12"/>
  <c r="AD71" i="12"/>
  <c r="AD67" i="12"/>
  <c r="AD31" i="2"/>
  <c r="AD44" i="2"/>
  <c r="AD45" i="2"/>
  <c r="AD34" i="2"/>
  <c r="AC90" i="12"/>
  <c r="AB90" i="12"/>
  <c r="AA90" i="12"/>
  <c r="Z90" i="12"/>
  <c r="Y90" i="12"/>
  <c r="X90" i="12"/>
  <c r="W90" i="12"/>
  <c r="V90" i="12"/>
  <c r="U90" i="12"/>
  <c r="T90" i="12"/>
  <c r="S90" i="12"/>
  <c r="R90" i="12"/>
  <c r="Q90" i="12"/>
  <c r="P90" i="12"/>
  <c r="O90" i="12"/>
  <c r="N90" i="12"/>
  <c r="M90" i="12"/>
  <c r="L90" i="12"/>
  <c r="K90" i="12"/>
  <c r="J90" i="12"/>
  <c r="I90" i="12"/>
  <c r="H90" i="12"/>
  <c r="G90" i="12"/>
  <c r="F90" i="12"/>
  <c r="E90" i="12"/>
  <c r="D90" i="12"/>
  <c r="C90" i="12"/>
  <c r="AC86" i="12"/>
  <c r="AB86" i="12"/>
  <c r="AA86" i="12"/>
  <c r="Z86" i="12"/>
  <c r="Y86" i="12"/>
  <c r="X86" i="12"/>
  <c r="W86" i="12"/>
  <c r="V86" i="12"/>
  <c r="U86" i="12"/>
  <c r="T86" i="12"/>
  <c r="S86" i="12"/>
  <c r="R86" i="12"/>
  <c r="Q86" i="12"/>
  <c r="P86" i="12"/>
  <c r="O86" i="12"/>
  <c r="N86" i="12"/>
  <c r="M86" i="12"/>
  <c r="L86" i="12"/>
  <c r="K86" i="12"/>
  <c r="J86" i="12"/>
  <c r="I86" i="12"/>
  <c r="H86" i="12"/>
  <c r="G86" i="12"/>
  <c r="F86" i="12"/>
  <c r="E86" i="12"/>
  <c r="D86" i="12"/>
  <c r="C86" i="12"/>
  <c r="AC82" i="12"/>
  <c r="AB82" i="12"/>
  <c r="AA82" i="12"/>
  <c r="Z82" i="12"/>
  <c r="Y82" i="12"/>
  <c r="X82" i="12"/>
  <c r="W82" i="12"/>
  <c r="V82" i="12"/>
  <c r="U82" i="12"/>
  <c r="T82" i="12"/>
  <c r="S82" i="12"/>
  <c r="R82" i="12"/>
  <c r="Q82" i="12"/>
  <c r="P82" i="12"/>
  <c r="O82" i="12"/>
  <c r="N82" i="12"/>
  <c r="M82" i="12"/>
  <c r="L82" i="12"/>
  <c r="K82" i="12"/>
  <c r="J82" i="12"/>
  <c r="I82" i="12"/>
  <c r="H82" i="12"/>
  <c r="G82" i="12"/>
  <c r="F82" i="12"/>
  <c r="E82" i="12"/>
  <c r="D82" i="12"/>
  <c r="C82" i="12"/>
  <c r="AC78" i="12"/>
  <c r="AB78" i="12"/>
  <c r="AA78" i="12"/>
  <c r="Z78" i="12"/>
  <c r="Y78" i="12"/>
  <c r="X78" i="12"/>
  <c r="W78" i="12"/>
  <c r="V78" i="12"/>
  <c r="U78" i="12"/>
  <c r="T78" i="12"/>
  <c r="S78" i="12"/>
  <c r="R78" i="12"/>
  <c r="Q78" i="12"/>
  <c r="P78" i="12"/>
  <c r="O78" i="12"/>
  <c r="N78" i="12"/>
  <c r="M78" i="12"/>
  <c r="L78" i="12"/>
  <c r="K78" i="12"/>
  <c r="J78" i="12"/>
  <c r="I78" i="12"/>
  <c r="H78" i="12"/>
  <c r="G78" i="12"/>
  <c r="F78" i="12"/>
  <c r="E78" i="12"/>
  <c r="D78" i="12"/>
  <c r="C78" i="12"/>
  <c r="Y74" i="12"/>
  <c r="W74" i="12"/>
  <c r="V74" i="12"/>
  <c r="U74" i="12"/>
  <c r="S74" i="12"/>
  <c r="R74" i="12"/>
  <c r="Q74" i="12"/>
  <c r="P74" i="12"/>
  <c r="O74" i="12"/>
  <c r="N74" i="12"/>
  <c r="M74" i="12"/>
  <c r="L74" i="12"/>
  <c r="K74" i="12"/>
  <c r="J74" i="12"/>
  <c r="I74" i="12"/>
  <c r="H74" i="12"/>
  <c r="G74" i="12"/>
  <c r="F74" i="12"/>
  <c r="E74" i="12"/>
  <c r="D74" i="12"/>
  <c r="C74" i="12"/>
  <c r="AC70" i="12"/>
  <c r="AB70" i="12"/>
  <c r="AA70" i="12"/>
  <c r="Z70" i="12"/>
  <c r="Y70" i="12"/>
  <c r="X70" i="12"/>
  <c r="W70" i="12"/>
  <c r="V70" i="12"/>
  <c r="U70" i="12"/>
  <c r="T70" i="12"/>
  <c r="S70" i="12"/>
  <c r="R70" i="12"/>
  <c r="Q70" i="12"/>
  <c r="P70" i="12"/>
  <c r="O70" i="12"/>
  <c r="N70" i="12"/>
  <c r="M70" i="12"/>
  <c r="L70" i="12"/>
  <c r="K70" i="12"/>
  <c r="J70" i="12"/>
  <c r="I70" i="12"/>
  <c r="H70" i="12"/>
  <c r="G70" i="12"/>
  <c r="F70" i="12"/>
  <c r="E70" i="12"/>
  <c r="D70" i="12"/>
  <c r="C70" i="12"/>
  <c r="AC81" i="12"/>
  <c r="AB81" i="12"/>
  <c r="AA81" i="12"/>
  <c r="Z81" i="12"/>
  <c r="Y81" i="12"/>
  <c r="X81" i="12"/>
  <c r="W81" i="12"/>
  <c r="V81" i="12"/>
  <c r="U81" i="12"/>
  <c r="T81" i="12"/>
  <c r="S81" i="12"/>
  <c r="R81" i="12"/>
  <c r="Q81" i="12"/>
  <c r="P81" i="12"/>
  <c r="O81" i="12"/>
  <c r="N81" i="12"/>
  <c r="M81" i="12"/>
  <c r="L81" i="12"/>
  <c r="K81" i="12"/>
  <c r="J81" i="12"/>
  <c r="I81" i="12"/>
  <c r="H81" i="12"/>
  <c r="G81" i="12"/>
  <c r="F81" i="12"/>
  <c r="E81" i="12"/>
  <c r="D81" i="12"/>
  <c r="C81" i="12"/>
  <c r="AC77" i="12"/>
  <c r="AB77" i="12"/>
  <c r="AA77" i="12"/>
  <c r="Z77" i="12"/>
  <c r="Y77" i="12"/>
  <c r="X77" i="12"/>
  <c r="W77" i="12"/>
  <c r="V77" i="12"/>
  <c r="U77" i="12"/>
  <c r="T77" i="12"/>
  <c r="S77" i="12"/>
  <c r="R77" i="12"/>
  <c r="Q77" i="12"/>
  <c r="P77" i="12"/>
  <c r="O77" i="12"/>
  <c r="N77" i="12"/>
  <c r="M77" i="12"/>
  <c r="L77" i="12"/>
  <c r="K77" i="12"/>
  <c r="J77" i="12"/>
  <c r="I77" i="12"/>
  <c r="H77" i="12"/>
  <c r="G77" i="12"/>
  <c r="F77" i="12"/>
  <c r="E77" i="12"/>
  <c r="D77" i="12"/>
  <c r="C77" i="12"/>
  <c r="Y73" i="12"/>
  <c r="W73" i="12"/>
  <c r="V73" i="12"/>
  <c r="U73" i="12"/>
  <c r="S73" i="12"/>
  <c r="R73" i="12"/>
  <c r="Q73" i="12"/>
  <c r="P73" i="12"/>
  <c r="O73" i="12"/>
  <c r="N73" i="12"/>
  <c r="M73" i="12"/>
  <c r="L73" i="12"/>
  <c r="K73" i="12"/>
  <c r="J73" i="12"/>
  <c r="I73" i="12"/>
  <c r="H73" i="12"/>
  <c r="G73" i="12"/>
  <c r="F73" i="12"/>
  <c r="E73" i="12"/>
  <c r="D73" i="12"/>
  <c r="C73" i="12"/>
  <c r="AC69" i="12"/>
  <c r="AB69" i="12"/>
  <c r="AA69" i="12"/>
  <c r="Z69" i="12"/>
  <c r="Y69" i="12"/>
  <c r="X69" i="12"/>
  <c r="W69" i="12"/>
  <c r="V69" i="12"/>
  <c r="U69" i="12"/>
  <c r="T69" i="12"/>
  <c r="S69" i="12"/>
  <c r="R69" i="12"/>
  <c r="Q69" i="12"/>
  <c r="P69" i="12"/>
  <c r="O69" i="12"/>
  <c r="N69" i="12"/>
  <c r="M69" i="12"/>
  <c r="L69" i="12"/>
  <c r="K69" i="12"/>
  <c r="J69" i="12"/>
  <c r="I69" i="12"/>
  <c r="H69" i="12"/>
  <c r="G69" i="12"/>
  <c r="F69" i="12"/>
  <c r="E69" i="12"/>
  <c r="D69" i="12"/>
  <c r="C69" i="12"/>
  <c r="AC88" i="12"/>
  <c r="AB88" i="12"/>
  <c r="AA88" i="12"/>
  <c r="Z88" i="12"/>
  <c r="Y88" i="12"/>
  <c r="X88" i="12"/>
  <c r="W88" i="12"/>
  <c r="V88" i="12"/>
  <c r="U88" i="12"/>
  <c r="T88" i="12"/>
  <c r="S88" i="12"/>
  <c r="R88" i="12"/>
  <c r="Q88" i="12"/>
  <c r="P88" i="12"/>
  <c r="O88" i="12"/>
  <c r="N88" i="12"/>
  <c r="M88" i="12"/>
  <c r="L88" i="12"/>
  <c r="K88" i="12"/>
  <c r="J88" i="12"/>
  <c r="I88" i="12"/>
  <c r="H88" i="12"/>
  <c r="G88" i="12"/>
  <c r="F88" i="12"/>
  <c r="E88" i="12"/>
  <c r="D88" i="12"/>
  <c r="C88" i="12"/>
  <c r="AC84" i="12"/>
  <c r="AB84" i="12"/>
  <c r="AA84" i="12"/>
  <c r="Z84" i="12"/>
  <c r="Y84" i="12"/>
  <c r="X84" i="12"/>
  <c r="W84" i="12"/>
  <c r="V84" i="12"/>
  <c r="U84" i="12"/>
  <c r="T84" i="12"/>
  <c r="S84" i="12"/>
  <c r="R84" i="12"/>
  <c r="Q84" i="12"/>
  <c r="P84" i="12"/>
  <c r="O84" i="12"/>
  <c r="N84" i="12"/>
  <c r="M84" i="12"/>
  <c r="L84" i="12"/>
  <c r="K84" i="12"/>
  <c r="J84" i="12"/>
  <c r="I84" i="12"/>
  <c r="H84" i="12"/>
  <c r="G84" i="12"/>
  <c r="F84" i="12"/>
  <c r="E84" i="12"/>
  <c r="D84" i="12"/>
  <c r="C84" i="12"/>
  <c r="AC80" i="12"/>
  <c r="AB80" i="12"/>
  <c r="AA80" i="12"/>
  <c r="Z80" i="12"/>
  <c r="Y80" i="12"/>
  <c r="X80" i="12"/>
  <c r="W80" i="12"/>
  <c r="V80" i="12"/>
  <c r="U80" i="12"/>
  <c r="T80" i="12"/>
  <c r="S80" i="12"/>
  <c r="R80" i="12"/>
  <c r="Q80" i="12"/>
  <c r="P80" i="12"/>
  <c r="O80" i="12"/>
  <c r="N80" i="12"/>
  <c r="M80" i="12"/>
  <c r="L80" i="12"/>
  <c r="K80" i="12"/>
  <c r="J80" i="12"/>
  <c r="I80" i="12"/>
  <c r="H80" i="12"/>
  <c r="G80" i="12"/>
  <c r="F80" i="12"/>
  <c r="E80" i="12"/>
  <c r="D80" i="12"/>
  <c r="C80" i="12"/>
  <c r="AC76" i="12"/>
  <c r="AB76" i="12"/>
  <c r="AA76" i="12"/>
  <c r="Z76" i="12"/>
  <c r="Y76" i="12"/>
  <c r="X76" i="12"/>
  <c r="W76" i="12"/>
  <c r="V76" i="12"/>
  <c r="U76" i="12"/>
  <c r="T76" i="12"/>
  <c r="S76" i="12"/>
  <c r="R76" i="12"/>
  <c r="Q76" i="12"/>
  <c r="P76" i="12"/>
  <c r="O76" i="12"/>
  <c r="N76" i="12"/>
  <c r="M76" i="12"/>
  <c r="L76" i="12"/>
  <c r="K76" i="12"/>
  <c r="J76" i="12"/>
  <c r="I76" i="12"/>
  <c r="H76" i="12"/>
  <c r="G76" i="12"/>
  <c r="F76" i="12"/>
  <c r="E76" i="12"/>
  <c r="D76" i="12"/>
  <c r="C76" i="12"/>
  <c r="AC72" i="12"/>
  <c r="AB72" i="12"/>
  <c r="AA72" i="12"/>
  <c r="Z72" i="12"/>
  <c r="Y72" i="12"/>
  <c r="X72" i="12"/>
  <c r="W72" i="12"/>
  <c r="V72" i="12"/>
  <c r="U72" i="12"/>
  <c r="T72" i="12"/>
  <c r="S72" i="12"/>
  <c r="R72" i="12"/>
  <c r="Q72" i="12"/>
  <c r="P72" i="12"/>
  <c r="O72" i="12"/>
  <c r="N72" i="12"/>
  <c r="M72" i="12"/>
  <c r="L72" i="12"/>
  <c r="K72" i="12"/>
  <c r="J72" i="12"/>
  <c r="I72" i="12"/>
  <c r="H72" i="12"/>
  <c r="G72" i="12"/>
  <c r="F72" i="12"/>
  <c r="E72" i="12"/>
  <c r="D72" i="12"/>
  <c r="C72" i="12"/>
  <c r="AC68" i="12"/>
  <c r="AB68" i="12"/>
  <c r="AA68" i="12"/>
  <c r="Z68" i="12"/>
  <c r="Y68" i="12"/>
  <c r="X68" i="12"/>
  <c r="W68" i="12"/>
  <c r="V68" i="12"/>
  <c r="U68" i="12"/>
  <c r="T68" i="12"/>
  <c r="S68" i="12"/>
  <c r="R68" i="12"/>
  <c r="Q68" i="12"/>
  <c r="P68" i="12"/>
  <c r="O68" i="12"/>
  <c r="N68" i="12"/>
  <c r="M68" i="12"/>
  <c r="L68" i="12"/>
  <c r="K68" i="12"/>
  <c r="J68" i="12"/>
  <c r="I68" i="12"/>
  <c r="H68" i="12"/>
  <c r="G68" i="12"/>
  <c r="F68" i="12"/>
  <c r="E68" i="12"/>
  <c r="D68" i="12"/>
  <c r="C68" i="12"/>
  <c r="AC91" i="12"/>
  <c r="AB91" i="12"/>
  <c r="AA91" i="12"/>
  <c r="Z91" i="12"/>
  <c r="Y91" i="12"/>
  <c r="X91" i="12"/>
  <c r="W91" i="12"/>
  <c r="V91" i="12"/>
  <c r="U91" i="12"/>
  <c r="T91" i="12"/>
  <c r="S91" i="12"/>
  <c r="R91" i="12"/>
  <c r="Q91" i="12"/>
  <c r="P91" i="12"/>
  <c r="O91" i="12"/>
  <c r="N91" i="12"/>
  <c r="M91" i="12"/>
  <c r="L91" i="12"/>
  <c r="K91" i="12"/>
  <c r="J91" i="12"/>
  <c r="I91" i="12"/>
  <c r="H91" i="12"/>
  <c r="G91" i="12"/>
  <c r="F91" i="12"/>
  <c r="E91" i="12"/>
  <c r="D91" i="12"/>
  <c r="C91" i="12"/>
  <c r="AC87" i="12"/>
  <c r="AB87" i="12"/>
  <c r="AA87" i="12"/>
  <c r="Z87" i="12"/>
  <c r="Y87" i="12"/>
  <c r="X87" i="12"/>
  <c r="W87" i="12"/>
  <c r="V87" i="12"/>
  <c r="U87" i="12"/>
  <c r="T87" i="12"/>
  <c r="S87" i="12"/>
  <c r="R87" i="12"/>
  <c r="Q87" i="12"/>
  <c r="P87" i="12"/>
  <c r="O87" i="12"/>
  <c r="N87" i="12"/>
  <c r="M87" i="12"/>
  <c r="L87" i="12"/>
  <c r="K87" i="12"/>
  <c r="J87" i="12"/>
  <c r="I87" i="12"/>
  <c r="H87" i="12"/>
  <c r="G87" i="12"/>
  <c r="F87" i="12"/>
  <c r="E87" i="12"/>
  <c r="D87" i="12"/>
  <c r="C87" i="12"/>
  <c r="AC83" i="12"/>
  <c r="AB83" i="12"/>
  <c r="AA83" i="12"/>
  <c r="Z83" i="12"/>
  <c r="Y83" i="12"/>
  <c r="X83" i="12"/>
  <c r="W83" i="12"/>
  <c r="V83" i="12"/>
  <c r="U83" i="12"/>
  <c r="T83" i="12"/>
  <c r="S83" i="12"/>
  <c r="R83" i="12"/>
  <c r="Q83" i="12"/>
  <c r="P83" i="12"/>
  <c r="O83" i="12"/>
  <c r="N83" i="12"/>
  <c r="M83" i="12"/>
  <c r="L83" i="12"/>
  <c r="K83" i="12"/>
  <c r="J83" i="12"/>
  <c r="I83" i="12"/>
  <c r="H83" i="12"/>
  <c r="G83" i="12"/>
  <c r="F83" i="12"/>
  <c r="E83" i="12"/>
  <c r="D83" i="12"/>
  <c r="C83" i="12"/>
  <c r="AC79" i="12"/>
  <c r="AB79" i="12"/>
  <c r="AA79" i="12"/>
  <c r="Z79" i="12"/>
  <c r="Y79" i="12"/>
  <c r="X79" i="12"/>
  <c r="W79" i="12"/>
  <c r="V79" i="12"/>
  <c r="U79" i="12"/>
  <c r="T79" i="12"/>
  <c r="S79" i="12"/>
  <c r="R79" i="12"/>
  <c r="Q79" i="12"/>
  <c r="P79" i="12"/>
  <c r="O79" i="12"/>
  <c r="N79" i="12"/>
  <c r="M79" i="12"/>
  <c r="L79" i="12"/>
  <c r="K79" i="12"/>
  <c r="J79" i="12"/>
  <c r="I79" i="12"/>
  <c r="H79" i="12"/>
  <c r="G79" i="12"/>
  <c r="F79" i="12"/>
  <c r="E79" i="12"/>
  <c r="D79" i="12"/>
  <c r="C79" i="12"/>
  <c r="AC75" i="12"/>
  <c r="AB75" i="12"/>
  <c r="AA75" i="12"/>
  <c r="Z75" i="12"/>
  <c r="Y75" i="12"/>
  <c r="X75" i="12"/>
  <c r="W75" i="12"/>
  <c r="V75" i="12"/>
  <c r="U75" i="12"/>
  <c r="T75" i="12"/>
  <c r="S75" i="12"/>
  <c r="R75" i="12"/>
  <c r="Q75" i="12"/>
  <c r="P75" i="12"/>
  <c r="O75" i="12"/>
  <c r="N75" i="12"/>
  <c r="M75" i="12"/>
  <c r="L75" i="12"/>
  <c r="K75" i="12"/>
  <c r="J75" i="12"/>
  <c r="I75" i="12"/>
  <c r="H75" i="12"/>
  <c r="G75" i="12"/>
  <c r="F75" i="12"/>
  <c r="E75" i="12"/>
  <c r="D75" i="12"/>
  <c r="C75" i="12"/>
  <c r="AC71" i="12"/>
  <c r="AB71" i="12"/>
  <c r="AA71" i="12"/>
  <c r="Z71" i="12"/>
  <c r="Y71" i="12"/>
  <c r="X71" i="12"/>
  <c r="W71" i="12"/>
  <c r="V71" i="12"/>
  <c r="U71" i="12"/>
  <c r="T71" i="12"/>
  <c r="S71" i="12"/>
  <c r="R71" i="12"/>
  <c r="Q71" i="12"/>
  <c r="P71" i="12"/>
  <c r="O71" i="12"/>
  <c r="N71" i="12"/>
  <c r="M71" i="12"/>
  <c r="L71" i="12"/>
  <c r="K71" i="12"/>
  <c r="J71" i="12"/>
  <c r="I71" i="12"/>
  <c r="H71" i="12"/>
  <c r="G71" i="12"/>
  <c r="F71" i="12"/>
  <c r="E71" i="12"/>
  <c r="D71" i="12"/>
  <c r="C71" i="12"/>
  <c r="AC67" i="12"/>
  <c r="AB67" i="12"/>
  <c r="AA67" i="12"/>
  <c r="Z67" i="12"/>
  <c r="Y67" i="12"/>
  <c r="X67" i="12"/>
  <c r="W67" i="12"/>
  <c r="V67" i="12"/>
  <c r="U67" i="12"/>
  <c r="T67" i="12"/>
  <c r="S67" i="12"/>
  <c r="R67" i="12"/>
  <c r="Q67" i="12"/>
  <c r="P67" i="12"/>
  <c r="O67" i="12"/>
  <c r="N67" i="12"/>
  <c r="M67" i="12"/>
  <c r="L67" i="12"/>
  <c r="K67" i="12"/>
  <c r="J67" i="12"/>
  <c r="I67" i="12"/>
  <c r="H67" i="12"/>
  <c r="G67" i="12"/>
  <c r="F67" i="12"/>
  <c r="E67" i="12"/>
  <c r="D67" i="12"/>
  <c r="C67" i="12"/>
  <c r="AH79" i="12" l="1"/>
  <c r="AH84" i="12"/>
  <c r="AH71" i="12"/>
  <c r="AH76" i="12"/>
  <c r="AH86" i="12"/>
  <c r="AH91" i="12"/>
  <c r="AH83" i="12"/>
  <c r="AH88" i="12"/>
  <c r="AH81" i="12"/>
  <c r="AH68" i="12"/>
  <c r="AH70" i="12"/>
  <c r="AH78" i="12"/>
  <c r="AH73" i="12"/>
  <c r="AH75" i="12"/>
  <c r="AH80" i="12"/>
  <c r="AH90" i="12"/>
  <c r="AH77" i="12"/>
  <c r="AH87" i="12"/>
  <c r="AH69" i="12"/>
  <c r="AH67" i="12"/>
  <c r="AH72" i="12"/>
  <c r="AH74" i="12"/>
  <c r="AH82" i="12"/>
  <c r="AD93" i="12"/>
  <c r="AD32" i="2"/>
  <c r="AD33" i="2"/>
  <c r="AD46" i="2"/>
  <c r="AD41" i="2"/>
  <c r="AD43" i="2"/>
  <c r="H49" i="1"/>
  <c r="AD42" i="2"/>
  <c r="AD30" i="2"/>
  <c r="AD29" i="2"/>
  <c r="AD35" i="2"/>
  <c r="AD47" i="2"/>
  <c r="F23" i="5" l="1"/>
  <c r="J23" i="5"/>
  <c r="N23" i="5"/>
  <c r="R23" i="5"/>
  <c r="V23" i="5"/>
  <c r="Z23" i="5"/>
  <c r="G23" i="5"/>
  <c r="K23" i="5"/>
  <c r="S23" i="5"/>
  <c r="W23" i="5"/>
  <c r="D23" i="5"/>
  <c r="H23" i="5"/>
  <c r="L23" i="5"/>
  <c r="P23" i="5"/>
  <c r="T23" i="5"/>
  <c r="X23" i="5"/>
  <c r="AB23" i="5"/>
  <c r="C23" i="5"/>
  <c r="O23" i="5"/>
  <c r="AA23" i="5"/>
  <c r="E23" i="5"/>
  <c r="I23" i="5"/>
  <c r="M23" i="5"/>
  <c r="Q23" i="5"/>
  <c r="U23" i="5"/>
  <c r="Y23" i="5"/>
  <c r="AC23" i="5"/>
  <c r="C86" i="5"/>
  <c r="C53" i="5" l="1"/>
  <c r="G53" i="5"/>
  <c r="K53" i="5"/>
  <c r="O53" i="5"/>
  <c r="S53" i="5"/>
  <c r="W53" i="5"/>
  <c r="AA53" i="5"/>
  <c r="D53" i="5"/>
  <c r="H53" i="5"/>
  <c r="L53" i="5"/>
  <c r="P53" i="5"/>
  <c r="T53" i="5"/>
  <c r="X53" i="5"/>
  <c r="AB53" i="5"/>
  <c r="E53" i="5"/>
  <c r="I53" i="5"/>
  <c r="M53" i="5"/>
  <c r="Q53" i="5"/>
  <c r="U53" i="5"/>
  <c r="Y53" i="5"/>
  <c r="AC53" i="5"/>
  <c r="F53" i="5"/>
  <c r="J53" i="5"/>
  <c r="N53" i="5"/>
  <c r="R53" i="5"/>
  <c r="V53" i="5"/>
  <c r="Z53" i="5"/>
  <c r="AC30" i="12"/>
  <c r="AC71" i="5" l="1"/>
  <c r="AC72" i="5"/>
  <c r="AC69" i="5"/>
  <c r="AC32" i="6"/>
  <c r="AC78" i="5" l="1"/>
  <c r="AC67" i="5"/>
  <c r="AC82" i="5"/>
  <c r="AC77" i="5"/>
  <c r="AC6" i="6"/>
  <c r="AC11" i="6" s="1"/>
  <c r="AC9" i="3"/>
  <c r="AC28" i="6"/>
  <c r="AC18" i="6"/>
  <c r="AC23" i="6" s="1"/>
  <c r="AC49" i="5"/>
  <c r="AC74" i="5"/>
  <c r="AC86" i="5"/>
  <c r="AC31" i="6"/>
  <c r="C8" i="7"/>
  <c r="AC34" i="5"/>
  <c r="AC4" i="5"/>
  <c r="AC19" i="5"/>
  <c r="AC34" i="6"/>
  <c r="AC68" i="5"/>
  <c r="AC66" i="5"/>
  <c r="AC81" i="5"/>
  <c r="AC75" i="5"/>
  <c r="AC85" i="5"/>
  <c r="AC4" i="3"/>
  <c r="AC13" i="5"/>
  <c r="AC84" i="5"/>
  <c r="AC80" i="5"/>
  <c r="AC65" i="5"/>
  <c r="AC33" i="6"/>
  <c r="AC29" i="6"/>
  <c r="AC29" i="5" l="1"/>
  <c r="AC12" i="3"/>
  <c r="AC79" i="5"/>
  <c r="AC30" i="6"/>
  <c r="AC64" i="5"/>
  <c r="AC83" i="5"/>
  <c r="AC38" i="6"/>
  <c r="AC35" i="6"/>
  <c r="AC4" i="7" l="1"/>
  <c r="AC8" i="7"/>
  <c r="AC11" i="7"/>
  <c r="AC38" i="7"/>
  <c r="AC39" i="7"/>
  <c r="AC28" i="7"/>
  <c r="AC45" i="7"/>
  <c r="AC41" i="2"/>
  <c r="AC44" i="2"/>
  <c r="AC45" i="2"/>
  <c r="AC30" i="2"/>
  <c r="AC31" i="2"/>
  <c r="AC34" i="2"/>
  <c r="AC35" i="2"/>
  <c r="AC42" i="2"/>
  <c r="AC43" i="2"/>
  <c r="AC46" i="2"/>
  <c r="AC47" i="2"/>
  <c r="E18" i="6" l="1"/>
  <c r="E31" i="6"/>
  <c r="AC44" i="7"/>
  <c r="AC19" i="7"/>
  <c r="AC36" i="7" s="1"/>
  <c r="AC37" i="7"/>
  <c r="AC33" i="2"/>
  <c r="AC29" i="2"/>
  <c r="AC32" i="2"/>
  <c r="AC43" i="7"/>
  <c r="AC14" i="7"/>
  <c r="AB62" i="12" l="1"/>
  <c r="AC62" i="12"/>
  <c r="AB30" i="12"/>
  <c r="AC95" i="12" l="1"/>
  <c r="AB95" i="12"/>
  <c r="AC93" i="12"/>
  <c r="AB93" i="12"/>
  <c r="AB28" i="7" l="1"/>
  <c r="AB11" i="7"/>
  <c r="AB45" i="7"/>
  <c r="AB33" i="6"/>
  <c r="AB31" i="6" l="1"/>
  <c r="AB32" i="6"/>
  <c r="AB39" i="7"/>
  <c r="AB37" i="7"/>
  <c r="AB18" i="6"/>
  <c r="AB23" i="6" s="1"/>
  <c r="AB38" i="7"/>
  <c r="AB28" i="6"/>
  <c r="AB29" i="6"/>
  <c r="AB19" i="7"/>
  <c r="AB8" i="7"/>
  <c r="AB44" i="7"/>
  <c r="AB34" i="6"/>
  <c r="AB43" i="7"/>
  <c r="AB4" i="7"/>
  <c r="AB6" i="6"/>
  <c r="AB11" i="6" s="1"/>
  <c r="W77" i="5"/>
  <c r="U77" i="5"/>
  <c r="V77" i="5"/>
  <c r="AA69" i="5"/>
  <c r="AB69" i="5"/>
  <c r="AA77" i="5"/>
  <c r="AA72" i="5"/>
  <c r="AB72" i="5"/>
  <c r="AB71" i="5"/>
  <c r="Z19" i="5"/>
  <c r="Y19" i="5"/>
  <c r="X19" i="5"/>
  <c r="V19" i="5"/>
  <c r="U19" i="5"/>
  <c r="T19" i="5"/>
  <c r="S19" i="5"/>
  <c r="R19" i="5"/>
  <c r="Q19" i="5"/>
  <c r="P19" i="5"/>
  <c r="O19" i="5"/>
  <c r="N19" i="5"/>
  <c r="M19" i="5"/>
  <c r="L19" i="5"/>
  <c r="K19" i="5"/>
  <c r="J19" i="5"/>
  <c r="I19" i="5"/>
  <c r="H19" i="5"/>
  <c r="G19" i="5"/>
  <c r="F19" i="5"/>
  <c r="E19" i="5"/>
  <c r="D19" i="5"/>
  <c r="W19" i="5" l="1"/>
  <c r="AB19" i="5"/>
  <c r="AA19" i="5"/>
  <c r="AA81" i="5"/>
  <c r="AB82" i="5"/>
  <c r="AB80" i="5"/>
  <c r="AB36" i="7"/>
  <c r="X49" i="5"/>
  <c r="T49" i="5"/>
  <c r="P49" i="5"/>
  <c r="L49" i="5"/>
  <c r="H49" i="5"/>
  <c r="Z49" i="5"/>
  <c r="V49" i="5"/>
  <c r="R49" i="5"/>
  <c r="N49" i="5"/>
  <c r="J49" i="5"/>
  <c r="F49" i="5"/>
  <c r="AB14" i="7"/>
  <c r="AB65" i="5"/>
  <c r="AA66" i="5"/>
  <c r="AB34" i="5"/>
  <c r="AA49" i="5"/>
  <c r="W49" i="5"/>
  <c r="S49" i="5"/>
  <c r="O49" i="5"/>
  <c r="K49" i="5"/>
  <c r="G49" i="5"/>
  <c r="AB78" i="5"/>
  <c r="AA13" i="5"/>
  <c r="AA86" i="5"/>
  <c r="AA84" i="5"/>
  <c r="AA71" i="5"/>
  <c r="AA67" i="5"/>
  <c r="AB68" i="5"/>
  <c r="AA68" i="5"/>
  <c r="Y49" i="5"/>
  <c r="U49" i="5"/>
  <c r="Q49" i="5"/>
  <c r="M49" i="5"/>
  <c r="I49" i="5"/>
  <c r="AB49" i="5"/>
  <c r="AB77" i="5"/>
  <c r="AB86" i="5"/>
  <c r="AB81" i="5"/>
  <c r="R77" i="5"/>
  <c r="AA34" i="5"/>
  <c r="AB67" i="5"/>
  <c r="AB85" i="5"/>
  <c r="T77" i="5"/>
  <c r="AB38" i="6"/>
  <c r="AA4" i="5"/>
  <c r="AB4" i="5"/>
  <c r="AA78" i="5"/>
  <c r="AA74" i="5"/>
  <c r="AA82" i="5"/>
  <c r="AA80" i="5"/>
  <c r="S77" i="5"/>
  <c r="AA85" i="5"/>
  <c r="AA65" i="5"/>
  <c r="AB84" i="5"/>
  <c r="AB66" i="5"/>
  <c r="AB13" i="5"/>
  <c r="AB74" i="5"/>
  <c r="AB30" i="6"/>
  <c r="AB35" i="6"/>
  <c r="AB29" i="5" l="1"/>
  <c r="AA29" i="5"/>
  <c r="AB64" i="5"/>
  <c r="AA83" i="5"/>
  <c r="AB83" i="5"/>
  <c r="AA64" i="5"/>
  <c r="AB79" i="5"/>
  <c r="AA79" i="5"/>
  <c r="AA75" i="5"/>
  <c r="AB75" i="5" l="1"/>
  <c r="AB34" i="2" l="1"/>
  <c r="AB33" i="2"/>
  <c r="AB31" i="2"/>
  <c r="AB43" i="2"/>
  <c r="AB32" i="2" l="1"/>
  <c r="AB45" i="2"/>
  <c r="AB41" i="2"/>
  <c r="AB29" i="2"/>
  <c r="AB9" i="3"/>
  <c r="AB4" i="3"/>
  <c r="AB44" i="2"/>
  <c r="AB46" i="2"/>
  <c r="AB30" i="2"/>
  <c r="AB42" i="2"/>
  <c r="AB47" i="2" l="1"/>
  <c r="AB12" i="3"/>
  <c r="AB35" i="2"/>
  <c r="AB42" i="1" l="1"/>
  <c r="AB64" i="1"/>
  <c r="AB46" i="1"/>
  <c r="AB39" i="1"/>
  <c r="AB59" i="1"/>
  <c r="AB47" i="1"/>
  <c r="AB56" i="1"/>
  <c r="AB48" i="1" l="1"/>
  <c r="AB58" i="1"/>
  <c r="C49" i="1"/>
  <c r="AB60" i="1"/>
  <c r="AB40" i="1"/>
  <c r="AB44" i="1"/>
  <c r="AB62" i="1"/>
  <c r="AB41" i="1"/>
  <c r="AB43" i="1"/>
  <c r="AB45" i="1"/>
  <c r="AB63" i="1"/>
  <c r="AB55" i="1"/>
  <c r="AB65" i="1"/>
  <c r="AB61" i="1"/>
  <c r="AB57" i="1"/>
  <c r="AB49" i="1"/>
  <c r="AA30" i="12" l="1"/>
  <c r="AA62" i="12"/>
  <c r="AA95" i="12" l="1"/>
  <c r="AA93" i="12"/>
  <c r="Z6" i="6"/>
  <c r="Z11" i="6" s="1"/>
  <c r="AA6" i="6"/>
  <c r="AA46" i="2"/>
  <c r="Y34" i="2"/>
  <c r="X34" i="2"/>
  <c r="U34" i="2"/>
  <c r="T34" i="2"/>
  <c r="Q34" i="2"/>
  <c r="P34" i="2"/>
  <c r="M34" i="2"/>
  <c r="L34" i="2"/>
  <c r="K46" i="2"/>
  <c r="I34" i="2"/>
  <c r="H34" i="2"/>
  <c r="E34" i="2"/>
  <c r="D34" i="2"/>
  <c r="I46" i="2" l="1"/>
  <c r="Y46" i="2"/>
  <c r="P46" i="2"/>
  <c r="K34" i="2"/>
  <c r="Q46" i="2"/>
  <c r="H46" i="2"/>
  <c r="X46" i="2"/>
  <c r="J34" i="2"/>
  <c r="J46" i="2"/>
  <c r="R34" i="2"/>
  <c r="R46" i="2"/>
  <c r="Z34" i="2"/>
  <c r="Z46" i="2"/>
  <c r="F34" i="2"/>
  <c r="F46" i="2"/>
  <c r="N34" i="2"/>
  <c r="N46" i="2"/>
  <c r="V34" i="2"/>
  <c r="V46" i="2"/>
  <c r="C34" i="2"/>
  <c r="C46" i="2"/>
  <c r="G34" i="2"/>
  <c r="G46" i="2"/>
  <c r="AA34" i="2"/>
  <c r="D46" i="2"/>
  <c r="L46" i="2"/>
  <c r="T46" i="2"/>
  <c r="O34" i="2"/>
  <c r="O46" i="2"/>
  <c r="S34" i="2"/>
  <c r="S46" i="2"/>
  <c r="W34" i="2"/>
  <c r="W46" i="2"/>
  <c r="E46" i="2"/>
  <c r="M46" i="2"/>
  <c r="U46" i="2"/>
  <c r="Y11" i="7" l="1"/>
  <c r="Z11" i="7"/>
  <c r="AA11" i="7"/>
  <c r="Y37" i="7"/>
  <c r="Z38" i="7"/>
  <c r="AA38" i="7"/>
  <c r="AA39" i="7"/>
  <c r="AA45" i="7"/>
  <c r="C80" i="5"/>
  <c r="Q77" i="5"/>
  <c r="P77" i="5"/>
  <c r="O77" i="5"/>
  <c r="N77" i="5"/>
  <c r="M77" i="5"/>
  <c r="L77" i="5"/>
  <c r="K77" i="5"/>
  <c r="J77" i="5"/>
  <c r="I77" i="5"/>
  <c r="H77" i="5"/>
  <c r="D74" i="5"/>
  <c r="C74" i="5"/>
  <c r="Z72" i="5"/>
  <c r="Y72" i="5"/>
  <c r="X72" i="5"/>
  <c r="W72" i="5"/>
  <c r="V72" i="5"/>
  <c r="U72" i="5"/>
  <c r="T72" i="5"/>
  <c r="S72" i="5"/>
  <c r="R72" i="5"/>
  <c r="Z71" i="5"/>
  <c r="Y71" i="5"/>
  <c r="X71" i="5"/>
  <c r="W71" i="5"/>
  <c r="V71" i="5"/>
  <c r="U71" i="5"/>
  <c r="T71" i="5"/>
  <c r="S71" i="5"/>
  <c r="R71" i="5"/>
  <c r="Q71" i="5"/>
  <c r="P71" i="5"/>
  <c r="Z69" i="5"/>
  <c r="Y69" i="5"/>
  <c r="X69" i="5"/>
  <c r="W69" i="5"/>
  <c r="V69" i="5"/>
  <c r="U69" i="5"/>
  <c r="T69" i="5"/>
  <c r="S69" i="5"/>
  <c r="R69" i="5"/>
  <c r="Q69" i="5"/>
  <c r="Z37" i="7" l="1"/>
  <c r="D4" i="7"/>
  <c r="H4" i="7"/>
  <c r="M4" i="7"/>
  <c r="Q4" i="7"/>
  <c r="U4" i="7"/>
  <c r="Z8" i="7"/>
  <c r="AA4" i="7"/>
  <c r="V6" i="6"/>
  <c r="V11" i="6" s="1"/>
  <c r="T4" i="7"/>
  <c r="Y8" i="7"/>
  <c r="S4" i="7"/>
  <c r="G4" i="7"/>
  <c r="J4" i="7"/>
  <c r="F6" i="6"/>
  <c r="F11" i="6" s="1"/>
  <c r="J6" i="6"/>
  <c r="J11" i="6" s="1"/>
  <c r="R6" i="6"/>
  <c r="Z45" i="7"/>
  <c r="Z39" i="7"/>
  <c r="Y38" i="7"/>
  <c r="N6" i="6"/>
  <c r="N11" i="6" s="1"/>
  <c r="C4" i="7"/>
  <c r="L4" i="7"/>
  <c r="P4" i="7"/>
  <c r="X4" i="7"/>
  <c r="Y45" i="7"/>
  <c r="Y39" i="7"/>
  <c r="AA8" i="7"/>
  <c r="Z19" i="7"/>
  <c r="G6" i="6"/>
  <c r="G11" i="6" s="1"/>
  <c r="O6" i="6"/>
  <c r="O11" i="6" s="1"/>
  <c r="W6" i="6"/>
  <c r="W11" i="6" s="1"/>
  <c r="C6" i="6"/>
  <c r="D6" i="6"/>
  <c r="D11" i="6" s="1"/>
  <c r="H6" i="6"/>
  <c r="H11" i="6" s="1"/>
  <c r="L6" i="6"/>
  <c r="L11" i="6" s="1"/>
  <c r="P6" i="6"/>
  <c r="P11" i="6" s="1"/>
  <c r="T6" i="6"/>
  <c r="T11" i="6" s="1"/>
  <c r="X6" i="6"/>
  <c r="X11" i="6" s="1"/>
  <c r="E6" i="6"/>
  <c r="I6" i="6"/>
  <c r="I11" i="6" s="1"/>
  <c r="M6" i="6"/>
  <c r="M11" i="6" s="1"/>
  <c r="Q6" i="6"/>
  <c r="Q11" i="6" s="1"/>
  <c r="U6" i="6"/>
  <c r="U11" i="6" s="1"/>
  <c r="Y6" i="6"/>
  <c r="Y11" i="6" s="1"/>
  <c r="K4" i="7"/>
  <c r="E4" i="7"/>
  <c r="I4" i="7"/>
  <c r="N4" i="7"/>
  <c r="R4" i="7"/>
  <c r="V4" i="7"/>
  <c r="Z4" i="7"/>
  <c r="K6" i="6"/>
  <c r="K11" i="6" s="1"/>
  <c r="S6" i="6"/>
  <c r="S11" i="6" s="1"/>
  <c r="F4" i="7"/>
  <c r="O4" i="7"/>
  <c r="W4" i="7"/>
  <c r="Y4" i="7"/>
  <c r="AA19" i="7"/>
  <c r="AA37" i="7"/>
  <c r="Y19" i="7"/>
  <c r="E11" i="6" l="1"/>
  <c r="E30" i="6"/>
  <c r="Y14" i="7"/>
  <c r="Z14" i="7"/>
  <c r="AA36" i="7"/>
  <c r="AA14" i="7"/>
  <c r="R11" i="6"/>
  <c r="Z36" i="7"/>
  <c r="Y36" i="7"/>
  <c r="Q72" i="5" l="1"/>
  <c r="P72" i="5"/>
  <c r="O72" i="5"/>
  <c r="G77" i="5"/>
  <c r="F77" i="5"/>
  <c r="E77" i="5"/>
  <c r="V13" i="5" l="1"/>
  <c r="W13" i="5"/>
  <c r="Z13" i="5"/>
  <c r="U13" i="5"/>
  <c r="X13" i="5"/>
  <c r="Y13" i="5"/>
  <c r="Z85" i="5" l="1"/>
  <c r="Y85" i="5"/>
  <c r="Z82" i="5"/>
  <c r="Y82" i="5"/>
  <c r="Z81" i="5"/>
  <c r="Y81" i="5"/>
  <c r="E80" i="5"/>
  <c r="D80" i="5"/>
  <c r="C19" i="5" l="1"/>
  <c r="Y79" i="5"/>
  <c r="Y80" i="5"/>
  <c r="Y84" i="5"/>
  <c r="Z79" i="5"/>
  <c r="Z80" i="5"/>
  <c r="Z84" i="5"/>
  <c r="AA9" i="3" l="1"/>
  <c r="Z78" i="5" l="1"/>
  <c r="Y78" i="5"/>
  <c r="Y9" i="3" l="1"/>
  <c r="Z9" i="3" l="1"/>
  <c r="AA4" i="3" l="1"/>
  <c r="Z4" i="3"/>
  <c r="Y4" i="3"/>
  <c r="Z12" i="3" l="1"/>
  <c r="AA12" i="3"/>
  <c r="Y12" i="3"/>
  <c r="AA43" i="1" l="1"/>
  <c r="Y35" i="2" l="1"/>
  <c r="Z35" i="2"/>
  <c r="AA49" i="1"/>
  <c r="AA65" i="1"/>
  <c r="AA45" i="1"/>
  <c r="AA61" i="1"/>
  <c r="AA41" i="1"/>
  <c r="AA57" i="1"/>
  <c r="AA39" i="1"/>
  <c r="AA55" i="1"/>
  <c r="Y32" i="2"/>
  <c r="Y44" i="2"/>
  <c r="Q32" i="2"/>
  <c r="Q44" i="2"/>
  <c r="I32" i="2"/>
  <c r="I44" i="2"/>
  <c r="Z49" i="1"/>
  <c r="Z65" i="1"/>
  <c r="Z45" i="1"/>
  <c r="Z61" i="1"/>
  <c r="Z41" i="1"/>
  <c r="Z57" i="1"/>
  <c r="X32" i="2"/>
  <c r="X44" i="2"/>
  <c r="P32" i="2"/>
  <c r="P44" i="2"/>
  <c r="H32" i="2"/>
  <c r="H44" i="2"/>
  <c r="Z48" i="1"/>
  <c r="Z64" i="1"/>
  <c r="Z46" i="1"/>
  <c r="Z62" i="1"/>
  <c r="Z44" i="1"/>
  <c r="Z60" i="1"/>
  <c r="Z42" i="1"/>
  <c r="Z58" i="1"/>
  <c r="Z40" i="1"/>
  <c r="Z56" i="1"/>
  <c r="Z32" i="2"/>
  <c r="Z44" i="2"/>
  <c r="V32" i="2"/>
  <c r="V44" i="2"/>
  <c r="R32" i="2"/>
  <c r="R44" i="2"/>
  <c r="N32" i="2"/>
  <c r="N44" i="2"/>
  <c r="J32" i="2"/>
  <c r="J44" i="2"/>
  <c r="F32" i="2"/>
  <c r="F44" i="2"/>
  <c r="AA47" i="1"/>
  <c r="AA63" i="1"/>
  <c r="AA59" i="1"/>
  <c r="U32" i="2"/>
  <c r="U44" i="2"/>
  <c r="M32" i="2"/>
  <c r="M44" i="2"/>
  <c r="E32" i="2"/>
  <c r="E44" i="2"/>
  <c r="Z47" i="1"/>
  <c r="Z63" i="1"/>
  <c r="Z43" i="1"/>
  <c r="Z59" i="1"/>
  <c r="Z39" i="1"/>
  <c r="Z55" i="1"/>
  <c r="T32" i="2"/>
  <c r="T44" i="2"/>
  <c r="L32" i="2"/>
  <c r="L44" i="2"/>
  <c r="D32" i="2"/>
  <c r="D44" i="2"/>
  <c r="AA48" i="1"/>
  <c r="AA64" i="1"/>
  <c r="AA46" i="1"/>
  <c r="AA62" i="1"/>
  <c r="AA44" i="1"/>
  <c r="AA60" i="1"/>
  <c r="AA42" i="1"/>
  <c r="AA58" i="1"/>
  <c r="AA40" i="1"/>
  <c r="AA56" i="1"/>
  <c r="C32" i="2"/>
  <c r="C44" i="2"/>
  <c r="AA32" i="2"/>
  <c r="AA44" i="2"/>
  <c r="W32" i="2"/>
  <c r="W44" i="2"/>
  <c r="S32" i="2"/>
  <c r="S44" i="2"/>
  <c r="O32" i="2"/>
  <c r="O44" i="2"/>
  <c r="K32" i="2"/>
  <c r="K44" i="2"/>
  <c r="G32" i="2"/>
  <c r="G44" i="2"/>
  <c r="Y65" i="1"/>
  <c r="X65" i="1"/>
  <c r="W65" i="1"/>
  <c r="V65" i="1"/>
  <c r="U65" i="1"/>
  <c r="T65" i="1"/>
  <c r="S65" i="1"/>
  <c r="R65" i="1"/>
  <c r="Q65" i="1"/>
  <c r="P65" i="1"/>
  <c r="O65" i="1"/>
  <c r="N65" i="1"/>
  <c r="M65" i="1"/>
  <c r="L65" i="1"/>
  <c r="K65" i="1"/>
  <c r="J65" i="1"/>
  <c r="I65" i="1"/>
  <c r="H65" i="1"/>
  <c r="G65" i="1"/>
  <c r="F65" i="1"/>
  <c r="E65" i="1"/>
  <c r="D65" i="1"/>
  <c r="C65" i="1"/>
  <c r="W48" i="1"/>
  <c r="M62" i="1"/>
  <c r="U57" i="1"/>
  <c r="T57" i="1"/>
  <c r="M39" i="7"/>
  <c r="L39" i="7"/>
  <c r="K39" i="7"/>
  <c r="J39" i="7"/>
  <c r="I39" i="7"/>
  <c r="H39" i="7"/>
  <c r="G39" i="7"/>
  <c r="F39" i="7"/>
  <c r="E39" i="7"/>
  <c r="D39" i="7"/>
  <c r="C39" i="7"/>
  <c r="X38" i="7"/>
  <c r="W38" i="7"/>
  <c r="V38" i="7"/>
  <c r="U38" i="7"/>
  <c r="T38" i="7"/>
  <c r="S38" i="7"/>
  <c r="R38" i="7"/>
  <c r="Q38" i="7"/>
  <c r="P38" i="7"/>
  <c r="O38" i="7"/>
  <c r="N38" i="7"/>
  <c r="M38" i="7"/>
  <c r="L38" i="7"/>
  <c r="K38" i="7"/>
  <c r="J38" i="7"/>
  <c r="I38" i="7"/>
  <c r="H38" i="7"/>
  <c r="G38" i="7"/>
  <c r="F38" i="7"/>
  <c r="E38" i="7"/>
  <c r="D38" i="7"/>
  <c r="C38" i="7"/>
  <c r="T37" i="7"/>
  <c r="X85" i="5"/>
  <c r="W85" i="5"/>
  <c r="V85" i="5"/>
  <c r="U85" i="5"/>
  <c r="T85" i="5"/>
  <c r="S85" i="5"/>
  <c r="R85" i="5"/>
  <c r="Q85" i="5"/>
  <c r="P85" i="5"/>
  <c r="O85" i="5"/>
  <c r="N85" i="5"/>
  <c r="M85" i="5"/>
  <c r="L85" i="5"/>
  <c r="K85" i="5"/>
  <c r="J85" i="5"/>
  <c r="I85" i="5"/>
  <c r="H85" i="5"/>
  <c r="G85" i="5"/>
  <c r="F85" i="5"/>
  <c r="E85" i="5"/>
  <c r="D85" i="5"/>
  <c r="C85" i="5"/>
  <c r="X84" i="5"/>
  <c r="W84" i="5"/>
  <c r="V84" i="5"/>
  <c r="U84" i="5"/>
  <c r="T84" i="5"/>
  <c r="S84" i="5"/>
  <c r="R84" i="5"/>
  <c r="Q84" i="5"/>
  <c r="P84" i="5"/>
  <c r="O84" i="5"/>
  <c r="N84" i="5"/>
  <c r="M84" i="5"/>
  <c r="L84" i="5"/>
  <c r="K84" i="5"/>
  <c r="J84" i="5"/>
  <c r="I84" i="5"/>
  <c r="H84" i="5"/>
  <c r="G84" i="5"/>
  <c r="F84" i="5"/>
  <c r="E84" i="5"/>
  <c r="D84" i="5"/>
  <c r="C84" i="5"/>
  <c r="X82" i="5"/>
  <c r="W82" i="5"/>
  <c r="V82" i="5"/>
  <c r="U82" i="5"/>
  <c r="T82" i="5"/>
  <c r="S82" i="5"/>
  <c r="R82" i="5"/>
  <c r="Q82" i="5"/>
  <c r="P82" i="5"/>
  <c r="O82" i="5"/>
  <c r="N82" i="5"/>
  <c r="M82" i="5"/>
  <c r="L82" i="5"/>
  <c r="K82" i="5"/>
  <c r="J82" i="5"/>
  <c r="I82" i="5"/>
  <c r="H82" i="5"/>
  <c r="G82" i="5"/>
  <c r="F82" i="5"/>
  <c r="E82" i="5"/>
  <c r="D82" i="5"/>
  <c r="C82" i="5"/>
  <c r="X81" i="5"/>
  <c r="W81" i="5"/>
  <c r="V81" i="5"/>
  <c r="U81" i="5"/>
  <c r="T81" i="5"/>
  <c r="S81" i="5"/>
  <c r="R81" i="5"/>
  <c r="Q81" i="5"/>
  <c r="P81" i="5"/>
  <c r="O81" i="5"/>
  <c r="N81" i="5"/>
  <c r="M81" i="5"/>
  <c r="L81" i="5"/>
  <c r="K81" i="5"/>
  <c r="J81" i="5"/>
  <c r="I81" i="5"/>
  <c r="H81" i="5"/>
  <c r="G81" i="5"/>
  <c r="F81" i="5"/>
  <c r="E81" i="5"/>
  <c r="D81" i="5"/>
  <c r="C81" i="5"/>
  <c r="X80" i="5"/>
  <c r="W80" i="5"/>
  <c r="V80" i="5"/>
  <c r="U80" i="5"/>
  <c r="T80" i="5"/>
  <c r="S80" i="5"/>
  <c r="R80" i="5"/>
  <c r="Q80" i="5"/>
  <c r="P80" i="5"/>
  <c r="O80" i="5"/>
  <c r="N80" i="5"/>
  <c r="M80" i="5"/>
  <c r="L80" i="5"/>
  <c r="K80" i="5"/>
  <c r="J80" i="5"/>
  <c r="I80" i="5"/>
  <c r="H80" i="5"/>
  <c r="G80" i="5"/>
  <c r="F80" i="5"/>
  <c r="X78" i="5"/>
  <c r="W78" i="5"/>
  <c r="V78" i="5"/>
  <c r="U78" i="5"/>
  <c r="T78" i="5"/>
  <c r="S78" i="5"/>
  <c r="R78" i="5"/>
  <c r="Q78" i="5"/>
  <c r="P78" i="5"/>
  <c r="O78" i="5"/>
  <c r="N78" i="5"/>
  <c r="M78" i="5"/>
  <c r="L78" i="5"/>
  <c r="K78" i="5"/>
  <c r="J78" i="5"/>
  <c r="I78" i="5"/>
  <c r="H78" i="5"/>
  <c r="C78" i="5"/>
  <c r="AH82" i="5" l="1"/>
  <c r="AH81" i="5"/>
  <c r="AH80" i="5"/>
  <c r="AH85" i="5"/>
  <c r="AH84" i="5"/>
  <c r="AH44" i="2"/>
  <c r="AH32" i="2"/>
  <c r="Y47" i="2"/>
  <c r="Z47" i="2"/>
  <c r="X39" i="7"/>
  <c r="C71" i="5"/>
  <c r="E45" i="7"/>
  <c r="I45" i="7"/>
  <c r="M45" i="7"/>
  <c r="Q45" i="7"/>
  <c r="U45" i="7"/>
  <c r="D45" i="7"/>
  <c r="H45" i="7"/>
  <c r="L45" i="7"/>
  <c r="P45" i="7"/>
  <c r="T45" i="7"/>
  <c r="X45" i="7"/>
  <c r="P39" i="7"/>
  <c r="T39" i="7"/>
  <c r="U39" i="7"/>
  <c r="G78" i="5"/>
  <c r="F13" i="5"/>
  <c r="J13" i="5"/>
  <c r="N13" i="5"/>
  <c r="R13" i="5"/>
  <c r="D13" i="5"/>
  <c r="D71" i="5"/>
  <c r="H71" i="5"/>
  <c r="L71" i="5"/>
  <c r="E39" i="1"/>
  <c r="E55" i="1"/>
  <c r="M39" i="1"/>
  <c r="M55" i="1"/>
  <c r="U39" i="1"/>
  <c r="U55" i="1"/>
  <c r="F41" i="1"/>
  <c r="F57" i="1"/>
  <c r="N41" i="1"/>
  <c r="N57" i="1"/>
  <c r="V41" i="1"/>
  <c r="V57" i="1"/>
  <c r="G43" i="1"/>
  <c r="G59" i="1"/>
  <c r="O43" i="1"/>
  <c r="O59" i="1"/>
  <c r="W43" i="1"/>
  <c r="W59" i="1"/>
  <c r="H45" i="1"/>
  <c r="H61" i="1"/>
  <c r="P45" i="1"/>
  <c r="P61" i="1"/>
  <c r="X45" i="1"/>
  <c r="X61" i="1"/>
  <c r="I46" i="1"/>
  <c r="I62" i="1"/>
  <c r="Q46" i="1"/>
  <c r="Q62" i="1"/>
  <c r="Y46" i="1"/>
  <c r="Y62" i="1"/>
  <c r="J47" i="1"/>
  <c r="J63" i="1"/>
  <c r="R47" i="1"/>
  <c r="R63" i="1"/>
  <c r="V47" i="1"/>
  <c r="V63" i="1"/>
  <c r="G48" i="1"/>
  <c r="G64" i="1"/>
  <c r="O48" i="1"/>
  <c r="O64" i="1"/>
  <c r="W64" i="1"/>
  <c r="D40" i="1"/>
  <c r="D56" i="1"/>
  <c r="L40" i="1"/>
  <c r="L56" i="1"/>
  <c r="P40" i="1"/>
  <c r="P56" i="1"/>
  <c r="X40" i="1"/>
  <c r="X56" i="1"/>
  <c r="I42" i="1"/>
  <c r="I58" i="1"/>
  <c r="U42" i="1"/>
  <c r="U58" i="1"/>
  <c r="F44" i="1"/>
  <c r="F60" i="1"/>
  <c r="N44" i="1"/>
  <c r="N60" i="1"/>
  <c r="V44" i="1"/>
  <c r="V60" i="1"/>
  <c r="F39" i="1"/>
  <c r="F55" i="1"/>
  <c r="N39" i="1"/>
  <c r="N55" i="1"/>
  <c r="V39" i="1"/>
  <c r="V55" i="1"/>
  <c r="G41" i="1"/>
  <c r="G57" i="1"/>
  <c r="O41" i="1"/>
  <c r="O57" i="1"/>
  <c r="S41" i="1"/>
  <c r="S57" i="1"/>
  <c r="D43" i="1"/>
  <c r="D59" i="1"/>
  <c r="L43" i="1"/>
  <c r="L59" i="1"/>
  <c r="T43" i="1"/>
  <c r="T59" i="1"/>
  <c r="E45" i="1"/>
  <c r="E61" i="1"/>
  <c r="M45" i="1"/>
  <c r="M61" i="1"/>
  <c r="U45" i="1"/>
  <c r="U61" i="1"/>
  <c r="F46" i="1"/>
  <c r="F62" i="1"/>
  <c r="R46" i="1"/>
  <c r="R62" i="1"/>
  <c r="C47" i="1"/>
  <c r="C63" i="1"/>
  <c r="K47" i="1"/>
  <c r="K63" i="1"/>
  <c r="S47" i="1"/>
  <c r="S63" i="1"/>
  <c r="W47" i="1"/>
  <c r="W63" i="1"/>
  <c r="L48" i="1"/>
  <c r="L64" i="1"/>
  <c r="X48" i="1"/>
  <c r="X64" i="1"/>
  <c r="E40" i="1"/>
  <c r="E56" i="1"/>
  <c r="M40" i="1"/>
  <c r="M56" i="1"/>
  <c r="U40" i="1"/>
  <c r="U56" i="1"/>
  <c r="F42" i="1"/>
  <c r="F58" i="1"/>
  <c r="N42" i="1"/>
  <c r="N58" i="1"/>
  <c r="V42" i="1"/>
  <c r="V58" i="1"/>
  <c r="G44" i="1"/>
  <c r="G60" i="1"/>
  <c r="O44" i="1"/>
  <c r="O60" i="1"/>
  <c r="W44" i="1"/>
  <c r="W60" i="1"/>
  <c r="N39" i="7"/>
  <c r="R39" i="7"/>
  <c r="V39" i="7"/>
  <c r="F45" i="7"/>
  <c r="J45" i="7"/>
  <c r="N45" i="7"/>
  <c r="R45" i="7"/>
  <c r="V45" i="7"/>
  <c r="D39" i="1"/>
  <c r="D55" i="1"/>
  <c r="H39" i="1"/>
  <c r="H55" i="1"/>
  <c r="L39" i="1"/>
  <c r="L55" i="1"/>
  <c r="P39" i="1"/>
  <c r="P55" i="1"/>
  <c r="T39" i="1"/>
  <c r="T55" i="1"/>
  <c r="X39" i="1"/>
  <c r="X55" i="1"/>
  <c r="E41" i="1"/>
  <c r="E57" i="1"/>
  <c r="I41" i="1"/>
  <c r="I57" i="1"/>
  <c r="M41" i="1"/>
  <c r="M57" i="1"/>
  <c r="Q41" i="1"/>
  <c r="Q57" i="1"/>
  <c r="U41" i="1"/>
  <c r="Y41" i="1"/>
  <c r="Y57" i="1"/>
  <c r="F43" i="1"/>
  <c r="F59" i="1"/>
  <c r="J43" i="1"/>
  <c r="J59" i="1"/>
  <c r="N43" i="1"/>
  <c r="N59" i="1"/>
  <c r="R43" i="1"/>
  <c r="R59" i="1"/>
  <c r="V43" i="1"/>
  <c r="V59" i="1"/>
  <c r="C45" i="1"/>
  <c r="C61" i="1"/>
  <c r="G45" i="1"/>
  <c r="G61" i="1"/>
  <c r="K45" i="1"/>
  <c r="K61" i="1"/>
  <c r="O45" i="1"/>
  <c r="O61" i="1"/>
  <c r="S45" i="1"/>
  <c r="S61" i="1"/>
  <c r="W45" i="1"/>
  <c r="W61" i="1"/>
  <c r="D46" i="1"/>
  <c r="D62" i="1"/>
  <c r="H46" i="1"/>
  <c r="H62" i="1"/>
  <c r="L46" i="1"/>
  <c r="L62" i="1"/>
  <c r="P46" i="1"/>
  <c r="P62" i="1"/>
  <c r="T46" i="1"/>
  <c r="T62" i="1"/>
  <c r="X46" i="1"/>
  <c r="X62" i="1"/>
  <c r="E47" i="1"/>
  <c r="E63" i="1"/>
  <c r="I47" i="1"/>
  <c r="I63" i="1"/>
  <c r="M47" i="1"/>
  <c r="M63" i="1"/>
  <c r="Q47" i="1"/>
  <c r="Q63" i="1"/>
  <c r="U47" i="1"/>
  <c r="U63" i="1"/>
  <c r="Y47" i="1"/>
  <c r="Y63" i="1"/>
  <c r="F48" i="1"/>
  <c r="F64" i="1"/>
  <c r="J48" i="1"/>
  <c r="J64" i="1"/>
  <c r="N48" i="1"/>
  <c r="N64" i="1"/>
  <c r="R48" i="1"/>
  <c r="R64" i="1"/>
  <c r="V48" i="1"/>
  <c r="V64" i="1"/>
  <c r="C40" i="1"/>
  <c r="C56" i="1"/>
  <c r="G40" i="1"/>
  <c r="G56" i="1"/>
  <c r="K40" i="1"/>
  <c r="K56" i="1"/>
  <c r="O40" i="1"/>
  <c r="O56" i="1"/>
  <c r="S40" i="1"/>
  <c r="S56" i="1"/>
  <c r="W40" i="1"/>
  <c r="W56" i="1"/>
  <c r="D42" i="1"/>
  <c r="D58" i="1"/>
  <c r="H42" i="1"/>
  <c r="H58" i="1"/>
  <c r="L42" i="1"/>
  <c r="L58" i="1"/>
  <c r="P42" i="1"/>
  <c r="P58" i="1"/>
  <c r="T42" i="1"/>
  <c r="T58" i="1"/>
  <c r="X42" i="1"/>
  <c r="X58" i="1"/>
  <c r="E44" i="1"/>
  <c r="E60" i="1"/>
  <c r="I44" i="1"/>
  <c r="I60" i="1"/>
  <c r="M44" i="1"/>
  <c r="M60" i="1"/>
  <c r="Q44" i="1"/>
  <c r="Q60" i="1"/>
  <c r="U44" i="1"/>
  <c r="U60" i="1"/>
  <c r="Y44" i="1"/>
  <c r="Y60" i="1"/>
  <c r="I39" i="1"/>
  <c r="I55" i="1"/>
  <c r="Q39" i="1"/>
  <c r="Q55" i="1"/>
  <c r="Y39" i="1"/>
  <c r="Y55" i="1"/>
  <c r="J41" i="1"/>
  <c r="J57" i="1"/>
  <c r="R41" i="1"/>
  <c r="R57" i="1"/>
  <c r="C43" i="1"/>
  <c r="C59" i="1"/>
  <c r="K43" i="1"/>
  <c r="K59" i="1"/>
  <c r="S43" i="1"/>
  <c r="S59" i="1"/>
  <c r="D45" i="1"/>
  <c r="D61" i="1"/>
  <c r="L45" i="1"/>
  <c r="L61" i="1"/>
  <c r="T45" i="1"/>
  <c r="T61" i="1"/>
  <c r="E46" i="1"/>
  <c r="E62" i="1"/>
  <c r="M46" i="1"/>
  <c r="U46" i="1"/>
  <c r="U62" i="1"/>
  <c r="F47" i="1"/>
  <c r="F63" i="1"/>
  <c r="N47" i="1"/>
  <c r="N63" i="1"/>
  <c r="C48" i="1"/>
  <c r="C64" i="1"/>
  <c r="K48" i="1"/>
  <c r="K64" i="1"/>
  <c r="S48" i="1"/>
  <c r="S64" i="1"/>
  <c r="H40" i="1"/>
  <c r="H56" i="1"/>
  <c r="T40" i="1"/>
  <c r="T56" i="1"/>
  <c r="E42" i="1"/>
  <c r="E58" i="1"/>
  <c r="M42" i="1"/>
  <c r="M58" i="1"/>
  <c r="Q42" i="1"/>
  <c r="Q58" i="1"/>
  <c r="Y42" i="1"/>
  <c r="Y58" i="1"/>
  <c r="J44" i="1"/>
  <c r="J60" i="1"/>
  <c r="R44" i="1"/>
  <c r="R60" i="1"/>
  <c r="J39" i="1"/>
  <c r="J55" i="1"/>
  <c r="R39" i="1"/>
  <c r="R55" i="1"/>
  <c r="C41" i="1"/>
  <c r="C57" i="1"/>
  <c r="K41" i="1"/>
  <c r="K57" i="1"/>
  <c r="W41" i="1"/>
  <c r="W57" i="1"/>
  <c r="H43" i="1"/>
  <c r="H59" i="1"/>
  <c r="P43" i="1"/>
  <c r="P59" i="1"/>
  <c r="X43" i="1"/>
  <c r="X59" i="1"/>
  <c r="I45" i="1"/>
  <c r="I61" i="1"/>
  <c r="Q45" i="1"/>
  <c r="Q61" i="1"/>
  <c r="Y45" i="1"/>
  <c r="Y61" i="1"/>
  <c r="J46" i="1"/>
  <c r="J62" i="1"/>
  <c r="N46" i="1"/>
  <c r="N62" i="1"/>
  <c r="V46" i="1"/>
  <c r="V62" i="1"/>
  <c r="G47" i="1"/>
  <c r="G63" i="1"/>
  <c r="O47" i="1"/>
  <c r="O63" i="1"/>
  <c r="D48" i="1"/>
  <c r="D64" i="1"/>
  <c r="H48" i="1"/>
  <c r="H64" i="1"/>
  <c r="P48" i="1"/>
  <c r="P64" i="1"/>
  <c r="T48" i="1"/>
  <c r="T64" i="1"/>
  <c r="I40" i="1"/>
  <c r="I56" i="1"/>
  <c r="Q40" i="1"/>
  <c r="Q56" i="1"/>
  <c r="Y40" i="1"/>
  <c r="Y56" i="1"/>
  <c r="J42" i="1"/>
  <c r="J58" i="1"/>
  <c r="R42" i="1"/>
  <c r="R58" i="1"/>
  <c r="C44" i="1"/>
  <c r="C60" i="1"/>
  <c r="K44" i="1"/>
  <c r="K60" i="1"/>
  <c r="S44" i="1"/>
  <c r="S60" i="1"/>
  <c r="D78" i="5"/>
  <c r="C39" i="1"/>
  <c r="C55" i="1"/>
  <c r="G39" i="1"/>
  <c r="G55" i="1"/>
  <c r="K39" i="1"/>
  <c r="K55" i="1"/>
  <c r="O39" i="1"/>
  <c r="O55" i="1"/>
  <c r="S39" i="1"/>
  <c r="S55" i="1"/>
  <c r="W39" i="1"/>
  <c r="W55" i="1"/>
  <c r="D41" i="1"/>
  <c r="D57" i="1"/>
  <c r="H41" i="1"/>
  <c r="H57" i="1"/>
  <c r="L41" i="1"/>
  <c r="L57" i="1"/>
  <c r="P41" i="1"/>
  <c r="P57" i="1"/>
  <c r="T41" i="1"/>
  <c r="X41" i="1"/>
  <c r="X57" i="1"/>
  <c r="E43" i="1"/>
  <c r="E59" i="1"/>
  <c r="I43" i="1"/>
  <c r="I59" i="1"/>
  <c r="M43" i="1"/>
  <c r="M59" i="1"/>
  <c r="Q43" i="1"/>
  <c r="Q59" i="1"/>
  <c r="U43" i="1"/>
  <c r="U59" i="1"/>
  <c r="Y43" i="1"/>
  <c r="Y59" i="1"/>
  <c r="F45" i="1"/>
  <c r="F61" i="1"/>
  <c r="J45" i="1"/>
  <c r="J61" i="1"/>
  <c r="N45" i="1"/>
  <c r="N61" i="1"/>
  <c r="R45" i="1"/>
  <c r="R61" i="1"/>
  <c r="V45" i="1"/>
  <c r="V61" i="1"/>
  <c r="C46" i="1"/>
  <c r="C62" i="1"/>
  <c r="G46" i="1"/>
  <c r="G62" i="1"/>
  <c r="K46" i="1"/>
  <c r="K62" i="1"/>
  <c r="O46" i="1"/>
  <c r="O62" i="1"/>
  <c r="S46" i="1"/>
  <c r="S62" i="1"/>
  <c r="W46" i="1"/>
  <c r="W62" i="1"/>
  <c r="D47" i="1"/>
  <c r="D63" i="1"/>
  <c r="H47" i="1"/>
  <c r="H63" i="1"/>
  <c r="L47" i="1"/>
  <c r="L63" i="1"/>
  <c r="P47" i="1"/>
  <c r="P63" i="1"/>
  <c r="T47" i="1"/>
  <c r="T63" i="1"/>
  <c r="X47" i="1"/>
  <c r="X63" i="1"/>
  <c r="E48" i="1"/>
  <c r="E64" i="1"/>
  <c r="I48" i="1"/>
  <c r="I64" i="1"/>
  <c r="M48" i="1"/>
  <c r="M64" i="1"/>
  <c r="Q48" i="1"/>
  <c r="Q64" i="1"/>
  <c r="U48" i="1"/>
  <c r="U64" i="1"/>
  <c r="Y48" i="1"/>
  <c r="Y64" i="1"/>
  <c r="F40" i="1"/>
  <c r="F56" i="1"/>
  <c r="J40" i="1"/>
  <c r="J56" i="1"/>
  <c r="N40" i="1"/>
  <c r="N56" i="1"/>
  <c r="R40" i="1"/>
  <c r="R56" i="1"/>
  <c r="V40" i="1"/>
  <c r="V56" i="1"/>
  <c r="C42" i="1"/>
  <c r="C58" i="1"/>
  <c r="G42" i="1"/>
  <c r="G58" i="1"/>
  <c r="K42" i="1"/>
  <c r="K58" i="1"/>
  <c r="O42" i="1"/>
  <c r="O58" i="1"/>
  <c r="S42" i="1"/>
  <c r="S58" i="1"/>
  <c r="W42" i="1"/>
  <c r="W58" i="1"/>
  <c r="D44" i="1"/>
  <c r="D60" i="1"/>
  <c r="H44" i="1"/>
  <c r="H60" i="1"/>
  <c r="L44" i="1"/>
  <c r="L60" i="1"/>
  <c r="P44" i="1"/>
  <c r="P60" i="1"/>
  <c r="T44" i="1"/>
  <c r="T60" i="1"/>
  <c r="X44" i="1"/>
  <c r="X60" i="1"/>
  <c r="G13" i="5"/>
  <c r="K13" i="5"/>
  <c r="O13" i="5"/>
  <c r="S13" i="5"/>
  <c r="D49" i="1"/>
  <c r="L49" i="1"/>
  <c r="P49" i="1"/>
  <c r="T49" i="1"/>
  <c r="X49" i="1"/>
  <c r="E49" i="1"/>
  <c r="I49" i="1"/>
  <c r="M49" i="1"/>
  <c r="Q49" i="1"/>
  <c r="U49" i="1"/>
  <c r="Y49" i="1"/>
  <c r="F49" i="1"/>
  <c r="J49" i="1"/>
  <c r="N49" i="1"/>
  <c r="R49" i="1"/>
  <c r="V49" i="1"/>
  <c r="G49" i="1"/>
  <c r="K49" i="1"/>
  <c r="O49" i="1"/>
  <c r="S49" i="1"/>
  <c r="W49" i="1"/>
  <c r="F78" i="5"/>
  <c r="O39" i="7"/>
  <c r="S39" i="7"/>
  <c r="W39" i="7"/>
  <c r="C45" i="7"/>
  <c r="G45" i="7"/>
  <c r="K45" i="7"/>
  <c r="O45" i="7"/>
  <c r="S45" i="7"/>
  <c r="W45" i="7"/>
  <c r="E71" i="5"/>
  <c r="I71" i="5"/>
  <c r="M71" i="5"/>
  <c r="E78" i="5"/>
  <c r="F71" i="5"/>
  <c r="J71" i="5"/>
  <c r="N71" i="5"/>
  <c r="C19" i="7"/>
  <c r="C37" i="7"/>
  <c r="G19" i="7"/>
  <c r="G37" i="7"/>
  <c r="K19" i="7"/>
  <c r="K37" i="7"/>
  <c r="O19" i="7"/>
  <c r="O37" i="7"/>
  <c r="S19" i="7"/>
  <c r="S37" i="7"/>
  <c r="W19" i="7"/>
  <c r="W37" i="7"/>
  <c r="E37" i="7"/>
  <c r="E19" i="7"/>
  <c r="I37" i="7"/>
  <c r="I19" i="7"/>
  <c r="M37" i="7"/>
  <c r="M19" i="7"/>
  <c r="Q37" i="7"/>
  <c r="Q19" i="7"/>
  <c r="U37" i="7"/>
  <c r="U19" i="7"/>
  <c r="F37" i="7"/>
  <c r="F19" i="7"/>
  <c r="J37" i="7"/>
  <c r="J19" i="7"/>
  <c r="N19" i="7"/>
  <c r="N37" i="7"/>
  <c r="R19" i="7"/>
  <c r="R37" i="7"/>
  <c r="V37" i="7"/>
  <c r="V19" i="7"/>
  <c r="G71" i="5"/>
  <c r="K71" i="5"/>
  <c r="O71" i="5"/>
  <c r="D19" i="7"/>
  <c r="D37" i="7"/>
  <c r="H19" i="7"/>
  <c r="H37" i="7"/>
  <c r="L19" i="7"/>
  <c r="L37" i="7"/>
  <c r="P37" i="7"/>
  <c r="P19" i="7"/>
  <c r="T19" i="7"/>
  <c r="X19" i="7"/>
  <c r="X37" i="7"/>
  <c r="H13" i="5"/>
  <c r="L13" i="5"/>
  <c r="P13" i="5"/>
  <c r="T13" i="5"/>
  <c r="E13" i="5"/>
  <c r="I13" i="5"/>
  <c r="M13" i="5"/>
  <c r="Q13" i="5"/>
  <c r="C13" i="5"/>
  <c r="AH39" i="7" l="1"/>
  <c r="AH71" i="5"/>
  <c r="AH78" i="5"/>
  <c r="P36" i="7"/>
  <c r="N36" i="7"/>
  <c r="O36" i="7"/>
  <c r="X36" i="7"/>
  <c r="H36" i="7"/>
  <c r="U36" i="7"/>
  <c r="E36" i="7"/>
  <c r="T36" i="7"/>
  <c r="R36" i="7"/>
  <c r="S36" i="7"/>
  <c r="K36" i="7"/>
  <c r="C36" i="7"/>
  <c r="W36" i="7"/>
  <c r="G36" i="7"/>
  <c r="J36" i="7"/>
  <c r="M36" i="7"/>
  <c r="L36" i="7"/>
  <c r="D36" i="7"/>
  <c r="V36" i="7"/>
  <c r="F36" i="7"/>
  <c r="Q36" i="7"/>
  <c r="I36" i="7"/>
  <c r="O11" i="7" l="1"/>
  <c r="D11" i="7"/>
  <c r="E11" i="7"/>
  <c r="F11" i="7"/>
  <c r="G11" i="7"/>
  <c r="H11" i="7"/>
  <c r="I11" i="7"/>
  <c r="J11" i="7"/>
  <c r="K11" i="7"/>
  <c r="L11" i="7"/>
  <c r="M11" i="7"/>
  <c r="N11" i="7"/>
  <c r="P11" i="7"/>
  <c r="Q11" i="7"/>
  <c r="R11" i="7"/>
  <c r="S11" i="7"/>
  <c r="T11" i="7"/>
  <c r="U11" i="7"/>
  <c r="V11" i="7"/>
  <c r="W11" i="7"/>
  <c r="X11" i="7"/>
  <c r="C11" i="7"/>
  <c r="C14" i="7" s="1"/>
  <c r="G8" i="7"/>
  <c r="W8" i="7"/>
  <c r="W79" i="5"/>
  <c r="X79" i="5"/>
  <c r="D79" i="5"/>
  <c r="G9" i="3"/>
  <c r="K9" i="3"/>
  <c r="O9" i="3"/>
  <c r="S9" i="3"/>
  <c r="W9" i="3"/>
  <c r="G14" i="7" l="1"/>
  <c r="V9" i="3"/>
  <c r="R9" i="3"/>
  <c r="N9" i="3"/>
  <c r="J9" i="3"/>
  <c r="F9" i="3"/>
  <c r="C79" i="5"/>
  <c r="O8" i="7"/>
  <c r="W14" i="7"/>
  <c r="X9" i="3"/>
  <c r="T9" i="3"/>
  <c r="P9" i="3"/>
  <c r="L9" i="3"/>
  <c r="H9" i="3"/>
  <c r="D9" i="3"/>
  <c r="V8" i="7"/>
  <c r="V14" i="7" s="1"/>
  <c r="R8" i="7"/>
  <c r="N8" i="7"/>
  <c r="N14" i="7" s="1"/>
  <c r="J8" i="7"/>
  <c r="F8" i="7"/>
  <c r="F14" i="7" s="1"/>
  <c r="U79" i="5"/>
  <c r="F79" i="5"/>
  <c r="S79" i="5"/>
  <c r="O79" i="5"/>
  <c r="K79" i="5"/>
  <c r="G79" i="5"/>
  <c r="V79" i="5"/>
  <c r="S8" i="7"/>
  <c r="K8" i="7"/>
  <c r="K14" i="7" s="1"/>
  <c r="C4" i="5"/>
  <c r="C9" i="5"/>
  <c r="U8" i="7"/>
  <c r="Q8" i="7"/>
  <c r="M8" i="7"/>
  <c r="I8" i="7"/>
  <c r="E8" i="7"/>
  <c r="U9" i="3"/>
  <c r="Q9" i="3"/>
  <c r="M9" i="3"/>
  <c r="I9" i="3"/>
  <c r="E9" i="3"/>
  <c r="X8" i="7"/>
  <c r="X14" i="7" s="1"/>
  <c r="T8" i="7"/>
  <c r="T14" i="7" s="1"/>
  <c r="P8" i="7"/>
  <c r="P14" i="7" s="1"/>
  <c r="L8" i="7"/>
  <c r="L14" i="7" s="1"/>
  <c r="H8" i="7"/>
  <c r="H14" i="7" s="1"/>
  <c r="D8" i="7"/>
  <c r="D14" i="7" s="1"/>
  <c r="L79" i="5"/>
  <c r="H79" i="5"/>
  <c r="C29" i="5" l="1"/>
  <c r="Q35" i="2"/>
  <c r="Q47" i="2"/>
  <c r="K35" i="2"/>
  <c r="K47" i="2"/>
  <c r="P35" i="2"/>
  <c r="P47" i="2"/>
  <c r="U35" i="2"/>
  <c r="U47" i="2"/>
  <c r="D35" i="2"/>
  <c r="D47" i="2"/>
  <c r="I35" i="2"/>
  <c r="I47" i="2"/>
  <c r="V35" i="2"/>
  <c r="V47" i="2"/>
  <c r="S35" i="2"/>
  <c r="S47" i="2"/>
  <c r="X35" i="2"/>
  <c r="X47" i="2"/>
  <c r="M35" i="2"/>
  <c r="M47" i="2"/>
  <c r="J35" i="2"/>
  <c r="J47" i="2"/>
  <c r="G35" i="2"/>
  <c r="G47" i="2"/>
  <c r="W35" i="2"/>
  <c r="W47" i="2"/>
  <c r="L35" i="2"/>
  <c r="L47" i="2"/>
  <c r="N35" i="2"/>
  <c r="N47" i="2"/>
  <c r="C35" i="2"/>
  <c r="E35" i="2"/>
  <c r="E47" i="2"/>
  <c r="R35" i="2"/>
  <c r="R47" i="2"/>
  <c r="O35" i="2"/>
  <c r="O47" i="2"/>
  <c r="T35" i="2"/>
  <c r="T47" i="2"/>
  <c r="F35" i="2"/>
  <c r="F47" i="2"/>
  <c r="H35" i="2"/>
  <c r="H47" i="2"/>
  <c r="J79" i="5"/>
  <c r="J14" i="7"/>
  <c r="E14" i="7"/>
  <c r="U14" i="7"/>
  <c r="I14" i="7"/>
  <c r="E79" i="5"/>
  <c r="R14" i="7"/>
  <c r="I79" i="5"/>
  <c r="Q79" i="5"/>
  <c r="N79" i="5"/>
  <c r="T79" i="5"/>
  <c r="P79" i="5"/>
  <c r="R79" i="5"/>
  <c r="M79" i="5"/>
  <c r="O14" i="7"/>
  <c r="M14" i="7"/>
  <c r="Q14" i="7"/>
  <c r="S14" i="7"/>
  <c r="AH79" i="5" l="1"/>
  <c r="P9" i="5"/>
  <c r="K9" i="5" l="1"/>
  <c r="G9" i="5"/>
  <c r="O9" i="5"/>
  <c r="D9" i="5"/>
  <c r="H9" i="5"/>
  <c r="L9" i="5"/>
  <c r="E9" i="5"/>
  <c r="I9" i="5"/>
  <c r="M9" i="5"/>
  <c r="F9" i="5"/>
  <c r="J9" i="5"/>
  <c r="N9" i="5"/>
  <c r="K30" i="12"/>
  <c r="G30" i="12"/>
  <c r="I30" i="12" l="1"/>
  <c r="Q30" i="12"/>
  <c r="Y30" i="12"/>
  <c r="E30" i="12"/>
  <c r="M30" i="12"/>
  <c r="U30" i="12"/>
  <c r="O30" i="12"/>
  <c r="S30" i="12"/>
  <c r="W30" i="12"/>
  <c r="F30" i="12"/>
  <c r="J30" i="12"/>
  <c r="N30" i="12"/>
  <c r="R30" i="12"/>
  <c r="V30" i="12"/>
  <c r="Z30" i="12"/>
  <c r="D30" i="12"/>
  <c r="H30" i="12"/>
  <c r="L30" i="12"/>
  <c r="P30" i="12"/>
  <c r="T30" i="12"/>
  <c r="X30" i="12"/>
  <c r="C11" i="6" l="1"/>
  <c r="X4" i="3" l="1"/>
  <c r="W4" i="3" l="1"/>
  <c r="F4" i="3" l="1"/>
  <c r="T4" i="3"/>
  <c r="O4" i="3"/>
  <c r="P4" i="3"/>
  <c r="H4" i="3"/>
  <c r="J4" i="3"/>
  <c r="V4" i="3"/>
  <c r="K4" i="3"/>
  <c r="U4" i="3"/>
  <c r="I4" i="3"/>
  <c r="L4" i="3"/>
  <c r="E4" i="3"/>
  <c r="N4" i="3"/>
  <c r="G4" i="3"/>
  <c r="R4" i="3"/>
  <c r="Q4" i="3"/>
  <c r="D4" i="3"/>
  <c r="S4" i="3"/>
  <c r="M4" i="3"/>
  <c r="C30" i="12" l="1"/>
  <c r="C62" i="12"/>
  <c r="C95" i="12" l="1"/>
  <c r="C93" i="12"/>
  <c r="Z62" i="12"/>
  <c r="Y62" i="12"/>
  <c r="X62" i="12"/>
  <c r="W62" i="12"/>
  <c r="V62" i="12"/>
  <c r="U62" i="12"/>
  <c r="T62" i="12"/>
  <c r="S62" i="12"/>
  <c r="R62" i="12"/>
  <c r="Q62" i="12"/>
  <c r="P62" i="12"/>
  <c r="O62" i="12"/>
  <c r="N62" i="12"/>
  <c r="M62" i="12"/>
  <c r="L62" i="12"/>
  <c r="K62" i="12"/>
  <c r="J62" i="12"/>
  <c r="I62" i="12"/>
  <c r="H62" i="12"/>
  <c r="G62" i="12"/>
  <c r="F62" i="12"/>
  <c r="E62" i="12"/>
  <c r="D62" i="12"/>
  <c r="O95" i="12" l="1"/>
  <c r="W95" i="12"/>
  <c r="F95" i="12"/>
  <c r="P95" i="12"/>
  <c r="X95" i="12"/>
  <c r="Y95" i="12"/>
  <c r="G95" i="12"/>
  <c r="J95" i="12"/>
  <c r="R95" i="12"/>
  <c r="Z95" i="12"/>
  <c r="N95" i="12"/>
  <c r="I95" i="12"/>
  <c r="AH95" i="12" s="1"/>
  <c r="K95" i="12"/>
  <c r="S95" i="12"/>
  <c r="V95" i="12"/>
  <c r="Q95" i="12"/>
  <c r="L95" i="12"/>
  <c r="T95" i="12"/>
  <c r="H95" i="12"/>
  <c r="D95" i="12"/>
  <c r="E95" i="12"/>
  <c r="M95" i="12"/>
  <c r="U95" i="12"/>
  <c r="H93" i="12"/>
  <c r="L93" i="12"/>
  <c r="T93" i="12"/>
  <c r="X93" i="12"/>
  <c r="E93" i="12"/>
  <c r="I93" i="12"/>
  <c r="Q93" i="12"/>
  <c r="Y93" i="12"/>
  <c r="J93" i="12"/>
  <c r="R93" i="12"/>
  <c r="Z93" i="12"/>
  <c r="D93" i="12"/>
  <c r="P93" i="12"/>
  <c r="M93" i="12"/>
  <c r="U93" i="12"/>
  <c r="F93" i="12"/>
  <c r="N93" i="12"/>
  <c r="V93" i="12"/>
  <c r="G93" i="12"/>
  <c r="K93" i="12"/>
  <c r="O93" i="12"/>
  <c r="S93" i="12"/>
  <c r="W93" i="12"/>
  <c r="C9" i="3"/>
  <c r="AH93" i="12" l="1"/>
  <c r="C4" i="3"/>
  <c r="C12" i="3" s="1"/>
  <c r="V12" i="3"/>
  <c r="F12" i="3"/>
  <c r="X12" i="3"/>
  <c r="T12" i="3"/>
  <c r="P12" i="3"/>
  <c r="L12" i="3"/>
  <c r="H12" i="3"/>
  <c r="D12" i="3"/>
  <c r="R12" i="3"/>
  <c r="N12" i="3"/>
  <c r="J12" i="3"/>
  <c r="Q12" i="3" l="1"/>
  <c r="E12" i="3"/>
  <c r="U12" i="3"/>
  <c r="G12" i="3"/>
  <c r="M12" i="3"/>
  <c r="S12" i="3"/>
  <c r="K12" i="3"/>
  <c r="W12" i="3"/>
  <c r="I12" i="3"/>
  <c r="O12" i="3"/>
  <c r="W44" i="7" l="1"/>
  <c r="W28" i="7"/>
  <c r="W43" i="7" s="1"/>
  <c r="S44" i="7"/>
  <c r="S28" i="7"/>
  <c r="S43" i="7" s="1"/>
  <c r="K44" i="7"/>
  <c r="K28" i="7"/>
  <c r="K43" i="7" s="1"/>
  <c r="V44" i="7"/>
  <c r="V28" i="7"/>
  <c r="V43" i="7" s="1"/>
  <c r="N44" i="7"/>
  <c r="N28" i="7"/>
  <c r="N43" i="7" s="1"/>
  <c r="F44" i="7"/>
  <c r="F28" i="7"/>
  <c r="F43" i="7" s="1"/>
  <c r="C44" i="7"/>
  <c r="C28" i="7"/>
  <c r="Y28" i="7"/>
  <c r="Y43" i="7" s="1"/>
  <c r="Y44" i="7"/>
  <c r="U44" i="7"/>
  <c r="U28" i="7"/>
  <c r="U43" i="7" s="1"/>
  <c r="Q44" i="7"/>
  <c r="Q28" i="7"/>
  <c r="Q43" i="7" s="1"/>
  <c r="M44" i="7"/>
  <c r="M28" i="7"/>
  <c r="M43" i="7" s="1"/>
  <c r="I44" i="7"/>
  <c r="I28" i="7"/>
  <c r="I43" i="7" s="1"/>
  <c r="E44" i="7"/>
  <c r="E28" i="7"/>
  <c r="E43" i="7" s="1"/>
  <c r="AA28" i="7"/>
  <c r="AA43" i="7" s="1"/>
  <c r="AA44" i="7"/>
  <c r="O44" i="7"/>
  <c r="O28" i="7"/>
  <c r="O43" i="7" s="1"/>
  <c r="G44" i="7"/>
  <c r="G28" i="7"/>
  <c r="G43" i="7" s="1"/>
  <c r="Z28" i="7"/>
  <c r="Z43" i="7" s="1"/>
  <c r="Z44" i="7"/>
  <c r="R44" i="7"/>
  <c r="R28" i="7"/>
  <c r="R43" i="7" s="1"/>
  <c r="J44" i="7"/>
  <c r="J28" i="7"/>
  <c r="J43" i="7" s="1"/>
  <c r="X44" i="7"/>
  <c r="X28" i="7"/>
  <c r="X43" i="7" s="1"/>
  <c r="T44" i="7"/>
  <c r="T28" i="7"/>
  <c r="T43" i="7" s="1"/>
  <c r="P44" i="7"/>
  <c r="P28" i="7"/>
  <c r="P43" i="7" s="1"/>
  <c r="L44" i="7"/>
  <c r="L28" i="7"/>
  <c r="L43" i="7" s="1"/>
  <c r="H44" i="7"/>
  <c r="H28" i="7"/>
  <c r="H43" i="7" s="1"/>
  <c r="D44" i="7"/>
  <c r="D28" i="7"/>
  <c r="D43" i="7" s="1"/>
  <c r="AH44" i="7" l="1"/>
  <c r="C43" i="7"/>
  <c r="AA34" i="6"/>
  <c r="Z34" i="6"/>
  <c r="Y34" i="6"/>
  <c r="X34" i="6"/>
  <c r="W34" i="6"/>
  <c r="V34" i="6"/>
  <c r="U34" i="6"/>
  <c r="T34" i="6"/>
  <c r="S34" i="6"/>
  <c r="R34" i="6"/>
  <c r="Q34" i="6"/>
  <c r="P34" i="6"/>
  <c r="O34" i="6"/>
  <c r="N34" i="6"/>
  <c r="M34" i="6"/>
  <c r="L34" i="6"/>
  <c r="K34" i="6"/>
  <c r="J34" i="6"/>
  <c r="I34" i="6"/>
  <c r="H34" i="6"/>
  <c r="G34" i="6"/>
  <c r="F34" i="6"/>
  <c r="E34" i="6"/>
  <c r="D34" i="6"/>
  <c r="C34" i="6"/>
  <c r="AA33" i="6"/>
  <c r="Z33" i="6"/>
  <c r="Y33" i="6"/>
  <c r="X33" i="6"/>
  <c r="W33" i="6"/>
  <c r="V33" i="6"/>
  <c r="U33" i="6"/>
  <c r="T33" i="6"/>
  <c r="S33" i="6"/>
  <c r="R33" i="6"/>
  <c r="Q33" i="6"/>
  <c r="P33" i="6"/>
  <c r="O33" i="6"/>
  <c r="N33" i="6"/>
  <c r="M33" i="6"/>
  <c r="L33" i="6"/>
  <c r="K33" i="6"/>
  <c r="J33" i="6"/>
  <c r="I33" i="6"/>
  <c r="H33" i="6"/>
  <c r="G33" i="6"/>
  <c r="F33" i="6"/>
  <c r="E33" i="6"/>
  <c r="D33" i="6"/>
  <c r="C33" i="6"/>
  <c r="AA32" i="6"/>
  <c r="Z32" i="6"/>
  <c r="Y32" i="6"/>
  <c r="X32" i="6"/>
  <c r="W32" i="6"/>
  <c r="V32" i="6"/>
  <c r="U32" i="6"/>
  <c r="T32" i="6"/>
  <c r="S32" i="6"/>
  <c r="R32" i="6"/>
  <c r="Q32" i="6"/>
  <c r="P32" i="6"/>
  <c r="O32" i="6"/>
  <c r="N32" i="6"/>
  <c r="M32" i="6"/>
  <c r="L32" i="6"/>
  <c r="K32" i="6"/>
  <c r="J32" i="6"/>
  <c r="I32" i="6"/>
  <c r="H32" i="6"/>
  <c r="G32" i="6"/>
  <c r="F32" i="6"/>
  <c r="E32" i="6"/>
  <c r="D32" i="6"/>
  <c r="C32" i="6"/>
  <c r="Z29" i="6"/>
  <c r="Y29" i="6"/>
  <c r="X29" i="6"/>
  <c r="W29" i="6"/>
  <c r="V29" i="6"/>
  <c r="U29" i="6"/>
  <c r="T29" i="6"/>
  <c r="S29" i="6"/>
  <c r="R29" i="6"/>
  <c r="Q29" i="6"/>
  <c r="P29" i="6"/>
  <c r="O29" i="6"/>
  <c r="N29" i="6"/>
  <c r="M29" i="6"/>
  <c r="L29" i="6"/>
  <c r="K29" i="6"/>
  <c r="J29" i="6"/>
  <c r="I29" i="6"/>
  <c r="H29" i="6"/>
  <c r="G29" i="6"/>
  <c r="F29" i="6"/>
  <c r="E29" i="6"/>
  <c r="D29" i="6"/>
  <c r="C29" i="6"/>
  <c r="AA28" i="6"/>
  <c r="C28" i="6"/>
  <c r="AH32" i="6" l="1"/>
  <c r="AH33" i="6"/>
  <c r="AH34" i="6"/>
  <c r="J28" i="6"/>
  <c r="R28" i="6"/>
  <c r="Z28" i="6"/>
  <c r="F18" i="6"/>
  <c r="F30" i="6" s="1"/>
  <c r="F31" i="6"/>
  <c r="N18" i="6"/>
  <c r="N30" i="6" s="1"/>
  <c r="N31" i="6"/>
  <c r="V18" i="6"/>
  <c r="V30" i="6" s="1"/>
  <c r="V31" i="6"/>
  <c r="G28" i="6"/>
  <c r="K28" i="6"/>
  <c r="S28" i="6"/>
  <c r="G18" i="6"/>
  <c r="G30" i="6" s="1"/>
  <c r="G31" i="6"/>
  <c r="O18" i="6"/>
  <c r="O30" i="6" s="1"/>
  <c r="O31" i="6"/>
  <c r="W18" i="6"/>
  <c r="W30" i="6" s="1"/>
  <c r="W31" i="6"/>
  <c r="AA18" i="6"/>
  <c r="AA30" i="6" s="1"/>
  <c r="AA31" i="6"/>
  <c r="E28" i="6"/>
  <c r="I28" i="6"/>
  <c r="M28" i="6"/>
  <c r="Q28" i="6"/>
  <c r="U28" i="6"/>
  <c r="Y28" i="6"/>
  <c r="I18" i="6"/>
  <c r="I30" i="6" s="1"/>
  <c r="I31" i="6"/>
  <c r="M18" i="6"/>
  <c r="M30" i="6" s="1"/>
  <c r="M31" i="6"/>
  <c r="Q18" i="6"/>
  <c r="Q30" i="6" s="1"/>
  <c r="Q31" i="6"/>
  <c r="U18" i="6"/>
  <c r="U30" i="6" s="1"/>
  <c r="U31" i="6"/>
  <c r="Y18" i="6"/>
  <c r="Y30" i="6" s="1"/>
  <c r="Y31" i="6"/>
  <c r="F28" i="6"/>
  <c r="N28" i="6"/>
  <c r="V28" i="6"/>
  <c r="J18" i="6"/>
  <c r="J30" i="6" s="1"/>
  <c r="J31" i="6"/>
  <c r="R18" i="6"/>
  <c r="R30" i="6" s="1"/>
  <c r="R31" i="6"/>
  <c r="Z31" i="6"/>
  <c r="Z18" i="6"/>
  <c r="Z30" i="6" s="1"/>
  <c r="O28" i="6"/>
  <c r="W28" i="6"/>
  <c r="C31" i="6"/>
  <c r="C18" i="6"/>
  <c r="C23" i="6" s="1"/>
  <c r="K18" i="6"/>
  <c r="K30" i="6" s="1"/>
  <c r="K31" i="6"/>
  <c r="S18" i="6"/>
  <c r="S30" i="6" s="1"/>
  <c r="S31" i="6"/>
  <c r="D28" i="6"/>
  <c r="H28" i="6"/>
  <c r="L28" i="6"/>
  <c r="P28" i="6"/>
  <c r="T28" i="6"/>
  <c r="X28" i="6"/>
  <c r="D18" i="6"/>
  <c r="D30" i="6" s="1"/>
  <c r="D31" i="6"/>
  <c r="H18" i="6"/>
  <c r="H30" i="6" s="1"/>
  <c r="H31" i="6"/>
  <c r="L18" i="6"/>
  <c r="L30" i="6" s="1"/>
  <c r="L31" i="6"/>
  <c r="P18" i="6"/>
  <c r="P30" i="6" s="1"/>
  <c r="P31" i="6"/>
  <c r="T18" i="6"/>
  <c r="T30" i="6" s="1"/>
  <c r="T31" i="6"/>
  <c r="X18" i="6"/>
  <c r="X30" i="6" s="1"/>
  <c r="X31" i="6"/>
  <c r="AH28" i="6" l="1"/>
  <c r="AH31" i="6"/>
  <c r="N23" i="6"/>
  <c r="T23" i="6"/>
  <c r="AA23" i="6"/>
  <c r="W23" i="6"/>
  <c r="I23" i="6"/>
  <c r="R23" i="6"/>
  <c r="D23" i="6"/>
  <c r="Q23" i="6"/>
  <c r="L23" i="6"/>
  <c r="Y23" i="6"/>
  <c r="K23" i="6"/>
  <c r="X23" i="6"/>
  <c r="P23" i="6"/>
  <c r="H23" i="6"/>
  <c r="C30" i="6"/>
  <c r="AH30" i="6" s="1"/>
  <c r="O23" i="6"/>
  <c r="V23" i="6"/>
  <c r="F23" i="6"/>
  <c r="U23" i="6"/>
  <c r="M23" i="6"/>
  <c r="E23" i="6"/>
  <c r="S23" i="6"/>
  <c r="G23" i="6"/>
  <c r="Z23" i="6"/>
  <c r="J23" i="6"/>
  <c r="K35" i="6" l="1"/>
  <c r="D35" i="6"/>
  <c r="Q38" i="6"/>
  <c r="W35" i="6"/>
  <c r="Y35" i="6"/>
  <c r="R38" i="6"/>
  <c r="T38" i="6"/>
  <c r="L38" i="6"/>
  <c r="I38" i="6"/>
  <c r="N35" i="6"/>
  <c r="N38" i="6"/>
  <c r="R35" i="6"/>
  <c r="K38" i="6"/>
  <c r="Y38" i="6"/>
  <c r="T35" i="6"/>
  <c r="L35" i="6"/>
  <c r="I35" i="6"/>
  <c r="D38" i="6"/>
  <c r="W38" i="6"/>
  <c r="Q35" i="6"/>
  <c r="J38" i="6"/>
  <c r="J35" i="6"/>
  <c r="V38" i="6"/>
  <c r="V35" i="6"/>
  <c r="M38" i="6"/>
  <c r="M35" i="6"/>
  <c r="O38" i="6"/>
  <c r="O35" i="6"/>
  <c r="G38" i="6"/>
  <c r="G35" i="6"/>
  <c r="U38" i="6"/>
  <c r="U35" i="6"/>
  <c r="X35" i="6"/>
  <c r="X38" i="6"/>
  <c r="E38" i="6"/>
  <c r="E35" i="6"/>
  <c r="H35" i="6"/>
  <c r="H38" i="6"/>
  <c r="Z38" i="6"/>
  <c r="Z35" i="6"/>
  <c r="P35" i="6"/>
  <c r="P38" i="6"/>
  <c r="S35" i="6"/>
  <c r="S38" i="6"/>
  <c r="F38" i="6"/>
  <c r="F35" i="6"/>
  <c r="C38" i="6"/>
  <c r="C35" i="6"/>
  <c r="C68" i="5" l="1"/>
  <c r="C67" i="5"/>
  <c r="C66" i="5"/>
  <c r="Z77" i="5"/>
  <c r="Y77" i="5"/>
  <c r="X77" i="5"/>
  <c r="D77" i="5"/>
  <c r="C77" i="5"/>
  <c r="AH77" i="5" s="1"/>
  <c r="C65" i="5" l="1"/>
  <c r="C34" i="5"/>
  <c r="S68" i="5" l="1"/>
  <c r="K68" i="5"/>
  <c r="Y67" i="5"/>
  <c r="S66" i="5"/>
  <c r="K66" i="5"/>
  <c r="Z68" i="5"/>
  <c r="X67" i="5"/>
  <c r="Z66" i="5"/>
  <c r="Y68" i="5"/>
  <c r="Y66" i="5"/>
  <c r="Q66" i="5"/>
  <c r="I66" i="5"/>
  <c r="V67" i="5"/>
  <c r="T66" i="5"/>
  <c r="L66" i="5"/>
  <c r="P68" i="5"/>
  <c r="H68" i="5"/>
  <c r="R67" i="5"/>
  <c r="J67" i="5"/>
  <c r="W68" i="5"/>
  <c r="O68" i="5"/>
  <c r="G68" i="5"/>
  <c r="U67" i="5"/>
  <c r="W66" i="5"/>
  <c r="O66" i="5"/>
  <c r="G66" i="5"/>
  <c r="V68" i="5"/>
  <c r="V66" i="5"/>
  <c r="U68" i="5"/>
  <c r="W67" i="5"/>
  <c r="U66" i="5"/>
  <c r="M66" i="5"/>
  <c r="T68" i="5"/>
  <c r="U65" i="5"/>
  <c r="U34" i="5"/>
  <c r="M65" i="5"/>
  <c r="M34" i="5"/>
  <c r="E65" i="5"/>
  <c r="E34" i="5"/>
  <c r="T4" i="5"/>
  <c r="T29" i="5" s="1"/>
  <c r="L4" i="5"/>
  <c r="L29" i="5" s="1"/>
  <c r="D4" i="5"/>
  <c r="D29" i="5" s="1"/>
  <c r="E66" i="5"/>
  <c r="W65" i="5"/>
  <c r="W34" i="5"/>
  <c r="O4" i="5"/>
  <c r="G4" i="5"/>
  <c r="G29" i="5" s="1"/>
  <c r="X68" i="5"/>
  <c r="Z67" i="5"/>
  <c r="X66" i="5"/>
  <c r="P66" i="5"/>
  <c r="H66" i="5"/>
  <c r="Z65" i="5"/>
  <c r="Z34" i="5"/>
  <c r="R65" i="5"/>
  <c r="R34" i="5"/>
  <c r="J65" i="5"/>
  <c r="J34" i="5"/>
  <c r="M67" i="5"/>
  <c r="E67" i="5"/>
  <c r="U4" i="5"/>
  <c r="M4" i="5"/>
  <c r="M29" i="5" s="1"/>
  <c r="E4" i="5"/>
  <c r="E29" i="5" s="1"/>
  <c r="N68" i="5"/>
  <c r="F68" i="5"/>
  <c r="T67" i="5"/>
  <c r="L67" i="5"/>
  <c r="D67" i="5"/>
  <c r="N66" i="5"/>
  <c r="F66" i="5"/>
  <c r="T65" i="5"/>
  <c r="T34" i="5"/>
  <c r="L65" i="5"/>
  <c r="L34" i="5"/>
  <c r="D65" i="5"/>
  <c r="D34" i="5"/>
  <c r="M68" i="5"/>
  <c r="E68" i="5"/>
  <c r="O67" i="5"/>
  <c r="G67" i="5"/>
  <c r="W4" i="5"/>
  <c r="O65" i="5"/>
  <c r="O34" i="5"/>
  <c r="G65" i="5"/>
  <c r="G34" i="5"/>
  <c r="Z4" i="5"/>
  <c r="R4" i="5"/>
  <c r="R29" i="5" s="1"/>
  <c r="J4" i="5"/>
  <c r="J29" i="5" s="1"/>
  <c r="Y65" i="5"/>
  <c r="Y34" i="5"/>
  <c r="Q65" i="5"/>
  <c r="Q34" i="5"/>
  <c r="I65" i="5"/>
  <c r="I34" i="5"/>
  <c r="X65" i="5"/>
  <c r="X34" i="5"/>
  <c r="P4" i="5"/>
  <c r="H4" i="5"/>
  <c r="H29" i="5" s="1"/>
  <c r="S4" i="5"/>
  <c r="S29" i="5" s="1"/>
  <c r="K4" i="5"/>
  <c r="K29" i="5" s="1"/>
  <c r="C64" i="5"/>
  <c r="D66" i="5"/>
  <c r="V65" i="5"/>
  <c r="V34" i="5"/>
  <c r="N65" i="5"/>
  <c r="N34" i="5"/>
  <c r="F65" i="5"/>
  <c r="F34" i="5"/>
  <c r="Q67" i="5"/>
  <c r="I67" i="5"/>
  <c r="Y4" i="5"/>
  <c r="Q4" i="5"/>
  <c r="Q29" i="5" s="1"/>
  <c r="I4" i="5"/>
  <c r="I29" i="5" s="1"/>
  <c r="R68" i="5"/>
  <c r="J68" i="5"/>
  <c r="P67" i="5"/>
  <c r="H67" i="5"/>
  <c r="R66" i="5"/>
  <c r="J66" i="5"/>
  <c r="X4" i="5"/>
  <c r="P65" i="5"/>
  <c r="P34" i="5"/>
  <c r="H65" i="5"/>
  <c r="H34" i="5"/>
  <c r="Q68" i="5"/>
  <c r="I68" i="5"/>
  <c r="S67" i="5"/>
  <c r="K67" i="5"/>
  <c r="S65" i="5"/>
  <c r="S34" i="5"/>
  <c r="K65" i="5"/>
  <c r="K34" i="5"/>
  <c r="L68" i="5"/>
  <c r="D68" i="5"/>
  <c r="N67" i="5"/>
  <c r="F67" i="5"/>
  <c r="V4" i="5"/>
  <c r="N4" i="5"/>
  <c r="N29" i="5" s="1"/>
  <c r="F4" i="5"/>
  <c r="F29" i="5" s="1"/>
  <c r="AH65" i="5" l="1"/>
  <c r="AH68" i="5"/>
  <c r="AH66" i="5"/>
  <c r="AH67" i="5"/>
  <c r="Y29" i="5"/>
  <c r="Z29" i="5"/>
  <c r="O29" i="5"/>
  <c r="X29" i="5"/>
  <c r="V29" i="5"/>
  <c r="P29" i="5"/>
  <c r="W29" i="5"/>
  <c r="U29" i="5"/>
  <c r="P64" i="5"/>
  <c r="L64" i="5"/>
  <c r="I64" i="5"/>
  <c r="X64" i="5"/>
  <c r="J64" i="5"/>
  <c r="T64" i="5"/>
  <c r="S64" i="5"/>
  <c r="F64" i="5"/>
  <c r="Q64" i="5"/>
  <c r="V64" i="5"/>
  <c r="R64" i="5"/>
  <c r="O64" i="5"/>
  <c r="E64" i="5"/>
  <c r="G64" i="5"/>
  <c r="U64" i="5"/>
  <c r="W64" i="5"/>
  <c r="N64" i="5"/>
  <c r="K64" i="5"/>
  <c r="H64" i="5"/>
  <c r="Y64" i="5"/>
  <c r="M64" i="5"/>
  <c r="Z64" i="5"/>
  <c r="D64" i="5"/>
  <c r="AH64" i="5" l="1"/>
  <c r="N72" i="5"/>
  <c r="J72" i="5"/>
  <c r="F72" i="5"/>
  <c r="M72" i="5"/>
  <c r="I72" i="5"/>
  <c r="E72" i="5"/>
  <c r="L72" i="5"/>
  <c r="H72" i="5"/>
  <c r="D72" i="5"/>
  <c r="K72" i="5"/>
  <c r="G72" i="5"/>
  <c r="C72" i="5"/>
  <c r="AH72" i="5" l="1"/>
  <c r="F74" i="5"/>
  <c r="L74" i="5"/>
  <c r="V74" i="5"/>
  <c r="M74" i="5"/>
  <c r="Y74" i="5"/>
  <c r="H75" i="5"/>
  <c r="J75" i="5"/>
  <c r="L75" i="5"/>
  <c r="N75" i="5"/>
  <c r="P75" i="5"/>
  <c r="R75" i="5"/>
  <c r="T75" i="5"/>
  <c r="X75" i="5"/>
  <c r="Z75" i="5"/>
  <c r="E75" i="5"/>
  <c r="G75" i="5"/>
  <c r="I75" i="5"/>
  <c r="K75" i="5"/>
  <c r="O75" i="5"/>
  <c r="Q75" i="5"/>
  <c r="S75" i="5"/>
  <c r="U75" i="5"/>
  <c r="W75" i="5"/>
  <c r="R43" i="2" l="1"/>
  <c r="G74" i="5"/>
  <c r="P74" i="5"/>
  <c r="Z74" i="5"/>
  <c r="S74" i="5"/>
  <c r="Q74" i="5"/>
  <c r="O74" i="5"/>
  <c r="N74" i="5"/>
  <c r="X74" i="5"/>
  <c r="H74" i="5"/>
  <c r="J74" i="5"/>
  <c r="I74" i="5"/>
  <c r="R74" i="5"/>
  <c r="T74" i="5"/>
  <c r="C75" i="5"/>
  <c r="D75" i="5"/>
  <c r="U74" i="5"/>
  <c r="W74" i="5"/>
  <c r="K74" i="5"/>
  <c r="E74" i="5"/>
  <c r="AH74" i="5" l="1"/>
  <c r="H31" i="2"/>
  <c r="H43" i="2"/>
  <c r="L43" i="2"/>
  <c r="L31" i="2"/>
  <c r="T43" i="2"/>
  <c r="T31" i="2"/>
  <c r="P31" i="2"/>
  <c r="P43" i="2"/>
  <c r="S43" i="2"/>
  <c r="S31" i="2"/>
  <c r="M31" i="2"/>
  <c r="M43" i="2"/>
  <c r="K43" i="2"/>
  <c r="K31" i="2"/>
  <c r="V43" i="2"/>
  <c r="V31" i="2"/>
  <c r="U43" i="2"/>
  <c r="U31" i="2"/>
  <c r="N43" i="2"/>
  <c r="N31" i="2"/>
  <c r="O31" i="2"/>
  <c r="O43" i="2"/>
  <c r="E43" i="2"/>
  <c r="E31" i="2"/>
  <c r="G43" i="2"/>
  <c r="G31" i="2"/>
  <c r="X43" i="2"/>
  <c r="X31" i="2"/>
  <c r="I31" i="2"/>
  <c r="I43" i="2"/>
  <c r="R31" i="2"/>
  <c r="C31" i="2"/>
  <c r="C43" i="2"/>
  <c r="D43" i="2"/>
  <c r="D31" i="2"/>
  <c r="F43" i="2"/>
  <c r="F31" i="2"/>
  <c r="Y43" i="2"/>
  <c r="Y31" i="2"/>
  <c r="W43" i="2"/>
  <c r="W31" i="2"/>
  <c r="J31" i="2"/>
  <c r="J43" i="2"/>
  <c r="Q43" i="2"/>
  <c r="Q31" i="2"/>
  <c r="U86" i="5"/>
  <c r="U83" i="5"/>
  <c r="M86" i="5"/>
  <c r="M83" i="5"/>
  <c r="G86" i="5"/>
  <c r="G83" i="5"/>
  <c r="E86" i="5"/>
  <c r="E83" i="5"/>
  <c r="L86" i="5"/>
  <c r="L83" i="5"/>
  <c r="N86" i="5"/>
  <c r="N83" i="5"/>
  <c r="Y86" i="5"/>
  <c r="Y83" i="5"/>
  <c r="K86" i="5"/>
  <c r="K83" i="5"/>
  <c r="X86" i="5"/>
  <c r="X83" i="5"/>
  <c r="O86" i="5"/>
  <c r="O83" i="5"/>
  <c r="Y75" i="5"/>
  <c r="V75" i="5"/>
  <c r="V86" i="5"/>
  <c r="V83" i="5"/>
  <c r="D86" i="5"/>
  <c r="D83" i="5"/>
  <c r="F86" i="5"/>
  <c r="F83" i="5"/>
  <c r="Z86" i="5"/>
  <c r="Z83" i="5"/>
  <c r="T86" i="5"/>
  <c r="T83" i="5"/>
  <c r="R86" i="5"/>
  <c r="R83" i="5"/>
  <c r="S86" i="5"/>
  <c r="S83" i="5"/>
  <c r="P86" i="5"/>
  <c r="P83" i="5"/>
  <c r="I86" i="5"/>
  <c r="I83" i="5"/>
  <c r="Q86" i="5"/>
  <c r="Q83" i="5"/>
  <c r="W86" i="5"/>
  <c r="W83" i="5"/>
  <c r="F75" i="5"/>
  <c r="M75" i="5"/>
  <c r="AH75" i="5" l="1"/>
  <c r="Z31" i="2"/>
  <c r="Z43" i="2"/>
  <c r="H86" i="5"/>
  <c r="J86" i="5"/>
  <c r="AH86" i="5" l="1"/>
  <c r="H83" i="5"/>
  <c r="C83" i="5"/>
  <c r="J83" i="5"/>
  <c r="AH83" i="5" l="1"/>
  <c r="G42" i="2" l="1"/>
  <c r="G30" i="2"/>
  <c r="F42" i="2"/>
  <c r="F30" i="2"/>
  <c r="H30" i="2"/>
  <c r="H42" i="2"/>
  <c r="D30" i="2" l="1"/>
  <c r="D42" i="2"/>
  <c r="C30" i="2"/>
  <c r="C42" i="2"/>
  <c r="E42" i="2"/>
  <c r="E30" i="2"/>
  <c r="I42" i="2" l="1"/>
  <c r="I30" i="2"/>
  <c r="J30" i="2"/>
  <c r="J42" i="2"/>
  <c r="K30" i="2" l="1"/>
  <c r="K42" i="2"/>
  <c r="L30" i="2" l="1"/>
  <c r="L42" i="2"/>
  <c r="M30" i="2" l="1"/>
  <c r="M42" i="2"/>
  <c r="N30" i="2" l="1"/>
  <c r="N42" i="2"/>
  <c r="O30" i="2" l="1"/>
  <c r="O42" i="2"/>
  <c r="P30" i="2" l="1"/>
  <c r="P42" i="2"/>
  <c r="Q30" i="2" l="1"/>
  <c r="Q42" i="2"/>
  <c r="R30" i="2" l="1"/>
  <c r="R42" i="2"/>
  <c r="S30" i="2" l="1"/>
  <c r="S42" i="2"/>
  <c r="T30" i="2" l="1"/>
  <c r="T42" i="2"/>
  <c r="U30" i="2" l="1"/>
  <c r="U42" i="2"/>
  <c r="V30" i="2" l="1"/>
  <c r="V42" i="2"/>
  <c r="W42" i="2" l="1"/>
  <c r="W30" i="2"/>
  <c r="X30" i="2" l="1"/>
  <c r="X42" i="2"/>
  <c r="Y42" i="2" l="1"/>
  <c r="Y30" i="2"/>
  <c r="AA42" i="2" l="1"/>
  <c r="AA30" i="2"/>
  <c r="Z30" i="2"/>
  <c r="Z42" i="2"/>
  <c r="AH30" i="2" l="1"/>
  <c r="AH42" i="2"/>
  <c r="X41" i="2" l="1"/>
  <c r="X29" i="2"/>
  <c r="V29" i="2" l="1"/>
  <c r="V41" i="2"/>
  <c r="N29" i="2"/>
  <c r="N41" i="2"/>
  <c r="T29" i="2"/>
  <c r="T41" i="2"/>
  <c r="Z29" i="2"/>
  <c r="Z41" i="2"/>
  <c r="U29" i="2"/>
  <c r="U41" i="2"/>
  <c r="O29" i="2"/>
  <c r="O41" i="2"/>
  <c r="W41" i="2"/>
  <c r="W29" i="2"/>
  <c r="AA41" i="2"/>
  <c r="AA29" i="2"/>
  <c r="P29" i="2"/>
  <c r="P41" i="2"/>
  <c r="Y29" i="2"/>
  <c r="Y41" i="2"/>
  <c r="R29" i="2"/>
  <c r="R41" i="2"/>
  <c r="Q29" i="2"/>
  <c r="Q41" i="2"/>
  <c r="S29" i="2"/>
  <c r="S41" i="2"/>
  <c r="C41" i="2" l="1"/>
  <c r="M29" i="2"/>
  <c r="M41" i="2"/>
  <c r="E29" i="2" l="1"/>
  <c r="E41" i="2"/>
  <c r="H29" i="2"/>
  <c r="H41" i="2"/>
  <c r="G41" i="2"/>
  <c r="G29" i="2"/>
  <c r="K29" i="2"/>
  <c r="K41" i="2"/>
  <c r="I29" i="2"/>
  <c r="I41" i="2"/>
  <c r="D29" i="2"/>
  <c r="D41" i="2"/>
  <c r="J29" i="2"/>
  <c r="J41" i="2"/>
  <c r="L29" i="2"/>
  <c r="L41" i="2"/>
  <c r="F29" i="2"/>
  <c r="F41" i="2"/>
  <c r="AH41" i="2" l="1"/>
  <c r="AH29" i="2"/>
  <c r="AA45" i="2"/>
  <c r="AA33" i="2"/>
  <c r="H33" i="2" l="1"/>
  <c r="H45" i="2"/>
  <c r="L33" i="2" l="1"/>
  <c r="L45" i="2"/>
  <c r="I33" i="2"/>
  <c r="I45" i="2"/>
  <c r="O33" i="2" l="1"/>
  <c r="O45" i="2"/>
  <c r="K33" i="2"/>
  <c r="K45" i="2"/>
  <c r="T33" i="2"/>
  <c r="T45" i="2"/>
  <c r="R33" i="2"/>
  <c r="R45" i="2"/>
  <c r="G33" i="2"/>
  <c r="G45" i="2"/>
  <c r="S33" i="2"/>
  <c r="S45" i="2"/>
  <c r="M33" i="2"/>
  <c r="M45" i="2"/>
  <c r="N33" i="2"/>
  <c r="N45" i="2"/>
  <c r="Q33" i="2"/>
  <c r="Q45" i="2"/>
  <c r="J33" i="2"/>
  <c r="J45" i="2"/>
  <c r="U33" i="2" l="1"/>
  <c r="U45" i="2"/>
  <c r="P33" i="2"/>
  <c r="P45" i="2"/>
  <c r="F33" i="2" l="1"/>
  <c r="F45" i="2"/>
  <c r="V33" i="2"/>
  <c r="V45" i="2"/>
  <c r="E33" i="2" l="1"/>
  <c r="E45" i="2"/>
  <c r="W45" i="2"/>
  <c r="W33" i="2"/>
  <c r="X45" i="2" l="1"/>
  <c r="X33" i="2"/>
  <c r="D45" i="2"/>
  <c r="D33" i="2"/>
  <c r="Y33" i="2" l="1"/>
  <c r="Y45" i="2"/>
  <c r="C33" i="2" l="1"/>
  <c r="C45" i="2"/>
  <c r="Z33" i="2" l="1"/>
  <c r="AH33" i="2" s="1"/>
  <c r="Z45" i="2"/>
  <c r="AH45" i="2" s="1"/>
  <c r="AA35" i="2"/>
  <c r="AH35" i="2" s="1"/>
  <c r="AA11" i="6"/>
  <c r="AA29" i="6" l="1"/>
  <c r="AH29" i="6" s="1"/>
  <c r="AA43" i="2"/>
  <c r="AH43" i="2" s="1"/>
  <c r="AA31" i="2"/>
  <c r="AH31" i="2" s="1"/>
  <c r="AA35" i="6"/>
  <c r="AH35" i="6" s="1"/>
  <c r="AA38" i="6"/>
  <c r="AH38" i="6" s="1"/>
  <c r="AA47" i="2"/>
  <c r="AH47" i="2" s="1"/>
  <c r="AF36" i="3" l="1"/>
  <c r="AF37" i="3" l="1"/>
  <c r="AF35" i="3"/>
  <c r="AE36" i="3" l="1"/>
  <c r="AE37" i="3" l="1"/>
  <c r="AE35" i="3"/>
  <c r="C36" i="3" l="1"/>
  <c r="Y37" i="3" l="1"/>
  <c r="U37" i="3"/>
  <c r="Z37" i="3"/>
  <c r="AB37" i="3"/>
  <c r="X37" i="3"/>
  <c r="W37" i="3"/>
  <c r="T37" i="3"/>
  <c r="AA37" i="3"/>
  <c r="J37" i="3"/>
  <c r="S37" i="3"/>
  <c r="V37" i="3"/>
  <c r="K37" i="3"/>
  <c r="R36" i="3"/>
  <c r="Q36" i="3"/>
  <c r="Y36" i="3"/>
  <c r="K36" i="3"/>
  <c r="N36" i="3"/>
  <c r="F36" i="3"/>
  <c r="AB36" i="3"/>
  <c r="E36" i="3"/>
  <c r="Z36" i="3"/>
  <c r="J36" i="3"/>
  <c r="S36" i="3"/>
  <c r="X36" i="3"/>
  <c r="D36" i="3"/>
  <c r="I36" i="3"/>
  <c r="AA36" i="3"/>
  <c r="T36" i="3"/>
  <c r="M36" i="3"/>
  <c r="AD36" i="3"/>
  <c r="AH36" i="3" s="1"/>
  <c r="U36" i="3"/>
  <c r="H36" i="3"/>
  <c r="P36" i="3"/>
  <c r="W36" i="3"/>
  <c r="L36" i="3"/>
  <c r="O36" i="3"/>
  <c r="AC36" i="3"/>
  <c r="G36" i="3"/>
  <c r="Y35" i="3" l="1"/>
  <c r="J35" i="3"/>
  <c r="K35" i="3"/>
  <c r="AA35" i="3"/>
  <c r="T35" i="3"/>
  <c r="X35" i="3"/>
  <c r="V36" i="3"/>
  <c r="W35" i="3"/>
  <c r="S35" i="3"/>
  <c r="U35" i="3"/>
  <c r="Z35" i="3"/>
  <c r="AB35" i="3"/>
  <c r="G37" i="3" l="1"/>
  <c r="Q37" i="3"/>
  <c r="AD37" i="3"/>
  <c r="E37" i="3"/>
  <c r="I37" i="3"/>
  <c r="C37" i="3"/>
  <c r="N37" i="3"/>
  <c r="D37" i="3"/>
  <c r="M37" i="3"/>
  <c r="H37" i="3"/>
  <c r="R37" i="3"/>
  <c r="F37" i="3"/>
  <c r="P37" i="3"/>
  <c r="O37" i="3"/>
  <c r="AC37" i="3"/>
  <c r="L37" i="3"/>
  <c r="C35" i="3"/>
  <c r="V35" i="3"/>
  <c r="N35" i="3"/>
  <c r="H35" i="3"/>
  <c r="R35" i="3"/>
  <c r="F35" i="3"/>
  <c r="P35" i="3"/>
  <c r="O35" i="3"/>
  <c r="AC35" i="3"/>
  <c r="L35" i="3"/>
  <c r="G35" i="3"/>
  <c r="D35" i="3"/>
  <c r="Q35" i="3"/>
  <c r="M35" i="3"/>
  <c r="AD35" i="3"/>
  <c r="E35" i="3"/>
  <c r="I35" i="3"/>
  <c r="AH37" i="3" l="1"/>
  <c r="AH35" i="3"/>
  <c r="AF42" i="7"/>
  <c r="AE42" i="7"/>
  <c r="AD42" i="7"/>
  <c r="AC42" i="7"/>
  <c r="AB42" i="7"/>
  <c r="AA42" i="7"/>
  <c r="Z42" i="7"/>
  <c r="Y42" i="7"/>
  <c r="X42" i="7"/>
  <c r="W42" i="7"/>
  <c r="V42" i="7"/>
  <c r="U42" i="7"/>
  <c r="T42" i="7"/>
  <c r="S42" i="7"/>
  <c r="R42" i="7"/>
  <c r="Q42" i="7"/>
  <c r="P42" i="7"/>
  <c r="O42" i="7"/>
  <c r="N42" i="7"/>
  <c r="M42" i="7"/>
  <c r="L42" i="7"/>
  <c r="K42" i="7"/>
  <c r="J42" i="7"/>
  <c r="I42" i="7"/>
  <c r="H42" i="7"/>
  <c r="G42" i="7"/>
  <c r="F42" i="7"/>
  <c r="E42" i="7"/>
  <c r="D42" i="7"/>
  <c r="C42" i="7"/>
  <c r="O25" i="7" l="1"/>
  <c r="O41" i="7"/>
  <c r="P41" i="7"/>
  <c r="P25" i="7"/>
  <c r="E25" i="7"/>
  <c r="E41" i="7"/>
  <c r="M41" i="7"/>
  <c r="M25" i="7"/>
  <c r="U41" i="7"/>
  <c r="U25" i="7"/>
  <c r="AC25" i="7"/>
  <c r="AC41" i="7"/>
  <c r="H41" i="7"/>
  <c r="H25" i="7"/>
  <c r="F25" i="7"/>
  <c r="F41" i="7"/>
  <c r="N41" i="7"/>
  <c r="N25" i="7"/>
  <c r="V41" i="7"/>
  <c r="V25" i="7"/>
  <c r="AD41" i="7"/>
  <c r="AD25" i="7"/>
  <c r="G25" i="7"/>
  <c r="G41" i="7"/>
  <c r="AF41" i="7"/>
  <c r="AF25" i="7"/>
  <c r="I41" i="7"/>
  <c r="I25" i="7"/>
  <c r="Q25" i="7"/>
  <c r="Q41" i="7"/>
  <c r="Y25" i="7"/>
  <c r="Y41" i="7"/>
  <c r="AE41" i="7"/>
  <c r="AE25" i="7"/>
  <c r="J25" i="7"/>
  <c r="J41" i="7"/>
  <c r="R25" i="7"/>
  <c r="R41" i="7"/>
  <c r="Z25" i="7"/>
  <c r="Z41" i="7"/>
  <c r="X41" i="7"/>
  <c r="X25" i="7"/>
  <c r="C41" i="7"/>
  <c r="C25" i="7"/>
  <c r="K41" i="7"/>
  <c r="K25" i="7"/>
  <c r="S41" i="7"/>
  <c r="S25" i="7"/>
  <c r="AA41" i="7"/>
  <c r="AA25" i="7"/>
  <c r="W41" i="7"/>
  <c r="W25" i="7"/>
  <c r="D25" i="7"/>
  <c r="D41" i="7"/>
  <c r="L25" i="7"/>
  <c r="L41" i="7"/>
  <c r="T41" i="7"/>
  <c r="T25" i="7"/>
  <c r="AB25" i="7"/>
  <c r="AB41" i="7"/>
  <c r="S31" i="7" l="1"/>
  <c r="S40" i="7"/>
  <c r="M31" i="7"/>
  <c r="M40" i="7"/>
  <c r="L40" i="7"/>
  <c r="L31" i="7"/>
  <c r="Z40" i="7"/>
  <c r="Z31" i="7"/>
  <c r="Y40" i="7"/>
  <c r="Y31" i="7"/>
  <c r="G40" i="7"/>
  <c r="G31" i="7"/>
  <c r="F31" i="7"/>
  <c r="F40" i="7"/>
  <c r="D31" i="7"/>
  <c r="D40" i="7"/>
  <c r="R31" i="7"/>
  <c r="R40" i="7"/>
  <c r="Q31" i="7"/>
  <c r="Q40" i="7"/>
  <c r="E31" i="7"/>
  <c r="E40" i="7"/>
  <c r="W31" i="7"/>
  <c r="W40" i="7"/>
  <c r="C31" i="7"/>
  <c r="C40" i="7"/>
  <c r="I40" i="7"/>
  <c r="I31" i="7"/>
  <c r="V40" i="7"/>
  <c r="V31" i="7"/>
  <c r="P31" i="7"/>
  <c r="P40" i="7"/>
  <c r="H31" i="7"/>
  <c r="H40" i="7"/>
  <c r="AB40" i="7"/>
  <c r="AB31" i="7"/>
  <c r="J40" i="7"/>
  <c r="J31" i="7"/>
  <c r="AC31" i="7"/>
  <c r="AC40" i="7"/>
  <c r="K31" i="7"/>
  <c r="K40" i="7"/>
  <c r="T31" i="7"/>
  <c r="T40" i="7"/>
  <c r="AA31" i="7"/>
  <c r="AA40" i="7"/>
  <c r="X31" i="7"/>
  <c r="X40" i="7"/>
  <c r="AE31" i="7"/>
  <c r="AE40" i="7"/>
  <c r="AF40" i="7"/>
  <c r="AF31" i="7"/>
  <c r="N40" i="7"/>
  <c r="N31" i="7"/>
  <c r="U40" i="7"/>
  <c r="U31" i="7"/>
  <c r="AD31" i="7"/>
  <c r="AD40" i="7"/>
  <c r="O31" i="7"/>
  <c r="O40" i="7"/>
  <c r="X49" i="7" l="1"/>
  <c r="X46" i="7"/>
  <c r="L49" i="7"/>
  <c r="L46" i="7"/>
  <c r="AA49" i="7"/>
  <c r="AA46" i="7"/>
  <c r="E49" i="7"/>
  <c r="E46" i="7"/>
  <c r="F46" i="7"/>
  <c r="F49" i="7"/>
  <c r="AC46" i="7"/>
  <c r="AC49" i="7"/>
  <c r="V49" i="7"/>
  <c r="V46" i="7"/>
  <c r="AF46" i="7"/>
  <c r="AF49" i="7"/>
  <c r="AB46" i="7"/>
  <c r="AB49" i="7"/>
  <c r="I49" i="7"/>
  <c r="I46" i="7"/>
  <c r="G49" i="7"/>
  <c r="G46" i="7"/>
  <c r="W46" i="7"/>
  <c r="W49" i="7"/>
  <c r="T49" i="7"/>
  <c r="T46" i="7"/>
  <c r="Q46" i="7"/>
  <c r="Q49" i="7"/>
  <c r="M46" i="7"/>
  <c r="M49" i="7"/>
  <c r="Z46" i="7"/>
  <c r="Z49" i="7"/>
  <c r="D49" i="7"/>
  <c r="D46" i="7"/>
  <c r="J49" i="7"/>
  <c r="J46" i="7"/>
  <c r="O49" i="7"/>
  <c r="O46" i="7"/>
  <c r="Y46" i="7"/>
  <c r="Y49" i="7"/>
  <c r="U49" i="7"/>
  <c r="U46" i="7"/>
  <c r="P46" i="7"/>
  <c r="P49" i="7"/>
  <c r="N46" i="7"/>
  <c r="N49" i="7"/>
  <c r="AD46" i="7"/>
  <c r="AD49" i="7"/>
  <c r="AE46" i="7"/>
  <c r="AE49" i="7"/>
  <c r="K49" i="7"/>
  <c r="K46" i="7"/>
  <c r="H46" i="7"/>
  <c r="H49" i="7"/>
  <c r="C46" i="7"/>
  <c r="C49" i="7"/>
  <c r="AH49" i="7" s="1"/>
  <c r="R49" i="7"/>
  <c r="R46" i="7"/>
  <c r="S49" i="7"/>
  <c r="S46" i="7"/>
  <c r="G70" i="5" l="1"/>
  <c r="G39" i="5"/>
  <c r="G69" i="5" s="1"/>
  <c r="O70" i="5"/>
  <c r="O39" i="5"/>
  <c r="O69" i="5" s="1"/>
  <c r="H39" i="5"/>
  <c r="H69" i="5" s="1"/>
  <c r="H70" i="5"/>
  <c r="P39" i="5"/>
  <c r="P69" i="5" s="1"/>
  <c r="P70" i="5"/>
  <c r="I70" i="5"/>
  <c r="I39" i="5"/>
  <c r="I69" i="5" s="1"/>
  <c r="Q70" i="5"/>
  <c r="J70" i="5"/>
  <c r="J39" i="5"/>
  <c r="J69" i="5" s="1"/>
  <c r="Z70" i="5"/>
  <c r="C39" i="5"/>
  <c r="C69" i="5" s="1"/>
  <c r="C70" i="5"/>
  <c r="K39" i="5"/>
  <c r="K69" i="5" s="1"/>
  <c r="K70" i="5"/>
  <c r="AA70" i="5"/>
  <c r="D39" i="5"/>
  <c r="D69" i="5" s="1"/>
  <c r="D70" i="5"/>
  <c r="L70" i="5"/>
  <c r="L39" i="5"/>
  <c r="L69" i="5" s="1"/>
  <c r="AB70" i="5"/>
  <c r="E39" i="5"/>
  <c r="E69" i="5" s="1"/>
  <c r="E70" i="5"/>
  <c r="M39" i="5"/>
  <c r="M69" i="5" s="1"/>
  <c r="M70" i="5"/>
  <c r="F70" i="5"/>
  <c r="F39" i="5"/>
  <c r="F69" i="5" s="1"/>
  <c r="N39" i="5"/>
  <c r="N69" i="5" s="1"/>
  <c r="N70" i="5"/>
  <c r="Y70" i="5" l="1"/>
  <c r="X70" i="5"/>
  <c r="W70" i="5"/>
  <c r="AE70" i="5"/>
  <c r="T70" i="5"/>
  <c r="S70" i="5"/>
  <c r="R70" i="5"/>
  <c r="AH69" i="5"/>
  <c r="AF70" i="5"/>
  <c r="AD70" i="5"/>
  <c r="AC70" i="5"/>
  <c r="V70" i="5"/>
  <c r="U70" i="5"/>
  <c r="AH70" i="5" l="1"/>
  <c r="E31" i="3" l="1"/>
  <c r="D31" i="3"/>
  <c r="F31" i="3" l="1"/>
  <c r="G31" i="3"/>
  <c r="H31" i="3" l="1"/>
  <c r="I31" i="3" l="1"/>
  <c r="J31" i="3" l="1"/>
  <c r="K31" i="3" l="1"/>
  <c r="L31" i="3" l="1"/>
  <c r="M31" i="3" l="1"/>
  <c r="N31" i="3" l="1"/>
  <c r="O31" i="3" l="1"/>
  <c r="P31" i="3" l="1"/>
  <c r="Q31" i="3" l="1"/>
  <c r="R31" i="3" l="1"/>
  <c r="S31" i="3" l="1"/>
  <c r="T31" i="3" l="1"/>
  <c r="U31" i="3" l="1"/>
  <c r="V31" i="3" l="1"/>
  <c r="W31" i="3" l="1"/>
  <c r="C31" i="3" l="1"/>
  <c r="X33" i="3" l="1"/>
  <c r="X27" i="3"/>
  <c r="Z27" i="3" l="1"/>
  <c r="Z33" i="3"/>
  <c r="AA33" i="3" l="1"/>
  <c r="AA27" i="3"/>
  <c r="AC33" i="3"/>
  <c r="AC27" i="3"/>
  <c r="R33" i="3"/>
  <c r="R27" i="3"/>
  <c r="W33" i="3"/>
  <c r="W27" i="3"/>
  <c r="U27" i="3"/>
  <c r="U33" i="3"/>
  <c r="AE33" i="3"/>
  <c r="AE27" i="3"/>
  <c r="S33" i="3"/>
  <c r="S27" i="3"/>
  <c r="AD27" i="3"/>
  <c r="AD33" i="3"/>
  <c r="V33" i="3"/>
  <c r="V27" i="3"/>
  <c r="AB27" i="3"/>
  <c r="AB33" i="3"/>
  <c r="T33" i="3"/>
  <c r="T27" i="3"/>
  <c r="Y33" i="3" l="1"/>
  <c r="Y27" i="3"/>
  <c r="AF27" i="3" l="1"/>
  <c r="AF33" i="3"/>
  <c r="AF32" i="3" l="1"/>
  <c r="Q33" i="3" l="1"/>
  <c r="Q27" i="3"/>
  <c r="L33" i="3" l="1"/>
  <c r="L27" i="3"/>
  <c r="M33" i="3"/>
  <c r="M27" i="3"/>
  <c r="J33" i="3"/>
  <c r="J27" i="3"/>
  <c r="I27" i="3" l="1"/>
  <c r="I33" i="3"/>
  <c r="E27" i="3"/>
  <c r="E33" i="3"/>
  <c r="P33" i="3"/>
  <c r="P27" i="3"/>
  <c r="G33" i="3"/>
  <c r="G27" i="3"/>
  <c r="O33" i="3"/>
  <c r="O27" i="3"/>
  <c r="N33" i="3"/>
  <c r="N27" i="3"/>
  <c r="F33" i="3"/>
  <c r="F27" i="3"/>
  <c r="K27" i="3"/>
  <c r="K33" i="3"/>
  <c r="D27" i="3"/>
  <c r="D33" i="3"/>
  <c r="H33" i="3"/>
  <c r="H27" i="3"/>
  <c r="C33" i="3" l="1"/>
  <c r="AH33" i="3" s="1"/>
  <c r="C27" i="3"/>
  <c r="AD31" i="3" l="1"/>
  <c r="AE31" i="3" l="1"/>
  <c r="AC31" i="3" l="1"/>
  <c r="AA31" i="3" l="1"/>
  <c r="Z31" i="3"/>
  <c r="AB31" i="3"/>
  <c r="Y31" i="3" l="1"/>
  <c r="AE34" i="3" l="1"/>
  <c r="AE32" i="3" l="1"/>
  <c r="AD34" i="3" l="1"/>
  <c r="AE25" i="3" l="1"/>
  <c r="AE30" i="3"/>
  <c r="AE41" i="3" l="1"/>
  <c r="AE38" i="3"/>
  <c r="AD32" i="3" l="1"/>
  <c r="AD30" i="3" l="1"/>
  <c r="AD25" i="3"/>
  <c r="AC34" i="3"/>
  <c r="AD41" i="3" l="1"/>
  <c r="AD38" i="3"/>
  <c r="AC32" i="3" l="1"/>
  <c r="AC25" i="3" l="1"/>
  <c r="AC30" i="3"/>
  <c r="AC41" i="3" l="1"/>
  <c r="AC38" i="3"/>
  <c r="W34" i="3" l="1"/>
  <c r="S34" i="3"/>
  <c r="Q34" i="3"/>
  <c r="Y34" i="3"/>
  <c r="R34" i="3"/>
  <c r="O34" i="3"/>
  <c r="T34" i="3"/>
  <c r="AB34" i="3"/>
  <c r="N34" i="3"/>
  <c r="Z34" i="3"/>
  <c r="P34" i="3"/>
  <c r="X34" i="3"/>
  <c r="V34" i="3"/>
  <c r="AA34" i="3"/>
  <c r="U34" i="3"/>
  <c r="M34" i="3" l="1"/>
  <c r="O32" i="3" l="1"/>
  <c r="E34" i="3"/>
  <c r="AA32" i="3"/>
  <c r="X32" i="3"/>
  <c r="AB32" i="3"/>
  <c r="G34" i="3"/>
  <c r="L34" i="3"/>
  <c r="J34" i="3"/>
  <c r="C34" i="3"/>
  <c r="H34" i="3"/>
  <c r="K34" i="3"/>
  <c r="F34" i="3"/>
  <c r="D34" i="3"/>
  <c r="I34" i="3"/>
  <c r="W32" i="3" l="1"/>
  <c r="Y32" i="3"/>
  <c r="T32" i="3"/>
  <c r="P32" i="3"/>
  <c r="V32" i="3"/>
  <c r="U32" i="3"/>
  <c r="S32" i="3"/>
  <c r="N32" i="3"/>
  <c r="Q32" i="3"/>
  <c r="Z32" i="3"/>
  <c r="C32" i="3"/>
  <c r="O30" i="3" l="1"/>
  <c r="O25" i="3"/>
  <c r="J32" i="3"/>
  <c r="S25" i="3"/>
  <c r="S30" i="3"/>
  <c r="R32" i="3"/>
  <c r="D32" i="3"/>
  <c r="M32" i="3"/>
  <c r="I32" i="3" l="1"/>
  <c r="U30" i="3"/>
  <c r="U25" i="3"/>
  <c r="T25" i="3"/>
  <c r="T30" i="3"/>
  <c r="P25" i="3"/>
  <c r="P30" i="3"/>
  <c r="F32" i="3"/>
  <c r="W25" i="3"/>
  <c r="W30" i="3"/>
  <c r="AA30" i="3"/>
  <c r="AA25" i="3"/>
  <c r="N25" i="3"/>
  <c r="N30" i="3"/>
  <c r="L32" i="3"/>
  <c r="K32" i="3"/>
  <c r="E32" i="3"/>
  <c r="S38" i="3"/>
  <c r="S41" i="3"/>
  <c r="H32" i="3"/>
  <c r="V25" i="3"/>
  <c r="V30" i="3"/>
  <c r="Q25" i="3"/>
  <c r="Q30" i="3"/>
  <c r="AB30" i="3"/>
  <c r="AB25" i="3"/>
  <c r="O41" i="3"/>
  <c r="O38" i="3"/>
  <c r="Y25" i="3"/>
  <c r="Y30" i="3"/>
  <c r="G32" i="3"/>
  <c r="Z25" i="3"/>
  <c r="Z30" i="3"/>
  <c r="AH32" i="3" l="1"/>
  <c r="U41" i="3"/>
  <c r="U38" i="3"/>
  <c r="Y41" i="3"/>
  <c r="Y38" i="3"/>
  <c r="N38" i="3"/>
  <c r="N41" i="3"/>
  <c r="Q41" i="3"/>
  <c r="Q38" i="3"/>
  <c r="AA38" i="3"/>
  <c r="AA41" i="3"/>
  <c r="C30" i="3"/>
  <c r="C25" i="3"/>
  <c r="V38" i="3"/>
  <c r="V41" i="3"/>
  <c r="J30" i="3"/>
  <c r="J25" i="3"/>
  <c r="Z38" i="3"/>
  <c r="Z41" i="3"/>
  <c r="AB41" i="3"/>
  <c r="AB38" i="3"/>
  <c r="W38" i="3"/>
  <c r="W41" i="3"/>
  <c r="P38" i="3"/>
  <c r="P41" i="3"/>
  <c r="M30" i="3"/>
  <c r="M25" i="3"/>
  <c r="D25" i="3"/>
  <c r="D30" i="3"/>
  <c r="R30" i="3"/>
  <c r="R25" i="3"/>
  <c r="T38" i="3"/>
  <c r="T41" i="3"/>
  <c r="G30" i="3" l="1"/>
  <c r="G25" i="3"/>
  <c r="F30" i="3"/>
  <c r="F25" i="3"/>
  <c r="D38" i="3"/>
  <c r="D41" i="3"/>
  <c r="I30" i="3"/>
  <c r="I25" i="3"/>
  <c r="L25" i="3"/>
  <c r="L30" i="3"/>
  <c r="M41" i="3"/>
  <c r="M38" i="3"/>
  <c r="E30" i="3"/>
  <c r="E25" i="3"/>
  <c r="R38" i="3"/>
  <c r="R41" i="3"/>
  <c r="H25" i="3"/>
  <c r="H30" i="3"/>
  <c r="K25" i="3"/>
  <c r="K30" i="3"/>
  <c r="J41" i="3"/>
  <c r="J38" i="3"/>
  <c r="C38" i="3"/>
  <c r="C41" i="3"/>
  <c r="K41" i="3" l="1"/>
  <c r="K38" i="3"/>
  <c r="H38" i="3"/>
  <c r="H41" i="3"/>
  <c r="F41" i="3"/>
  <c r="F38" i="3"/>
  <c r="L41" i="3"/>
  <c r="L38" i="3"/>
  <c r="G38" i="3"/>
  <c r="G41" i="3"/>
  <c r="E41" i="3"/>
  <c r="E38" i="3"/>
  <c r="I41" i="3"/>
  <c r="I38" i="3"/>
  <c r="AF34" i="3" l="1"/>
  <c r="AH34" i="3" s="1"/>
  <c r="AF31" i="3" l="1"/>
  <c r="AF30" i="3" l="1"/>
  <c r="AF25" i="3"/>
  <c r="AF41" i="3" l="1"/>
  <c r="AF38" i="3"/>
  <c r="X31" i="3" l="1"/>
  <c r="AH31" i="3" s="1"/>
  <c r="X25" i="3" l="1"/>
  <c r="X30" i="3"/>
  <c r="X41" i="3" l="1"/>
  <c r="AH41" i="3" s="1"/>
  <c r="X38" i="3"/>
  <c r="AH38" i="3" s="1"/>
  <c r="Q43" i="5" l="1"/>
  <c r="Q76" i="5"/>
  <c r="Q73" i="5" l="1"/>
  <c r="Q59" i="5"/>
  <c r="Q89" i="5" l="1"/>
  <c r="Q92" i="5"/>
  <c r="U43" i="5" l="1"/>
  <c r="U76" i="5"/>
  <c r="Z76" i="5"/>
  <c r="Z43" i="5"/>
  <c r="T43" i="5"/>
  <c r="T76" i="5"/>
  <c r="AA43" i="5"/>
  <c r="AA76" i="5"/>
  <c r="Y76" i="5"/>
  <c r="Y43" i="5"/>
  <c r="W43" i="5"/>
  <c r="W76" i="5"/>
  <c r="AA73" i="5" l="1"/>
  <c r="AA59" i="5"/>
  <c r="T73" i="5"/>
  <c r="T59" i="5"/>
  <c r="S76" i="5"/>
  <c r="S43" i="5"/>
  <c r="Z59" i="5"/>
  <c r="Z73" i="5"/>
  <c r="W73" i="5"/>
  <c r="W59" i="5"/>
  <c r="X43" i="5"/>
  <c r="X76" i="5"/>
  <c r="Y59" i="5"/>
  <c r="Y73" i="5"/>
  <c r="V43" i="5"/>
  <c r="V76" i="5"/>
  <c r="U73" i="5"/>
  <c r="U59" i="5"/>
  <c r="T92" i="5" l="1"/>
  <c r="T89" i="5"/>
  <c r="X73" i="5"/>
  <c r="X59" i="5"/>
  <c r="V59" i="5"/>
  <c r="V73" i="5"/>
  <c r="AA92" i="5"/>
  <c r="AA89" i="5"/>
  <c r="Z89" i="5"/>
  <c r="Z92" i="5"/>
  <c r="U92" i="5"/>
  <c r="U89" i="5"/>
  <c r="S59" i="5"/>
  <c r="S73" i="5"/>
  <c r="W89" i="5"/>
  <c r="W92" i="5"/>
  <c r="Y92" i="5"/>
  <c r="Y89" i="5"/>
  <c r="V92" i="5" l="1"/>
  <c r="V89" i="5"/>
  <c r="P43" i="5"/>
  <c r="P76" i="5"/>
  <c r="X92" i="5"/>
  <c r="X89" i="5"/>
  <c r="S92" i="5"/>
  <c r="S89" i="5"/>
  <c r="P73" i="5" l="1"/>
  <c r="P59" i="5"/>
  <c r="O43" i="5"/>
  <c r="O76" i="5"/>
  <c r="N76" i="5" l="1"/>
  <c r="N43" i="5"/>
  <c r="O73" i="5"/>
  <c r="O59" i="5"/>
  <c r="P92" i="5"/>
  <c r="P89" i="5"/>
  <c r="M76" i="5" l="1"/>
  <c r="M43" i="5"/>
  <c r="O89" i="5"/>
  <c r="O92" i="5"/>
  <c r="N73" i="5"/>
  <c r="N59" i="5"/>
  <c r="M59" i="5" l="1"/>
  <c r="M73" i="5"/>
  <c r="N89" i="5"/>
  <c r="N92" i="5"/>
  <c r="M92" i="5" l="1"/>
  <c r="M89" i="5"/>
  <c r="AF76" i="5" l="1"/>
  <c r="AF43" i="5"/>
  <c r="AF73" i="5" l="1"/>
  <c r="AF59" i="5"/>
  <c r="AF92" i="5" l="1"/>
  <c r="AF89" i="5"/>
  <c r="AE76" i="5" l="1"/>
  <c r="AE43" i="5"/>
  <c r="AE73" i="5" l="1"/>
  <c r="AE59" i="5"/>
  <c r="AD76" i="5"/>
  <c r="AD43" i="5"/>
  <c r="AD59" i="5" l="1"/>
  <c r="AD73" i="5"/>
  <c r="AE89" i="5"/>
  <c r="AE92" i="5"/>
  <c r="AD89" i="5" l="1"/>
  <c r="AD92" i="5"/>
  <c r="AC43" i="5" l="1"/>
  <c r="AC76" i="5"/>
  <c r="AC73" i="5" l="1"/>
  <c r="AC59" i="5"/>
  <c r="AC89" i="5" l="1"/>
  <c r="AC92" i="5"/>
  <c r="AB43" i="5" l="1"/>
  <c r="AB76" i="5"/>
  <c r="AB73" i="5" l="1"/>
  <c r="AB59" i="5"/>
  <c r="AB92" i="5" l="1"/>
  <c r="AB89" i="5"/>
  <c r="R76" i="5" l="1"/>
  <c r="R43" i="5"/>
  <c r="R59" i="5" l="1"/>
  <c r="R73" i="5"/>
  <c r="R92" i="5" l="1"/>
  <c r="R89" i="5"/>
  <c r="L43" i="5" l="1"/>
  <c r="L76" i="5"/>
  <c r="L59" i="5" l="1"/>
  <c r="L73" i="5"/>
  <c r="K43" i="5" l="1"/>
  <c r="K76" i="5"/>
  <c r="L89" i="5"/>
  <c r="L92" i="5"/>
  <c r="K59" i="5" l="1"/>
  <c r="K73" i="5"/>
  <c r="J76" i="5" l="1"/>
  <c r="J43" i="5"/>
  <c r="I76" i="5"/>
  <c r="I43" i="5"/>
  <c r="K92" i="5"/>
  <c r="K89" i="5"/>
  <c r="G76" i="5" l="1"/>
  <c r="G43" i="5"/>
  <c r="I59" i="5"/>
  <c r="I73" i="5"/>
  <c r="J59" i="5"/>
  <c r="J73" i="5"/>
  <c r="J92" i="5" l="1"/>
  <c r="J89" i="5"/>
  <c r="I89" i="5"/>
  <c r="I92" i="5"/>
  <c r="H43" i="5"/>
  <c r="H76" i="5"/>
  <c r="G59" i="5"/>
  <c r="G73" i="5"/>
  <c r="H73" i="5" l="1"/>
  <c r="H59" i="5"/>
  <c r="G89" i="5"/>
  <c r="G92" i="5"/>
  <c r="E76" i="5" l="1"/>
  <c r="E43" i="5"/>
  <c r="F76" i="5"/>
  <c r="F43" i="5"/>
  <c r="H92" i="5"/>
  <c r="H89" i="5"/>
  <c r="D76" i="5" l="1"/>
  <c r="D43" i="5"/>
  <c r="F73" i="5"/>
  <c r="F59" i="5"/>
  <c r="E73" i="5"/>
  <c r="E59" i="5"/>
  <c r="F89" i="5" l="1"/>
  <c r="F92" i="5"/>
  <c r="C43" i="5"/>
  <c r="C76" i="5"/>
  <c r="AH76" i="5" s="1"/>
  <c r="D59" i="5"/>
  <c r="D73" i="5"/>
  <c r="E89" i="5"/>
  <c r="E92" i="5"/>
  <c r="D92" i="5" l="1"/>
  <c r="D89" i="5"/>
  <c r="C73" i="5"/>
  <c r="AH73" i="5" s="1"/>
  <c r="C59" i="5"/>
  <c r="C89" i="5" l="1"/>
  <c r="AH89" i="5" s="1"/>
  <c r="C92" i="5"/>
  <c r="AH92" i="5" l="1"/>
  <c r="AG95" i="5"/>
  <c r="AG94" i="5"/>
</calcChain>
</file>

<file path=xl/sharedStrings.xml><?xml version="1.0" encoding="utf-8"?>
<sst xmlns="http://schemas.openxmlformats.org/spreadsheetml/2006/main" count="1254" uniqueCount="234">
  <si>
    <t>GAS</t>
  </si>
  <si>
    <t>HFCs</t>
  </si>
  <si>
    <t>PFCs</t>
  </si>
  <si>
    <t>% change in emissions by gas</t>
  </si>
  <si>
    <t>SOURCE AND SINK CATEGORIES</t>
  </si>
  <si>
    <t xml:space="preserve">1.  Energy </t>
  </si>
  <si>
    <t>5.  LULUCF</t>
  </si>
  <si>
    <t>% change</t>
  </si>
  <si>
    <t xml:space="preserve">3.  Agriculture </t>
  </si>
  <si>
    <t xml:space="preserve">5.  Waste </t>
  </si>
  <si>
    <t>6.  Other</t>
  </si>
  <si>
    <t>Total (without LULUCF, with indirect)</t>
  </si>
  <si>
    <t>2.  Industrial Processes and Product Use</t>
  </si>
  <si>
    <t>Total (with LULUCF, with indirect)</t>
  </si>
  <si>
    <t>1.A.1 Energy Industries</t>
  </si>
  <si>
    <t>1.A.2 Manufacturing Industries and Construction</t>
  </si>
  <si>
    <t>1.A.3 Transport</t>
  </si>
  <si>
    <t>1.A.4 Other Sectors</t>
  </si>
  <si>
    <t>1.B.1 Coal mining and handling</t>
  </si>
  <si>
    <t>1.B.2 Oil and Natural Gas</t>
  </si>
  <si>
    <t>1.A  Fuel combustion:</t>
  </si>
  <si>
    <t>1.B Fugitive from fuels:</t>
  </si>
  <si>
    <t>IPCC 1 ENERGY</t>
  </si>
  <si>
    <t>2.A Mineral Industry:</t>
  </si>
  <si>
    <t>2.A.1 Cement Production</t>
  </si>
  <si>
    <t>2.A.2 Lime Production</t>
  </si>
  <si>
    <t>2.A.3 Glass Production</t>
  </si>
  <si>
    <t>2.A.4 Other Process Uses of Carbonates</t>
  </si>
  <si>
    <t>2.B Chemical Industry</t>
  </si>
  <si>
    <t>2.B.1 Ammonia Production</t>
  </si>
  <si>
    <t>2.B.2 Nitric Acid Production</t>
  </si>
  <si>
    <t>2.E Electronics Industry - Integrated Circuit or Semiconductor</t>
  </si>
  <si>
    <t>2.D Non-Energy Products from Fuels and Solvent Use</t>
  </si>
  <si>
    <t>2.D.1 Lubricant Use</t>
  </si>
  <si>
    <t>2.D.2 Paraffin Wax Use</t>
  </si>
  <si>
    <t>2.D.3 Solvent Use</t>
  </si>
  <si>
    <t>2.F Product Uses as Substitutes for Ozone Depleting Substances</t>
  </si>
  <si>
    <t>2.F.1 Refrigeration and Air Conditioning</t>
  </si>
  <si>
    <t>2.F.3 Fire Protection</t>
  </si>
  <si>
    <t>2.F.4 Aerosols</t>
  </si>
  <si>
    <t>2.B Chemical Industry:</t>
  </si>
  <si>
    <t>2.D Non-Energy Products from Fuels and Solvent Use:</t>
  </si>
  <si>
    <t>2.F Product Uses as Substitutes for Ozone Depleting Substances:</t>
  </si>
  <si>
    <t>average</t>
  </si>
  <si>
    <t>kt CO2eq in the trend</t>
  </si>
  <si>
    <t>GREENHOUSE GAS SOURCE AND SINK CATEGORIES</t>
  </si>
  <si>
    <t>DESCRIPTION OF METHODS</t>
  </si>
  <si>
    <t>RECALCULATIONS</t>
  </si>
  <si>
    <t>REFERENCE</t>
  </si>
  <si>
    <t>Sub-categories where changes are reflected in recalculations of previous year estimates</t>
  </si>
  <si>
    <t>Reference to sub-category, gas, pages in the NIR, Annex</t>
  </si>
  <si>
    <t>Total (Net Emissions)</t>
  </si>
  <si>
    <t>1. Energy</t>
  </si>
  <si>
    <t>A. Fuel Combustion (Sectoral Approach)</t>
  </si>
  <si>
    <t>1.  Energy Industries</t>
  </si>
  <si>
    <t>3.  Transport</t>
  </si>
  <si>
    <t>4.  Other Sectors</t>
  </si>
  <si>
    <t>B. Fugitive Emissions from Fuels</t>
  </si>
  <si>
    <t>1.  Solid Fuels</t>
  </si>
  <si>
    <t>2.  Oil and Natural Gas</t>
  </si>
  <si>
    <t xml:space="preserve">B.  Chemical Industry </t>
  </si>
  <si>
    <t>A.  Enteric Fermentation</t>
  </si>
  <si>
    <t>B.  Manure Management</t>
  </si>
  <si>
    <t>C.  Rice Cultivation</t>
  </si>
  <si>
    <t>D.  Agricultural Soils</t>
  </si>
  <si>
    <t>E.  Prescribed Burning of Savannas</t>
  </si>
  <si>
    <t>F.  Field Burning of Agricultural Residues</t>
  </si>
  <si>
    <t>A. Forest Land</t>
  </si>
  <si>
    <t>B. Cropland</t>
  </si>
  <si>
    <t>C. Grassland</t>
  </si>
  <si>
    <t>D. Wetlands</t>
  </si>
  <si>
    <t xml:space="preserve">E. Settlements </t>
  </si>
  <si>
    <t>F. Other Land</t>
  </si>
  <si>
    <t>Memo Items:</t>
  </si>
  <si>
    <t>International Bunkers</t>
  </si>
  <si>
    <t>Aviation</t>
  </si>
  <si>
    <t>Marine</t>
  </si>
  <si>
    <t>Multilateral Operations</t>
  </si>
  <si>
    <t>A.  Mineral Industry</t>
  </si>
  <si>
    <t>C.  Metal Industry</t>
  </si>
  <si>
    <t>D.  Non-Energy Products from Fuels and Solvent Use</t>
  </si>
  <si>
    <t>E.  Electronics Industry</t>
  </si>
  <si>
    <t>F.  Product Uses as Substitutes for Ozone Depleting Substances</t>
  </si>
  <si>
    <t>G.  Other Product Manufacture and Use</t>
  </si>
  <si>
    <t>3.  Agriculture</t>
  </si>
  <si>
    <t>4. Land Use, Land-Use Change and Forestry</t>
  </si>
  <si>
    <t>G.  Liming</t>
  </si>
  <si>
    <t>H.  Urea Application</t>
  </si>
  <si>
    <t>A.  Solid Waste Disposal</t>
  </si>
  <si>
    <t>B.  Biological Treatment of Solid Waste</t>
  </si>
  <si>
    <t>C.  Incineration and Open Burning of Waste</t>
  </si>
  <si>
    <t>D.  Wastewater Treatment and Discharge</t>
  </si>
  <si>
    <t xml:space="preserve">5. Waste </t>
  </si>
  <si>
    <t>5.  Other</t>
  </si>
  <si>
    <t>H.  Other</t>
  </si>
  <si>
    <t>I.   Other</t>
  </si>
  <si>
    <t xml:space="preserve">H. Other       </t>
  </si>
  <si>
    <t>G. Harvested Wood Products</t>
  </si>
  <si>
    <t>E.  Other</t>
  </si>
  <si>
    <t xml:space="preserve">6.  Other </t>
  </si>
  <si>
    <t>IPCC 2 IPPU</t>
  </si>
  <si>
    <t>IPCC 3 AGRICULTURE</t>
  </si>
  <si>
    <t>IPCC 5 WASTE</t>
  </si>
  <si>
    <t>Total (excl. LULUCF, with indirect)</t>
  </si>
  <si>
    <t>4.  LULUCF</t>
  </si>
  <si>
    <t>LULUCF</t>
  </si>
  <si>
    <t>4A Forestland</t>
  </si>
  <si>
    <t>A. Forest Land CO2</t>
  </si>
  <si>
    <t>A. Forest Land CH4</t>
  </si>
  <si>
    <t>A. Forest Land N2O</t>
  </si>
  <si>
    <t>4B Cropland</t>
  </si>
  <si>
    <t>B. Cropland CO2</t>
  </si>
  <si>
    <t>B. Cropland CH4</t>
  </si>
  <si>
    <t>C. Grassland CO2</t>
  </si>
  <si>
    <t>C. Grassland CH4</t>
  </si>
  <si>
    <t>C. Grassland N2O</t>
  </si>
  <si>
    <t>4D Wetlands</t>
  </si>
  <si>
    <t>D. Wetlands CO2</t>
  </si>
  <si>
    <t>D. Wetlands CH4</t>
  </si>
  <si>
    <t>D. Wetlands N2O</t>
  </si>
  <si>
    <t>4E Settlements</t>
  </si>
  <si>
    <t>E. Settlements CO2</t>
  </si>
  <si>
    <t>E. Settlements CH4</t>
  </si>
  <si>
    <t>E. Settlements N2O</t>
  </si>
  <si>
    <t>4F Other Land</t>
  </si>
  <si>
    <t>F. Other Land CO2</t>
  </si>
  <si>
    <t>F. Other Land CH4</t>
  </si>
  <si>
    <t>F. Other Land N2O</t>
  </si>
  <si>
    <t>4G Harvested Wood Products</t>
  </si>
  <si>
    <t>4H Other</t>
  </si>
  <si>
    <t>4G Harvested Wood Prodcuts</t>
  </si>
  <si>
    <t>NO</t>
  </si>
  <si>
    <t>2C Metal Industry</t>
  </si>
  <si>
    <t>4C Grassland</t>
  </si>
  <si>
    <t xml:space="preserve"> 2.D.3 Urea used as a Catalyst</t>
  </si>
  <si>
    <t>2.D.3 Urea Used as a Catalyst</t>
  </si>
  <si>
    <t>2.C Metal Industry</t>
  </si>
  <si>
    <t>2.G.1 Electrical Equipment</t>
  </si>
  <si>
    <t>2.G Other Product Manufacture and Use:</t>
  </si>
  <si>
    <t>2.G Other Product Manufacture and Use</t>
  </si>
  <si>
    <t>3.A Enteric Fermentation</t>
  </si>
  <si>
    <t xml:space="preserve">3.B Manure Management </t>
  </si>
  <si>
    <t>3.D Agricultural Soils</t>
  </si>
  <si>
    <t>3.G Liming</t>
  </si>
  <si>
    <t>3.H Urea Application</t>
  </si>
  <si>
    <t>5.A Solid Waste Disposal</t>
  </si>
  <si>
    <t>5.A.1  Managed waste disposal sites</t>
  </si>
  <si>
    <t>5.A.2 Unmanaged waste disposal sites</t>
  </si>
  <si>
    <t>5.B Biological Treatment of Solid Waste - Composting</t>
  </si>
  <si>
    <t>5.C Incineration and Open Burning of Waste</t>
  </si>
  <si>
    <t>5.C.1 Waste incineration</t>
  </si>
  <si>
    <t>5.C.2 Open burning of waste</t>
  </si>
  <si>
    <t>5.D Wastewater Treatment and Discharge</t>
  </si>
  <si>
    <t>5.D.1 Domestic wastewater</t>
  </si>
  <si>
    <t>5.D.2 Industrial wastewater</t>
  </si>
  <si>
    <t>Actual change in emissions by gas</t>
  </si>
  <si>
    <t>Actual change in emissions by sector</t>
  </si>
  <si>
    <r>
      <t>CO</t>
    </r>
    <r>
      <rPr>
        <vertAlign val="subscript"/>
        <sz val="11"/>
        <rFont val="Calibri"/>
        <family val="2"/>
        <scheme val="minor"/>
      </rPr>
      <t>2</t>
    </r>
    <r>
      <rPr>
        <sz val="11"/>
        <rFont val="Calibri"/>
        <family val="2"/>
        <scheme val="minor"/>
      </rPr>
      <t xml:space="preserve"> emissions without net CO</t>
    </r>
    <r>
      <rPr>
        <vertAlign val="subscript"/>
        <sz val="11"/>
        <rFont val="Calibri"/>
        <family val="2"/>
        <scheme val="minor"/>
      </rPr>
      <t>2</t>
    </r>
    <r>
      <rPr>
        <sz val="11"/>
        <rFont val="Calibri"/>
        <family val="2"/>
        <scheme val="minor"/>
      </rPr>
      <t xml:space="preserve"> from LULUCF</t>
    </r>
  </si>
  <si>
    <r>
      <t>CO</t>
    </r>
    <r>
      <rPr>
        <vertAlign val="subscript"/>
        <sz val="11"/>
        <rFont val="Calibri"/>
        <family val="2"/>
        <scheme val="minor"/>
      </rPr>
      <t>2</t>
    </r>
    <r>
      <rPr>
        <sz val="11"/>
        <rFont val="Calibri"/>
        <family val="2"/>
        <scheme val="minor"/>
      </rPr>
      <t xml:space="preserve"> emissions with net CO</t>
    </r>
    <r>
      <rPr>
        <vertAlign val="subscript"/>
        <sz val="11"/>
        <rFont val="Calibri"/>
        <family val="2"/>
        <scheme val="minor"/>
      </rPr>
      <t>2</t>
    </r>
    <r>
      <rPr>
        <sz val="11"/>
        <rFont val="Calibri"/>
        <family val="2"/>
        <scheme val="minor"/>
      </rPr>
      <t xml:space="preserve"> from LULUCF</t>
    </r>
  </si>
  <si>
    <r>
      <t>CH</t>
    </r>
    <r>
      <rPr>
        <vertAlign val="subscript"/>
        <sz val="11"/>
        <rFont val="Calibri"/>
        <family val="2"/>
        <scheme val="minor"/>
      </rPr>
      <t>4</t>
    </r>
    <r>
      <rPr>
        <sz val="11"/>
        <rFont val="Calibri"/>
        <family val="2"/>
        <scheme val="minor"/>
      </rPr>
      <t xml:space="preserve"> emissions without CH</t>
    </r>
    <r>
      <rPr>
        <vertAlign val="subscript"/>
        <sz val="11"/>
        <rFont val="Calibri"/>
        <family val="2"/>
        <scheme val="minor"/>
      </rPr>
      <t>4</t>
    </r>
    <r>
      <rPr>
        <sz val="11"/>
        <rFont val="Calibri"/>
        <family val="2"/>
        <scheme val="minor"/>
      </rPr>
      <t xml:space="preserve"> from LULUCF</t>
    </r>
  </si>
  <si>
    <r>
      <t>CH</t>
    </r>
    <r>
      <rPr>
        <vertAlign val="subscript"/>
        <sz val="11"/>
        <rFont val="Calibri"/>
        <family val="2"/>
        <scheme val="minor"/>
      </rPr>
      <t>4</t>
    </r>
    <r>
      <rPr>
        <sz val="11"/>
        <rFont val="Calibri"/>
        <family val="2"/>
        <scheme val="minor"/>
      </rPr>
      <t xml:space="preserve"> emissions with CH</t>
    </r>
    <r>
      <rPr>
        <vertAlign val="subscript"/>
        <sz val="11"/>
        <rFont val="Calibri"/>
        <family val="2"/>
        <scheme val="minor"/>
      </rPr>
      <t>4</t>
    </r>
    <r>
      <rPr>
        <sz val="11"/>
        <rFont val="Calibri"/>
        <family val="2"/>
        <scheme val="minor"/>
      </rPr>
      <t xml:space="preserve"> from LULUCF</t>
    </r>
  </si>
  <si>
    <r>
      <t>N</t>
    </r>
    <r>
      <rPr>
        <vertAlign val="subscript"/>
        <sz val="11"/>
        <rFont val="Calibri"/>
        <family val="2"/>
        <scheme val="minor"/>
      </rPr>
      <t>2</t>
    </r>
    <r>
      <rPr>
        <sz val="11"/>
        <rFont val="Calibri"/>
        <family val="2"/>
        <scheme val="minor"/>
      </rPr>
      <t>O emissions without N</t>
    </r>
    <r>
      <rPr>
        <vertAlign val="subscript"/>
        <sz val="11"/>
        <rFont val="Calibri"/>
        <family val="2"/>
        <scheme val="minor"/>
      </rPr>
      <t>2</t>
    </r>
    <r>
      <rPr>
        <sz val="11"/>
        <rFont val="Calibri"/>
        <family val="2"/>
        <scheme val="minor"/>
      </rPr>
      <t>O from LULUCF</t>
    </r>
  </si>
  <si>
    <r>
      <t>N</t>
    </r>
    <r>
      <rPr>
        <vertAlign val="subscript"/>
        <sz val="11"/>
        <rFont val="Calibri"/>
        <family val="2"/>
        <scheme val="minor"/>
      </rPr>
      <t>2</t>
    </r>
    <r>
      <rPr>
        <sz val="11"/>
        <rFont val="Calibri"/>
        <family val="2"/>
        <scheme val="minor"/>
      </rPr>
      <t>O emissions with N</t>
    </r>
    <r>
      <rPr>
        <vertAlign val="subscript"/>
        <sz val="11"/>
        <rFont val="Calibri"/>
        <family val="2"/>
        <scheme val="minor"/>
      </rPr>
      <t>2</t>
    </r>
    <r>
      <rPr>
        <sz val="11"/>
        <rFont val="Calibri"/>
        <family val="2"/>
        <scheme val="minor"/>
      </rPr>
      <t>O from LULUCF</t>
    </r>
  </si>
  <si>
    <r>
      <t>SF</t>
    </r>
    <r>
      <rPr>
        <vertAlign val="subscript"/>
        <sz val="11"/>
        <rFont val="Calibri"/>
        <family val="2"/>
        <scheme val="minor"/>
      </rPr>
      <t>6</t>
    </r>
  </si>
  <si>
    <r>
      <t>NF</t>
    </r>
    <r>
      <rPr>
        <vertAlign val="subscript"/>
        <sz val="11"/>
        <rFont val="Calibri"/>
        <family val="2"/>
        <scheme val="minor"/>
      </rPr>
      <t>3</t>
    </r>
  </si>
  <si>
    <r>
      <t xml:space="preserve">  3.D.1 Direct N</t>
    </r>
    <r>
      <rPr>
        <vertAlign val="subscript"/>
        <sz val="11"/>
        <rFont val="Calibri"/>
        <family val="2"/>
        <scheme val="minor"/>
      </rPr>
      <t>2</t>
    </r>
    <r>
      <rPr>
        <sz val="11"/>
        <rFont val="Calibri"/>
        <family val="2"/>
        <scheme val="minor"/>
      </rPr>
      <t>O Emissions From Managed Soils</t>
    </r>
  </si>
  <si>
    <r>
      <t xml:space="preserve">  3.D.2 Indirect N</t>
    </r>
    <r>
      <rPr>
        <vertAlign val="subscript"/>
        <sz val="11"/>
        <rFont val="Calibri"/>
        <family val="2"/>
        <scheme val="minor"/>
      </rPr>
      <t>2</t>
    </r>
    <r>
      <rPr>
        <sz val="11"/>
        <rFont val="Calibri"/>
        <family val="2"/>
        <scheme val="minor"/>
      </rPr>
      <t>O Emissions from Managed Soils</t>
    </r>
  </si>
  <si>
    <r>
      <t>2.G.2 SF</t>
    </r>
    <r>
      <rPr>
        <vertAlign val="subscript"/>
        <sz val="11"/>
        <rFont val="Calibri"/>
        <family val="2"/>
        <scheme val="minor"/>
      </rPr>
      <t>6</t>
    </r>
    <r>
      <rPr>
        <sz val="11"/>
        <rFont val="Calibri"/>
        <family val="2"/>
        <scheme val="minor"/>
      </rPr>
      <t xml:space="preserve"> and PFCs from Other Product Uses</t>
    </r>
  </si>
  <si>
    <r>
      <t>2.G.3 N</t>
    </r>
    <r>
      <rPr>
        <vertAlign val="subscript"/>
        <sz val="11"/>
        <rFont val="Calibri"/>
        <family val="2"/>
        <scheme val="minor"/>
      </rPr>
      <t>2</t>
    </r>
    <r>
      <rPr>
        <sz val="11"/>
        <rFont val="Calibri"/>
        <family val="2"/>
        <scheme val="minor"/>
      </rPr>
      <t>O from Product Uses - Anaesthesia</t>
    </r>
  </si>
  <si>
    <t>4.  Land use, land-use change and forestry</t>
  </si>
  <si>
    <r>
      <t>Total IPPU kt CO</t>
    </r>
    <r>
      <rPr>
        <b/>
        <vertAlign val="subscript"/>
        <sz val="11"/>
        <rFont val="Calibri"/>
        <family val="2"/>
        <scheme val="minor"/>
      </rPr>
      <t>2</t>
    </r>
    <r>
      <rPr>
        <b/>
        <sz val="11"/>
        <rFont val="Calibri"/>
        <family val="2"/>
        <scheme val="minor"/>
      </rPr>
      <t xml:space="preserve"> eq</t>
    </r>
  </si>
  <si>
    <r>
      <t>Total LULUCF kt CO</t>
    </r>
    <r>
      <rPr>
        <b/>
        <vertAlign val="subscript"/>
        <sz val="11"/>
        <rFont val="Calibri"/>
        <family val="2"/>
        <scheme val="minor"/>
      </rPr>
      <t>2</t>
    </r>
    <r>
      <rPr>
        <b/>
        <sz val="11"/>
        <rFont val="Calibri"/>
        <family val="2"/>
        <scheme val="minor"/>
      </rPr>
      <t xml:space="preserve"> eq</t>
    </r>
  </si>
  <si>
    <r>
      <t>Total Agriculture kt CO</t>
    </r>
    <r>
      <rPr>
        <b/>
        <vertAlign val="subscript"/>
        <sz val="11"/>
        <rFont val="Calibri"/>
        <family val="2"/>
        <scheme val="minor"/>
      </rPr>
      <t>2</t>
    </r>
    <r>
      <rPr>
        <b/>
        <sz val="11"/>
        <rFont val="Calibri"/>
        <family val="2"/>
        <scheme val="minor"/>
      </rPr>
      <t xml:space="preserve"> eq</t>
    </r>
  </si>
  <si>
    <r>
      <t>Total Energy kt CO</t>
    </r>
    <r>
      <rPr>
        <b/>
        <vertAlign val="subscript"/>
        <sz val="11"/>
        <rFont val="Calibri"/>
        <family val="2"/>
        <scheme val="minor"/>
      </rPr>
      <t>2</t>
    </r>
    <r>
      <rPr>
        <b/>
        <sz val="11"/>
        <rFont val="Calibri"/>
        <family val="2"/>
        <scheme val="minor"/>
      </rPr>
      <t xml:space="preserve"> eq</t>
    </r>
  </si>
  <si>
    <t>B. Cropland N2O</t>
  </si>
  <si>
    <r>
      <t>Total Waste kt CO</t>
    </r>
    <r>
      <rPr>
        <b/>
        <vertAlign val="subscript"/>
        <sz val="11"/>
        <rFont val="Calibri"/>
        <family val="2"/>
        <scheme val="minor"/>
      </rPr>
      <t>2</t>
    </r>
    <r>
      <rPr>
        <b/>
        <sz val="11"/>
        <rFont val="Calibri"/>
        <family val="2"/>
        <scheme val="minor"/>
      </rPr>
      <t xml:space="preserve"> eq</t>
    </r>
  </si>
  <si>
    <t>2.G.4 Other Solvent and product use</t>
  </si>
  <si>
    <t>2.H.2 Food and Beverages industry</t>
  </si>
  <si>
    <t>√</t>
  </si>
  <si>
    <t>2021 submission</t>
  </si>
  <si>
    <t xml:space="preserve">5B2 Anaerobic digestion at biogas facilities </t>
  </si>
  <si>
    <t>5B1 Composting</t>
  </si>
  <si>
    <t>√ </t>
  </si>
  <si>
    <t>2.  Manufacturing Ind and Construction</t>
  </si>
  <si>
    <r>
      <t>C. CO</t>
    </r>
    <r>
      <rPr>
        <vertAlign val="subscript"/>
        <sz val="11"/>
        <color rgb="FF000000"/>
        <rFont val="Calibri"/>
        <family val="2"/>
      </rPr>
      <t xml:space="preserve">2 </t>
    </r>
    <r>
      <rPr>
        <sz val="11"/>
        <color rgb="FF000000"/>
        <rFont val="Calibri"/>
        <family val="2"/>
      </rPr>
      <t>Transport and Storage</t>
    </r>
  </si>
  <si>
    <r>
      <t>CO</t>
    </r>
    <r>
      <rPr>
        <b/>
        <vertAlign val="subscript"/>
        <sz val="11"/>
        <color rgb="FF000000"/>
        <rFont val="Calibri"/>
        <family val="2"/>
      </rPr>
      <t>2</t>
    </r>
    <r>
      <rPr>
        <b/>
        <sz val="11"/>
        <color rgb="FF000000"/>
        <rFont val="Calibri"/>
        <family val="2"/>
      </rPr>
      <t xml:space="preserve"> Emissions from Biomass</t>
    </r>
  </si>
  <si>
    <r>
      <t>CO</t>
    </r>
    <r>
      <rPr>
        <b/>
        <vertAlign val="subscript"/>
        <sz val="11"/>
        <color rgb="FF000000"/>
        <rFont val="Calibri"/>
        <family val="2"/>
      </rPr>
      <t>2</t>
    </r>
    <r>
      <rPr>
        <b/>
        <sz val="11"/>
        <color rgb="FF000000"/>
        <rFont val="Calibri"/>
        <family val="2"/>
      </rPr>
      <t xml:space="preserve"> captured</t>
    </r>
  </si>
  <si>
    <t>Figure 10.2 Impact of Recalculations in IPPU between annual Submissions 1990-2019</t>
  </si>
  <si>
    <t>Figure 10.1 Impact of Recalculations in Energy between annual Submissions 1990-2019</t>
  </si>
  <si>
    <t>2022 submission</t>
  </si>
  <si>
    <t>Figure 10.3 Impact of Recalculations in Agriculture between annual Submissions 1990-2019</t>
  </si>
  <si>
    <r>
      <t>(a) Emissions in Agriculture 1990 –2019 reported in 2021 Submission (kt CO</t>
    </r>
    <r>
      <rPr>
        <b/>
        <i/>
        <vertAlign val="subscript"/>
        <sz val="11"/>
        <rFont val="Calibri"/>
        <family val="2"/>
        <scheme val="minor"/>
      </rPr>
      <t xml:space="preserve">2 </t>
    </r>
    <r>
      <rPr>
        <b/>
        <i/>
        <sz val="11"/>
        <rFont val="Calibri"/>
        <family val="2"/>
        <scheme val="minor"/>
      </rPr>
      <t xml:space="preserve">eq) </t>
    </r>
  </si>
  <si>
    <r>
      <t>(b) Recalculated Emissions in Agriculture 1990 –2019 reported in 2022 Submission (kt CO</t>
    </r>
    <r>
      <rPr>
        <b/>
        <i/>
        <vertAlign val="subscript"/>
        <sz val="11"/>
        <rFont val="Calibri"/>
        <family val="2"/>
        <scheme val="minor"/>
      </rPr>
      <t>2</t>
    </r>
    <r>
      <rPr>
        <b/>
        <i/>
        <sz val="11"/>
        <rFont val="Calibri"/>
        <family val="2"/>
        <scheme val="minor"/>
      </rPr>
      <t>eq)</t>
    </r>
  </si>
  <si>
    <t>Table 10.1. Changes in Methodological Descriptions compared to 2021 NIR</t>
  </si>
  <si>
    <t>(b) Recalculated Emissions by Gas 1990 –2019 reported in 2022 Submission (kt CO2eq)</t>
  </si>
  <si>
    <r>
      <t>(a) Emissions in Energy 1990 –2019 reported in 2021 Submission (kt CO</t>
    </r>
    <r>
      <rPr>
        <b/>
        <i/>
        <vertAlign val="subscript"/>
        <sz val="11"/>
        <rFont val="Calibri"/>
        <family val="2"/>
        <scheme val="minor"/>
      </rPr>
      <t>2</t>
    </r>
    <r>
      <rPr>
        <b/>
        <i/>
        <sz val="11"/>
        <rFont val="Calibri"/>
        <family val="2"/>
        <scheme val="minor"/>
      </rPr>
      <t xml:space="preserve">eq) </t>
    </r>
  </si>
  <si>
    <r>
      <t>(b) Recalculated Emissions in Energy 1990 –2019 reported in 2022 Submission (kt CO</t>
    </r>
    <r>
      <rPr>
        <b/>
        <i/>
        <vertAlign val="subscript"/>
        <sz val="11"/>
        <rFont val="Calibri"/>
        <family val="2"/>
        <scheme val="minor"/>
      </rPr>
      <t>2</t>
    </r>
    <r>
      <rPr>
        <b/>
        <i/>
        <sz val="11"/>
        <rFont val="Calibri"/>
        <family val="2"/>
        <scheme val="minor"/>
      </rPr>
      <t>eq)</t>
    </r>
  </si>
  <si>
    <r>
      <t>(a) Emissions in IPPU 1990 –2019 reported in 2021 Submission (kt CO</t>
    </r>
    <r>
      <rPr>
        <b/>
        <i/>
        <vertAlign val="subscript"/>
        <sz val="11"/>
        <rFont val="Calibri"/>
        <family val="2"/>
        <scheme val="minor"/>
      </rPr>
      <t>2</t>
    </r>
    <r>
      <rPr>
        <b/>
        <i/>
        <sz val="11"/>
        <rFont val="Calibri"/>
        <family val="2"/>
        <scheme val="minor"/>
      </rPr>
      <t xml:space="preserve">eq) </t>
    </r>
  </si>
  <si>
    <r>
      <t>(b) Recalculated Emissions in IPPU Gas 1990 –2019 reported in 2022 Submission (kt CO</t>
    </r>
    <r>
      <rPr>
        <b/>
        <i/>
        <vertAlign val="subscript"/>
        <sz val="11"/>
        <rFont val="Calibri"/>
        <family val="2"/>
        <scheme val="minor"/>
      </rPr>
      <t>2</t>
    </r>
    <r>
      <rPr>
        <b/>
        <i/>
        <sz val="11"/>
        <rFont val="Calibri"/>
        <family val="2"/>
        <scheme val="minor"/>
      </rPr>
      <t>eq)</t>
    </r>
  </si>
  <si>
    <t xml:space="preserve">(a) Emissions in LULUCF 1990 –2019 reported in 2021 Submission (kt CO2 eq) </t>
  </si>
  <si>
    <r>
      <t>(b) Recalculated Emissions in LULUCF 1990 –2019 reported in 2022 Submission (kt CO</t>
    </r>
    <r>
      <rPr>
        <b/>
        <i/>
        <vertAlign val="subscript"/>
        <sz val="11"/>
        <rFont val="Calibri"/>
        <family val="2"/>
        <scheme val="minor"/>
      </rPr>
      <t>2</t>
    </r>
    <r>
      <rPr>
        <b/>
        <i/>
        <sz val="11"/>
        <rFont val="Calibri"/>
        <family val="2"/>
        <scheme val="minor"/>
      </rPr>
      <t>eq)</t>
    </r>
  </si>
  <si>
    <t>Figure 10.4 Impact of Recalculations in LULUCF between annual Submissions 1990-2019</t>
  </si>
  <si>
    <r>
      <t>(a) Emissions in Waste 1990 –2019 reported in 2021 Submission (kt CO</t>
    </r>
    <r>
      <rPr>
        <b/>
        <i/>
        <vertAlign val="subscript"/>
        <sz val="11"/>
        <rFont val="Calibri"/>
        <family val="2"/>
        <scheme val="minor"/>
      </rPr>
      <t>2</t>
    </r>
    <r>
      <rPr>
        <b/>
        <i/>
        <sz val="11"/>
        <rFont val="Calibri"/>
        <family val="2"/>
        <scheme val="minor"/>
      </rPr>
      <t xml:space="preserve">eq) </t>
    </r>
  </si>
  <si>
    <r>
      <t>(b) Recalculated Emissions in Waste 1990 –2019 reported in 2022 Submission (kt CO</t>
    </r>
    <r>
      <rPr>
        <b/>
        <i/>
        <vertAlign val="subscript"/>
        <sz val="11"/>
        <rFont val="Calibri"/>
        <family val="2"/>
        <scheme val="minor"/>
      </rPr>
      <t>2</t>
    </r>
    <r>
      <rPr>
        <b/>
        <i/>
        <sz val="11"/>
        <rFont val="Calibri"/>
        <family val="2"/>
        <scheme val="minor"/>
      </rPr>
      <t>eq)</t>
    </r>
  </si>
  <si>
    <t>Figure 10.5 Impact of Recalculations in Waste between annual Submissions 1990-2019</t>
  </si>
  <si>
    <r>
      <t>(a) Emissions by sector 1990 –2019 reported in 2021 Submission (kt CO</t>
    </r>
    <r>
      <rPr>
        <b/>
        <i/>
        <vertAlign val="subscript"/>
        <sz val="11"/>
        <rFont val="Calibri"/>
        <family val="2"/>
        <scheme val="minor"/>
      </rPr>
      <t>2</t>
    </r>
    <r>
      <rPr>
        <b/>
        <i/>
        <sz val="11"/>
        <rFont val="Calibri"/>
        <family val="2"/>
        <scheme val="minor"/>
      </rPr>
      <t xml:space="preserve">eq) </t>
    </r>
  </si>
  <si>
    <r>
      <t>(b) Recalculated Emissions by sector 1990 –2019 reported in 2022 Submission (kt CO</t>
    </r>
    <r>
      <rPr>
        <b/>
        <i/>
        <vertAlign val="subscript"/>
        <sz val="11"/>
        <rFont val="Calibri"/>
        <family val="2"/>
        <scheme val="minor"/>
      </rPr>
      <t>2</t>
    </r>
    <r>
      <rPr>
        <b/>
        <i/>
        <sz val="11"/>
        <rFont val="Calibri"/>
        <family val="2"/>
        <scheme val="minor"/>
      </rPr>
      <t>eq)</t>
    </r>
  </si>
  <si>
    <t>(c) Percentage Change in Emissions by Sector 1990-2019</t>
  </si>
  <si>
    <t>Figure 10.6 Total  Impact of Recalculations between annual Submissions 1990-2019</t>
  </si>
  <si>
    <t xml:space="preserve">(a) Emissions by Gas 1990 –2019 reported in 2021 Submission (kt CO2eq) </t>
  </si>
  <si>
    <t>Categories where the 2022 NIR includes major changes in methodological descriptions compared to the 2021 NIR</t>
  </si>
  <si>
    <t>Methodological change to how the energy balance data was sourced, which is a significant improvement but has altered the distribution of fuels for 1.A.2, 1.A.4.a and 1.A.4.b.</t>
  </si>
  <si>
    <t>2.D.3 Urea used as a Catalyst</t>
  </si>
  <si>
    <t>Adoption of new emission factor for drained organic soils. Chapter 6, Section 6.3.4.96 and 6.3.5.10</t>
  </si>
  <si>
    <t>Refinement of LPIS data. Chapter 6, Section 6.4.11</t>
  </si>
  <si>
    <t>Revised area for biomass burning. Chapter 6, Section 6.5.7</t>
  </si>
  <si>
    <t>Revised assessment of peat areas taken out of production. Chapter 6, Section 6.6.9</t>
  </si>
  <si>
    <t>Revised planning permission statistics from CSO. Chapter 6, Section 6.7.4</t>
  </si>
  <si>
    <t>Revisions due to residual area approach for 4.F. Chapter 6, Section 6.8.5</t>
  </si>
  <si>
    <t>Revised energy data based on improved data collection methodology in energy balance.Chapter 3, Section 3.2.5.5</t>
  </si>
  <si>
    <t>1.A.1.a Minor recalculation for years 2013-2019 due to a correction in amount of coal reported under ETS for these years. Slight recalculation to emission estimates from Manufacture of Solid Fuels and Other Energy Industries (1.A.1.c) in this submission for years 2008-2019 due to the correction of gasoil quantity in the energy statistics. Chapter 3 section 3.2.4.1.6</t>
  </si>
  <si>
    <t>Slight revision to gasoline &amp; diesel for road transport for years 2013,2014,2018 and 2019, along with update to modelling software which has resulted in slight change to CH4 &amp; N2O. Chapter 3, section 3.2.6.2</t>
  </si>
  <si>
    <t xml:space="preserve">Commercial/Institutional sector 1.A.4.a, there was a slight reallocation of oil in the sector over the entire time series from 1990-2019.Residential sector 1.A.4.b, there was a slight decrease in oil use throughout the time series 1990-2019. Chapter 3 section 3.2.7.5 </t>
  </si>
  <si>
    <t>Update was made for years 2017,2018 and 2019 based on the update to Table 4.1.6 (abandoned underground mines Emission Factors) in the 2019 refinement.Chapter 3 section 3.3.1</t>
  </si>
  <si>
    <t>Updated activity data for fugitive emissions from transmission, storage, distribution natural gas. Chapter 3 section 3.3.2.2</t>
  </si>
  <si>
    <t>Revision of activity data for creosote usage based on updated data from the main user of creosote in Ireland for preservation of wood. Recalculation for entire time series in 2D3a. Chapter 4 Section 4.5.3.5 and 4.5.4.5</t>
  </si>
  <si>
    <t xml:space="preserve">A revision to HFC emissions from 2.F.4 Aerosols, for the years 2014 to 2019 to reflect the change in the UK inventory to take into the account of the ban on HFC with a GWP &gt;150. A revision to HFC in 2.F.1 Refrigeration and air conditioning, for the years 2001 to 2019 to due revised statistics on number of units of air conditioners and heat pumps. Chapter 4 Section 4.7.1 and 4.7.4 </t>
  </si>
  <si>
    <t>Revised estimates of replacement heifer populations for 2018 and 2019 and revised sheep numbers for 2019 resulted in a minor recalculation for 3.A Enteric Fermentation and 3.B Manure Management for these years. Chapter 5, Section 5.2.1.1.5 and 5.2.1.2.5</t>
  </si>
  <si>
    <t>Revised estimates of replacement heifer populations for 2018 and 2019 and revised sheep numbers for 2019 resulted in a minor recalculation for 3.A Enteric Fermentation and 3.B Manure Management for these years. Chapter 5, Section 5.2.2.1.5 and 5.2.2.2.5</t>
  </si>
  <si>
    <t>Revised AD for direct emissions and indirect emissions from soils, 3.D.1.5 and 3.D.2, Chapter 5, Sections 5.4.1.5 and 5.4.2.5</t>
  </si>
  <si>
    <t>Update of per capita protein consumption used in estimating 5.D.1 Domestic wastewater emissions for the years 2012 to 2019 due to an update to the most recent FAOSTAT data available for 2012-2017. Chapter 7 Section 7.5.1.5</t>
  </si>
  <si>
    <t>IE</t>
  </si>
  <si>
    <t>NO,IE</t>
  </si>
  <si>
    <t>Composting AD changes for 2010-2018 in 5.B.1 and inclusion of emissions from 5.B.2 Anaerobic digestion. Chapter 7 Section 7.3.1.5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</si>
</sst>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000"/>
    <numFmt numFmtId="165" formatCode="0.0%"/>
    <numFmt numFmtId="166" formatCode="#,##0.0"/>
    <numFmt numFmtId="167" formatCode="_-* #,##0.000_-;\-* #,##0.000_-;_-* &quot;-&quot;??_-;_-@_-"/>
    <numFmt numFmtId="168" formatCode="0.0"/>
    <numFmt numFmtId="169" formatCode="_-* #,##0.000_-;\-* #,##0.000_-;_-* &quot;-&quot;??????_-;_-@_-"/>
    <numFmt numFmtId="170" formatCode="_-* #,##0.0_-;\-* #,##0.0_-;_-* &quot;-&quot;?_-;_-@_-"/>
    <numFmt numFmtId="171" formatCode="_-* #,##0.000_-;\-* #,##0.000_-;_-* &quot;-&quot;???_-;_-@_-"/>
  </numFmts>
  <fonts count="23" x14ac:knownFonts="1">
    <font>
      <sz val="10"/>
      <name val="Arial"/>
    </font>
    <font>
      <sz val="9"/>
      <name val="Times New Roman"/>
      <family val="1"/>
    </font>
    <font>
      <sz val="10"/>
      <name val="Arial"/>
      <family val="2"/>
    </font>
    <font>
      <sz val="10"/>
      <name val="Arial"/>
      <family val="2"/>
    </font>
    <font>
      <b/>
      <sz val="9"/>
      <name val="Times New Roman"/>
      <family val="1"/>
    </font>
    <font>
      <b/>
      <sz val="12"/>
      <name val="Times New Roman"/>
      <family val="1"/>
    </font>
    <font>
      <sz val="11"/>
      <color rgb="FFFF0000"/>
      <name val="Calibri"/>
      <family val="2"/>
      <scheme val="minor"/>
    </font>
    <font>
      <sz val="11"/>
      <name val="Calibri"/>
      <family val="2"/>
      <scheme val="minor"/>
    </font>
    <font>
      <b/>
      <sz val="11"/>
      <name val="Calibri"/>
      <family val="2"/>
      <scheme val="minor"/>
    </font>
    <font>
      <b/>
      <i/>
      <sz val="11"/>
      <name val="Calibri"/>
      <family val="2"/>
      <scheme val="minor"/>
    </font>
    <font>
      <b/>
      <sz val="11"/>
      <color indexed="8"/>
      <name val="Calibri"/>
      <family val="2"/>
      <scheme val="minor"/>
    </font>
    <font>
      <vertAlign val="subscript"/>
      <sz val="11"/>
      <name val="Calibri"/>
      <family val="2"/>
      <scheme val="minor"/>
    </font>
    <font>
      <b/>
      <sz val="11"/>
      <color rgb="FFFF0000"/>
      <name val="Calibri"/>
      <family val="2"/>
      <scheme val="minor"/>
    </font>
    <font>
      <b/>
      <vertAlign val="subscript"/>
      <sz val="11"/>
      <name val="Calibri"/>
      <family val="2"/>
      <scheme val="minor"/>
    </font>
    <font>
      <sz val="11"/>
      <color indexed="8"/>
      <name val="Calibri"/>
      <family val="2"/>
      <scheme val="minor"/>
    </font>
    <font>
      <b/>
      <i/>
      <vertAlign val="subscript"/>
      <sz val="11"/>
      <name val="Calibri"/>
      <family val="2"/>
      <scheme val="minor"/>
    </font>
    <font>
      <sz val="11"/>
      <color rgb="FF000000"/>
      <name val="Calibri"/>
      <family val="2"/>
      <scheme val="minor"/>
    </font>
    <font>
      <sz val="11"/>
      <color rgb="FF000000"/>
      <name val="Calibri"/>
      <family val="2"/>
    </font>
    <font>
      <b/>
      <sz val="11"/>
      <color rgb="FF000000"/>
      <name val="Calibri"/>
      <family val="2"/>
    </font>
    <font>
      <sz val="11"/>
      <name val="Calibri"/>
      <family val="2"/>
    </font>
    <font>
      <sz val="11"/>
      <color rgb="FFFF0000"/>
      <name val="Calibri"/>
      <family val="2"/>
    </font>
    <font>
      <vertAlign val="subscript"/>
      <sz val="11"/>
      <color rgb="FF000000"/>
      <name val="Calibri"/>
      <family val="2"/>
    </font>
    <font>
      <b/>
      <vertAlign val="subscript"/>
      <sz val="11"/>
      <color rgb="FF000000"/>
      <name val="Calibri"/>
      <family val="2"/>
    </font>
  </fonts>
  <fills count="3">
    <fill>
      <patternFill patternType="none"/>
    </fill>
    <fill>
      <patternFill patternType="gray125"/>
    </fill>
    <fill>
      <patternFill patternType="solid">
        <fgColor rgb="FFCCFFFF"/>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9">
    <xf numFmtId="0" fontId="0" fillId="0" borderId="0"/>
    <xf numFmtId="164" fontId="1" fillId="0" borderId="0"/>
    <xf numFmtId="9" fontId="2" fillId="0" borderId="0" applyFont="0" applyFill="0" applyBorder="0" applyAlignment="0" applyProtection="0"/>
    <xf numFmtId="43" fontId="3" fillId="0" borderId="0" applyFont="0" applyFill="0" applyBorder="0" applyAlignment="0" applyProtection="0"/>
    <xf numFmtId="0" fontId="2" fillId="0" borderId="0"/>
    <xf numFmtId="49" fontId="1" fillId="0" borderId="2" applyNumberFormat="0" applyFont="0" applyFill="0" applyBorder="0" applyProtection="0">
      <alignment horizontal="left" vertical="center" indent="2"/>
    </xf>
    <xf numFmtId="4" fontId="4" fillId="0" borderId="1" applyFill="0" applyBorder="0" applyProtection="0">
      <alignment horizontal="right" vertical="center"/>
    </xf>
    <xf numFmtId="43" fontId="2" fillId="0" borderId="0" applyFont="0" applyFill="0" applyBorder="0" applyAlignment="0" applyProtection="0"/>
    <xf numFmtId="0" fontId="5" fillId="0" borderId="0" applyNumberFormat="0" applyFill="0" applyBorder="0" applyAlignment="0" applyProtection="0"/>
  </cellStyleXfs>
  <cellXfs count="134">
    <xf numFmtId="0" fontId="0" fillId="0" borderId="0" xfId="0"/>
    <xf numFmtId="0" fontId="8" fillId="0" borderId="0" xfId="0" applyFont="1" applyFill="1" applyAlignment="1">
      <alignment vertical="center"/>
    </xf>
    <xf numFmtId="0" fontId="9" fillId="0" borderId="0" xfId="0" applyFont="1" applyFill="1" applyAlignment="1">
      <alignment vertical="center"/>
    </xf>
    <xf numFmtId="0" fontId="7" fillId="0" borderId="0" xfId="0" applyFont="1" applyFill="1" applyBorder="1"/>
    <xf numFmtId="0" fontId="10" fillId="0" borderId="0" xfId="0" applyFont="1" applyFill="1" applyBorder="1" applyAlignment="1">
      <alignment horizontal="center" vertical="center" wrapText="1"/>
    </xf>
    <xf numFmtId="0" fontId="7" fillId="0" borderId="0" xfId="0" applyFont="1" applyFill="1" applyBorder="1" applyAlignment="1">
      <alignment vertical="center"/>
    </xf>
    <xf numFmtId="2" fontId="7" fillId="0" borderId="0" xfId="0" applyNumberFormat="1" applyFont="1" applyFill="1" applyBorder="1"/>
    <xf numFmtId="43" fontId="6" fillId="0" borderId="0" xfId="7" applyFont="1" applyFill="1" applyBorder="1"/>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9" fillId="0" borderId="0" xfId="0" applyFont="1" applyFill="1" applyBorder="1" applyAlignment="1">
      <alignment vertical="center"/>
    </xf>
    <xf numFmtId="2" fontId="7" fillId="0" borderId="0" xfId="0" applyNumberFormat="1" applyFont="1" applyFill="1" applyBorder="1" applyAlignment="1">
      <alignment horizontal="right"/>
    </xf>
    <xf numFmtId="4" fontId="8" fillId="0" borderId="0" xfId="0" applyNumberFormat="1" applyFont="1" applyFill="1" applyBorder="1" applyAlignment="1">
      <alignment horizontal="right"/>
    </xf>
    <xf numFmtId="2" fontId="7" fillId="0" borderId="0" xfId="0" applyNumberFormat="1" applyFont="1" applyFill="1" applyBorder="1" applyAlignment="1"/>
    <xf numFmtId="2" fontId="10" fillId="0" borderId="0" xfId="0" applyNumberFormat="1" applyFont="1" applyFill="1" applyBorder="1" applyAlignment="1">
      <alignment horizontal="right"/>
    </xf>
    <xf numFmtId="4" fontId="14" fillId="0" borderId="0" xfId="0" applyNumberFormat="1" applyFont="1" applyFill="1" applyBorder="1" applyAlignment="1">
      <alignment horizontal="right"/>
    </xf>
    <xf numFmtId="4" fontId="7" fillId="0" borderId="0" xfId="0" applyNumberFormat="1" applyFont="1" applyFill="1" applyBorder="1" applyAlignment="1">
      <alignment horizontal="right"/>
    </xf>
    <xf numFmtId="10" fontId="7" fillId="0" borderId="0" xfId="2" applyNumberFormat="1" applyFont="1" applyFill="1" applyBorder="1" applyAlignment="1">
      <alignment horizontal="right"/>
    </xf>
    <xf numFmtId="10" fontId="10" fillId="0" borderId="0" xfId="2" applyNumberFormat="1" applyFont="1" applyFill="1" applyBorder="1" applyAlignment="1">
      <alignment horizontal="right"/>
    </xf>
    <xf numFmtId="0" fontId="9" fillId="0" borderId="0" xfId="0" applyFont="1" applyAlignment="1"/>
    <xf numFmtId="0" fontId="7" fillId="0" borderId="0" xfId="0" applyFont="1"/>
    <xf numFmtId="0" fontId="6" fillId="0" borderId="0" xfId="0" applyFont="1" applyAlignment="1">
      <alignment wrapText="1"/>
    </xf>
    <xf numFmtId="0" fontId="7" fillId="0" borderId="0" xfId="0" applyFont="1" applyAlignment="1">
      <alignment wrapText="1"/>
    </xf>
    <xf numFmtId="0" fontId="16" fillId="0" borderId="0" xfId="0" applyFont="1" applyAlignment="1">
      <alignment horizontal="center"/>
    </xf>
    <xf numFmtId="0" fontId="8" fillId="0" borderId="0" xfId="0" applyFont="1" applyFill="1" applyBorder="1" applyAlignment="1">
      <alignment vertical="center"/>
    </xf>
    <xf numFmtId="0" fontId="6" fillId="0" borderId="0" xfId="0" applyFont="1" applyFill="1" applyBorder="1" applyAlignment="1">
      <alignment vertical="center"/>
    </xf>
    <xf numFmtId="169" fontId="6" fillId="0" borderId="0" xfId="0" applyNumberFormat="1" applyFont="1" applyFill="1" applyBorder="1" applyAlignment="1">
      <alignment horizontal="center" vertical="center"/>
    </xf>
    <xf numFmtId="0" fontId="12" fillId="0" borderId="0" xfId="0" applyFont="1" applyFill="1" applyBorder="1" applyAlignment="1">
      <alignment vertical="center"/>
    </xf>
    <xf numFmtId="10" fontId="7" fillId="0" borderId="0" xfId="2" applyNumberFormat="1" applyFont="1" applyFill="1" applyBorder="1" applyAlignment="1">
      <alignment horizontal="right" vertical="center"/>
    </xf>
    <xf numFmtId="0" fontId="10" fillId="0" borderId="0" xfId="0" applyFont="1" applyFill="1" applyBorder="1" applyAlignment="1">
      <alignment horizontal="center" vertical="center"/>
    </xf>
    <xf numFmtId="166" fontId="7" fillId="0" borderId="0" xfId="0" applyNumberFormat="1" applyFont="1" applyFill="1" applyBorder="1" applyAlignment="1">
      <alignment horizontal="right" vertical="center"/>
    </xf>
    <xf numFmtId="166" fontId="8" fillId="0" borderId="0" xfId="0" applyNumberFormat="1" applyFont="1" applyFill="1" applyBorder="1" applyAlignment="1">
      <alignment horizontal="right" vertical="center"/>
    </xf>
    <xf numFmtId="10" fontId="8" fillId="0" borderId="0" xfId="2" applyNumberFormat="1" applyFont="1" applyFill="1" applyBorder="1" applyAlignment="1">
      <alignment horizontal="right" vertical="center"/>
    </xf>
    <xf numFmtId="10" fontId="7" fillId="0" borderId="0" xfId="0" applyNumberFormat="1" applyFont="1" applyFill="1" applyBorder="1" applyAlignment="1">
      <alignment vertical="center"/>
    </xf>
    <xf numFmtId="2" fontId="7" fillId="0" borderId="0" xfId="3" applyNumberFormat="1" applyFont="1" applyFill="1" applyBorder="1" applyAlignment="1">
      <alignment horizontal="right" vertical="center"/>
    </xf>
    <xf numFmtId="2" fontId="7" fillId="0" borderId="0" xfId="2" applyNumberFormat="1" applyFont="1" applyFill="1" applyBorder="1" applyAlignment="1">
      <alignment horizontal="right" vertical="center"/>
    </xf>
    <xf numFmtId="2" fontId="8" fillId="0" borderId="0" xfId="2" applyNumberFormat="1" applyFont="1" applyFill="1" applyBorder="1" applyAlignment="1">
      <alignment horizontal="right" vertical="center"/>
    </xf>
    <xf numFmtId="10" fontId="7" fillId="0" borderId="0" xfId="2" applyNumberFormat="1" applyFont="1" applyFill="1" applyBorder="1" applyAlignment="1">
      <alignment vertical="center"/>
    </xf>
    <xf numFmtId="10" fontId="8" fillId="0" borderId="0" xfId="2" applyNumberFormat="1" applyFont="1" applyFill="1" applyBorder="1" applyAlignment="1">
      <alignment vertical="center"/>
    </xf>
    <xf numFmtId="43" fontId="6" fillId="0" borderId="0" xfId="3" applyFont="1" applyFill="1" applyBorder="1" applyAlignment="1">
      <alignment vertical="center"/>
    </xf>
    <xf numFmtId="4" fontId="7" fillId="0" borderId="0" xfId="0" applyNumberFormat="1" applyFont="1" applyFill="1" applyBorder="1" applyAlignment="1">
      <alignment vertical="center"/>
    </xf>
    <xf numFmtId="10" fontId="8" fillId="0" borderId="0" xfId="0" applyNumberFormat="1" applyFont="1" applyFill="1" applyBorder="1" applyAlignment="1">
      <alignment vertical="center"/>
    </xf>
    <xf numFmtId="166" fontId="7" fillId="0" borderId="0" xfId="0" applyNumberFormat="1" applyFont="1" applyFill="1" applyBorder="1" applyAlignment="1">
      <alignment horizontal="right" vertical="center" wrapText="1"/>
    </xf>
    <xf numFmtId="0" fontId="7" fillId="0" borderId="0" xfId="0" applyFont="1" applyFill="1" applyBorder="1" applyAlignment="1">
      <alignment horizontal="left" vertical="center" wrapText="1"/>
    </xf>
    <xf numFmtId="166" fontId="8" fillId="0" borderId="0" xfId="0" applyNumberFormat="1" applyFont="1" applyFill="1" applyBorder="1" applyAlignment="1">
      <alignment horizontal="right" vertical="center" wrapText="1"/>
    </xf>
    <xf numFmtId="10" fontId="7" fillId="0" borderId="0" xfId="0" applyNumberFormat="1" applyFont="1" applyFill="1" applyBorder="1" applyAlignment="1">
      <alignment horizontal="right" vertical="center" wrapText="1"/>
    </xf>
    <xf numFmtId="10" fontId="8" fillId="0" borderId="0" xfId="2" applyNumberFormat="1" applyFont="1" applyFill="1" applyBorder="1" applyAlignment="1">
      <alignment horizontal="right" vertical="center" wrapText="1"/>
    </xf>
    <xf numFmtId="4" fontId="8" fillId="0" borderId="0" xfId="0" applyNumberFormat="1" applyFont="1" applyFill="1" applyBorder="1" applyAlignment="1">
      <alignment vertical="center"/>
    </xf>
    <xf numFmtId="0" fontId="7" fillId="0" borderId="0" xfId="0" applyFont="1" applyFill="1" applyBorder="1" applyAlignment="1">
      <alignment horizontal="left" vertical="center" wrapText="1" indent="1"/>
    </xf>
    <xf numFmtId="170" fontId="6" fillId="0" borderId="0" xfId="3" applyNumberFormat="1" applyFont="1" applyFill="1" applyBorder="1" applyAlignment="1">
      <alignment vertical="center"/>
    </xf>
    <xf numFmtId="10" fontId="7" fillId="0" borderId="0" xfId="2" applyNumberFormat="1" applyFont="1" applyFill="1" applyBorder="1" applyAlignment="1">
      <alignment horizontal="right" vertical="center" wrapText="1"/>
    </xf>
    <xf numFmtId="165" fontId="7" fillId="0" borderId="0" xfId="2" applyNumberFormat="1" applyFont="1" applyFill="1" applyBorder="1" applyAlignment="1">
      <alignment vertical="center"/>
    </xf>
    <xf numFmtId="0" fontId="7" fillId="0" borderId="0" xfId="0" applyFont="1" applyFill="1" applyBorder="1" applyAlignment="1">
      <alignment horizontal="left" vertical="center"/>
    </xf>
    <xf numFmtId="0" fontId="8" fillId="0" borderId="0" xfId="0" applyFont="1" applyFill="1" applyBorder="1" applyAlignment="1"/>
    <xf numFmtId="0" fontId="9" fillId="0" borderId="0" xfId="0" applyFont="1" applyFill="1" applyBorder="1" applyAlignment="1"/>
    <xf numFmtId="2" fontId="7" fillId="0" borderId="0" xfId="0" applyNumberFormat="1" applyFont="1" applyFill="1" applyBorder="1" applyAlignment="1">
      <alignment horizontal="left"/>
    </xf>
    <xf numFmtId="0" fontId="7" fillId="0" borderId="0" xfId="0" applyFont="1" applyFill="1" applyBorder="1" applyAlignment="1"/>
    <xf numFmtId="0" fontId="6" fillId="0" borderId="0" xfId="0" applyFont="1" applyFill="1" applyBorder="1" applyAlignment="1"/>
    <xf numFmtId="167" fontId="6" fillId="0" borderId="0" xfId="3" applyNumberFormat="1" applyFont="1" applyFill="1" applyBorder="1" applyAlignment="1">
      <alignment vertical="center"/>
    </xf>
    <xf numFmtId="2" fontId="7" fillId="0" borderId="0" xfId="0" applyNumberFormat="1" applyFont="1" applyFill="1" applyBorder="1" applyAlignment="1">
      <alignment vertical="center"/>
    </xf>
    <xf numFmtId="168" fontId="7" fillId="0" borderId="0" xfId="2" applyNumberFormat="1" applyFont="1" applyFill="1" applyBorder="1" applyAlignment="1">
      <alignment horizontal="right" vertical="center" wrapText="1"/>
    </xf>
    <xf numFmtId="2" fontId="8" fillId="0" borderId="0" xfId="2" applyNumberFormat="1" applyFont="1" applyFill="1" applyBorder="1" applyAlignment="1">
      <alignment horizontal="right" vertical="center" wrapText="1"/>
    </xf>
    <xf numFmtId="10" fontId="8" fillId="0" borderId="0" xfId="0" applyNumberFormat="1" applyFont="1" applyFill="1" applyBorder="1"/>
    <xf numFmtId="4" fontId="7" fillId="0" borderId="0" xfId="0" applyNumberFormat="1" applyFont="1" applyFill="1" applyBorder="1" applyAlignment="1">
      <alignment horizontal="right" vertical="center" wrapText="1"/>
    </xf>
    <xf numFmtId="166" fontId="7" fillId="0" borderId="0" xfId="0" applyNumberFormat="1" applyFont="1" applyFill="1" applyBorder="1" applyAlignment="1">
      <alignment vertical="center"/>
    </xf>
    <xf numFmtId="171" fontId="6" fillId="0" borderId="0" xfId="0" applyNumberFormat="1" applyFont="1" applyFill="1" applyBorder="1" applyAlignment="1">
      <alignment horizontal="center" vertical="center"/>
    </xf>
    <xf numFmtId="2" fontId="7" fillId="0" borderId="0" xfId="2" applyNumberFormat="1" applyFont="1" applyFill="1" applyBorder="1" applyAlignment="1">
      <alignment vertical="center"/>
    </xf>
    <xf numFmtId="2" fontId="8" fillId="0" borderId="0" xfId="2" applyNumberFormat="1" applyFont="1" applyFill="1" applyBorder="1" applyAlignment="1">
      <alignment vertical="center"/>
    </xf>
    <xf numFmtId="0" fontId="7" fillId="0" borderId="0" xfId="0" applyFont="1" applyAlignment="1">
      <alignment horizontal="left" indent="1"/>
    </xf>
    <xf numFmtId="0" fontId="18"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8" fillId="2" borderId="4" xfId="0" applyFont="1" applyFill="1" applyBorder="1" applyAlignment="1">
      <alignment vertical="center" wrapText="1"/>
    </xf>
    <xf numFmtId="0" fontId="17" fillId="0" borderId="7" xfId="0" applyFont="1" applyBorder="1" applyAlignment="1">
      <alignment horizontal="center" vertical="center"/>
    </xf>
    <xf numFmtId="0" fontId="17" fillId="0" borderId="7" xfId="0" applyFont="1" applyBorder="1" applyAlignment="1">
      <alignment vertical="center" wrapText="1"/>
    </xf>
    <xf numFmtId="0" fontId="17" fillId="2" borderId="12" xfId="0" applyFont="1" applyFill="1" applyBorder="1" applyAlignment="1">
      <alignment horizontal="left" vertical="center" wrapText="1" indent="1"/>
    </xf>
    <xf numFmtId="0" fontId="17" fillId="0" borderId="13" xfId="0" applyFont="1" applyBorder="1" applyAlignment="1">
      <alignment horizontal="center" vertical="center"/>
    </xf>
    <xf numFmtId="0" fontId="19" fillId="0" borderId="14" xfId="0" applyFont="1" applyBorder="1" applyAlignment="1">
      <alignment vertical="center" wrapText="1"/>
    </xf>
    <xf numFmtId="0" fontId="17" fillId="2" borderId="15" xfId="0" applyFont="1" applyFill="1" applyBorder="1" applyAlignment="1">
      <alignment horizontal="left" vertical="center" wrapText="1" indent="2"/>
    </xf>
    <xf numFmtId="0" fontId="18" fillId="0" borderId="2" xfId="0" applyFont="1" applyBorder="1" applyAlignment="1">
      <alignment horizontal="center" vertical="center"/>
    </xf>
    <xf numFmtId="0" fontId="17" fillId="0" borderId="2" xfId="0" applyFont="1" applyBorder="1" applyAlignment="1">
      <alignment horizontal="center" vertical="center"/>
    </xf>
    <xf numFmtId="0" fontId="19" fillId="0" borderId="16" xfId="0" applyFont="1" applyBorder="1" applyAlignment="1">
      <alignment wrapText="1"/>
    </xf>
    <xf numFmtId="0" fontId="19" fillId="0" borderId="16" xfId="0" applyFont="1" applyBorder="1" applyAlignment="1">
      <alignment vertical="center" wrapText="1"/>
    </xf>
    <xf numFmtId="0" fontId="19" fillId="0" borderId="2" xfId="0" applyFont="1" applyBorder="1" applyAlignment="1">
      <alignment vertical="center"/>
    </xf>
    <xf numFmtId="0" fontId="20" fillId="0" borderId="16" xfId="0" applyFont="1" applyBorder="1" applyAlignment="1">
      <alignment vertical="center" wrapText="1"/>
    </xf>
    <xf numFmtId="0" fontId="17" fillId="2" borderId="17" xfId="0" applyFont="1" applyFill="1" applyBorder="1" applyAlignment="1">
      <alignment horizontal="left" vertical="center" wrapText="1" indent="1"/>
    </xf>
    <xf numFmtId="0" fontId="19" fillId="0" borderId="18" xfId="0" applyFont="1" applyBorder="1" applyAlignment="1">
      <alignment vertical="center"/>
    </xf>
    <xf numFmtId="0" fontId="20" fillId="0" borderId="19" xfId="0" applyFont="1" applyBorder="1" applyAlignment="1">
      <alignment vertical="center" wrapText="1"/>
    </xf>
    <xf numFmtId="0" fontId="19" fillId="0" borderId="13" xfId="0" applyFont="1" applyBorder="1" applyAlignment="1">
      <alignment vertical="center"/>
    </xf>
    <xf numFmtId="0" fontId="18" fillId="0" borderId="18" xfId="0" applyFont="1" applyBorder="1" applyAlignment="1">
      <alignment horizontal="center" vertical="center"/>
    </xf>
    <xf numFmtId="0" fontId="17" fillId="0" borderId="18" xfId="0" applyFont="1" applyBorder="1" applyAlignment="1">
      <alignment horizontal="center" vertical="center"/>
    </xf>
    <xf numFmtId="0" fontId="17" fillId="2" borderId="20" xfId="0" applyFont="1" applyFill="1" applyBorder="1" applyAlignment="1">
      <alignment horizontal="left" vertical="center" wrapText="1" indent="2"/>
    </xf>
    <xf numFmtId="0" fontId="19" fillId="0" borderId="1" xfId="0" applyFont="1" applyBorder="1" applyAlignment="1">
      <alignment vertical="center"/>
    </xf>
    <xf numFmtId="0" fontId="17" fillId="2" borderId="15" xfId="0" applyFont="1" applyFill="1" applyBorder="1" applyAlignment="1">
      <alignment horizontal="left" vertical="center" wrapText="1" indent="1"/>
    </xf>
    <xf numFmtId="0" fontId="19" fillId="0" borderId="2" xfId="0" applyFont="1" applyBorder="1"/>
    <xf numFmtId="0" fontId="19" fillId="2" borderId="12" xfId="0" applyFont="1" applyFill="1" applyBorder="1" applyAlignment="1">
      <alignment horizontal="left" vertical="center" wrapText="1" indent="1"/>
    </xf>
    <xf numFmtId="0" fontId="19" fillId="2" borderId="15" xfId="0" applyFont="1" applyFill="1" applyBorder="1" applyAlignment="1">
      <alignment horizontal="left" vertical="center" wrapText="1" indent="1"/>
    </xf>
    <xf numFmtId="0" fontId="19" fillId="2" borderId="17" xfId="0" applyFont="1" applyFill="1" applyBorder="1" applyAlignment="1">
      <alignment horizontal="left" vertical="center" wrapText="1" indent="1"/>
    </xf>
    <xf numFmtId="0" fontId="18" fillId="2" borderId="23" xfId="0" applyFont="1" applyFill="1" applyBorder="1" applyAlignment="1">
      <alignment vertical="center" wrapText="1"/>
    </xf>
    <xf numFmtId="0" fontId="17" fillId="0" borderId="24" xfId="0" applyFont="1" applyBorder="1" applyAlignment="1">
      <alignment horizontal="center" vertical="center"/>
    </xf>
    <xf numFmtId="0" fontId="18" fillId="2" borderId="26" xfId="0" applyFont="1" applyFill="1" applyBorder="1" applyAlignment="1">
      <alignment vertical="center" wrapText="1"/>
    </xf>
    <xf numFmtId="0" fontId="17" fillId="0" borderId="27" xfId="0" applyFont="1" applyBorder="1" applyAlignment="1">
      <alignment horizontal="center" vertical="center"/>
    </xf>
    <xf numFmtId="0" fontId="17" fillId="0" borderId="8" xfId="0" applyFont="1" applyBorder="1" applyAlignment="1">
      <alignment vertical="center" wrapText="1"/>
    </xf>
    <xf numFmtId="0" fontId="18" fillId="2" borderId="28" xfId="0" applyFont="1" applyFill="1" applyBorder="1" applyAlignment="1">
      <alignment vertical="center" wrapText="1"/>
    </xf>
    <xf numFmtId="0" fontId="17" fillId="0" borderId="11" xfId="0" applyFont="1" applyBorder="1" applyAlignment="1">
      <alignment horizontal="center" vertical="center"/>
    </xf>
    <xf numFmtId="0" fontId="17" fillId="0" borderId="9" xfId="0" applyFont="1" applyBorder="1" applyAlignment="1">
      <alignment vertical="center" wrapText="1"/>
    </xf>
    <xf numFmtId="0" fontId="18" fillId="2" borderId="29" xfId="0" applyFont="1" applyFill="1" applyBorder="1" applyAlignment="1">
      <alignment vertical="center" wrapText="1"/>
    </xf>
    <xf numFmtId="0" fontId="17" fillId="0" borderId="30" xfId="0" applyFont="1" applyBorder="1" applyAlignment="1">
      <alignment horizontal="center" vertical="center"/>
    </xf>
    <xf numFmtId="0" fontId="17" fillId="0" borderId="10" xfId="0" applyFont="1" applyBorder="1" applyAlignment="1">
      <alignment vertical="center" wrapText="1"/>
    </xf>
    <xf numFmtId="0" fontId="17" fillId="0" borderId="2" xfId="0" applyFont="1" applyBorder="1" applyAlignment="1">
      <alignment horizontal="center" vertical="center"/>
    </xf>
    <xf numFmtId="0" fontId="17" fillId="0" borderId="2" xfId="0" applyFont="1" applyBorder="1" applyAlignment="1">
      <alignment horizontal="center" vertical="center"/>
    </xf>
    <xf numFmtId="0" fontId="19" fillId="0" borderId="31" xfId="0" applyFont="1" applyBorder="1" applyAlignment="1">
      <alignment vertical="center"/>
    </xf>
    <xf numFmtId="0" fontId="19" fillId="0" borderId="21" xfId="0" applyFont="1" applyBorder="1" applyAlignment="1">
      <alignment vertical="center" wrapText="1"/>
    </xf>
    <xf numFmtId="43" fontId="6" fillId="0" borderId="0" xfId="3" applyFont="1" applyFill="1" applyBorder="1" applyAlignment="1">
      <alignment horizontal="right" vertical="center"/>
    </xf>
    <xf numFmtId="0" fontId="17" fillId="0" borderId="2" xfId="0" applyFont="1" applyBorder="1" applyAlignment="1">
      <alignment horizontal="center" vertical="center"/>
    </xf>
    <xf numFmtId="2" fontId="7" fillId="0" borderId="0" xfId="2" applyNumberFormat="1" applyFont="1" applyFill="1" applyBorder="1"/>
    <xf numFmtId="0" fontId="17" fillId="0" borderId="2" xfId="0" applyFont="1" applyBorder="1" applyAlignment="1">
      <alignment horizontal="center" vertical="center"/>
    </xf>
    <xf numFmtId="0" fontId="20" fillId="0" borderId="16" xfId="0" applyFont="1" applyFill="1" applyBorder="1" applyAlignment="1">
      <alignment vertical="center" wrapText="1"/>
    </xf>
    <xf numFmtId="0" fontId="17" fillId="0" borderId="2" xfId="0" applyFont="1" applyBorder="1" applyAlignment="1">
      <alignment horizontal="center" vertical="center"/>
    </xf>
    <xf numFmtId="0" fontId="19" fillId="0" borderId="22" xfId="0" applyFont="1" applyFill="1" applyBorder="1" applyAlignment="1">
      <alignment horizontal="center" vertical="center" wrapText="1"/>
    </xf>
    <xf numFmtId="0" fontId="17" fillId="0" borderId="32" xfId="0" applyFont="1" applyBorder="1" applyAlignment="1">
      <alignment horizontal="center" vertical="center"/>
    </xf>
    <xf numFmtId="0" fontId="19" fillId="0" borderId="25" xfId="0" applyFont="1" applyBorder="1" applyAlignment="1">
      <alignment vertical="center" wrapText="1"/>
    </xf>
    <xf numFmtId="0" fontId="18" fillId="2" borderId="5" xfId="0" applyFont="1" applyFill="1" applyBorder="1" applyAlignment="1">
      <alignment vertical="center" wrapText="1"/>
    </xf>
    <xf numFmtId="0" fontId="18" fillId="2" borderId="6" xfId="0" applyFont="1" applyFill="1" applyBorder="1" applyAlignment="1">
      <alignment vertical="center" wrapText="1"/>
    </xf>
    <xf numFmtId="0" fontId="17" fillId="2" borderId="15" xfId="0" applyFont="1" applyFill="1" applyBorder="1" applyAlignment="1">
      <alignment horizontal="left" vertical="center" wrapText="1" indent="2"/>
    </xf>
    <xf numFmtId="0" fontId="19" fillId="0" borderId="2" xfId="0" applyFont="1" applyBorder="1" applyAlignment="1">
      <alignment vertical="center"/>
    </xf>
    <xf numFmtId="0" fontId="17" fillId="0" borderId="2" xfId="0" applyFont="1" applyBorder="1" applyAlignment="1">
      <alignment horizontal="center" vertical="center"/>
    </xf>
    <xf numFmtId="0" fontId="17" fillId="2" borderId="12" xfId="0" applyFont="1" applyFill="1" applyBorder="1" applyAlignment="1">
      <alignment horizontal="left" vertical="center" wrapText="1" indent="1"/>
    </xf>
    <xf numFmtId="0" fontId="17" fillId="2" borderId="15" xfId="0" applyFont="1" applyFill="1" applyBorder="1" applyAlignment="1">
      <alignment horizontal="left" vertical="center" wrapText="1" indent="1"/>
    </xf>
    <xf numFmtId="0" fontId="17" fillId="0" borderId="13" xfId="0" applyFont="1" applyBorder="1" applyAlignment="1">
      <alignment horizontal="center" vertical="center"/>
    </xf>
    <xf numFmtId="0" fontId="19" fillId="0" borderId="22"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5" xfId="0" applyFont="1" applyFill="1" applyBorder="1" applyAlignment="1">
      <alignment horizontal="center" vertical="center" wrapText="1"/>
    </xf>
  </cellXfs>
  <cellStyles count="9">
    <cellStyle name="2x indented GHG Textfiels" xfId="5" xr:uid="{00000000-0005-0000-0000-000000000000}"/>
    <cellStyle name="Bold GHG Numbers (0.00)" xfId="6" xr:uid="{00000000-0005-0000-0000-000001000000}"/>
    <cellStyle name="Comma" xfId="3" builtinId="3"/>
    <cellStyle name="Comma 2" xfId="7" xr:uid="{00000000-0005-0000-0000-000003000000}"/>
    <cellStyle name="Headline" xfId="8" xr:uid="{00000000-0005-0000-0000-000004000000}"/>
    <cellStyle name="Normal" xfId="0" builtinId="0"/>
    <cellStyle name="Normal 2" xfId="4" xr:uid="{00000000-0005-0000-0000-000006000000}"/>
    <cellStyle name="Percent" xfId="2" builtinId="5"/>
    <cellStyle name="Обычный_CRF2002 (1)" xfId="1"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1.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29982210187782E-2"/>
          <c:y val="8.1963223301355151E-2"/>
          <c:w val="0.92369703232243994"/>
          <c:h val="0.79536174252352876"/>
        </c:manualLayout>
      </c:layout>
      <c:barChart>
        <c:barDir val="col"/>
        <c:grouping val="clustered"/>
        <c:varyColors val="0"/>
        <c:ser>
          <c:idx val="0"/>
          <c:order val="0"/>
          <c:tx>
            <c:strRef>
              <c:f>'Figure 10.1 Energy'!$B$1</c:f>
              <c:strCache>
                <c:ptCount val="1"/>
                <c:pt idx="0">
                  <c:v>2021 submission</c:v>
                </c:pt>
              </c:strCache>
            </c:strRef>
          </c:tx>
          <c:invertIfNegative val="0"/>
          <c:dLbls>
            <c:dLbl>
              <c:idx val="0"/>
              <c:tx>
                <c:rich>
                  <a:bodyPr/>
                  <a:lstStyle/>
                  <a:p>
                    <a:fld id="{0CA54CC2-4E9B-4C01-8A32-2B93156DE58E}"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6A5-4D69-A984-9F15CB246A6D}"/>
                </c:ext>
              </c:extLst>
            </c:dLbl>
            <c:dLbl>
              <c:idx val="1"/>
              <c:tx>
                <c:rich>
                  <a:bodyPr/>
                  <a:lstStyle/>
                  <a:p>
                    <a:fld id="{CF064DBD-8FF4-43BE-A501-742AC33BB88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6A5-4D69-A984-9F15CB246A6D}"/>
                </c:ext>
              </c:extLst>
            </c:dLbl>
            <c:dLbl>
              <c:idx val="2"/>
              <c:tx>
                <c:rich>
                  <a:bodyPr/>
                  <a:lstStyle/>
                  <a:p>
                    <a:fld id="{6243A862-ECE3-44A9-AD28-B21D0ADA6BD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6A5-4D69-A984-9F15CB246A6D}"/>
                </c:ext>
              </c:extLst>
            </c:dLbl>
            <c:dLbl>
              <c:idx val="3"/>
              <c:tx>
                <c:rich>
                  <a:bodyPr/>
                  <a:lstStyle/>
                  <a:p>
                    <a:fld id="{96D90C2E-235F-4273-98E8-083329D8908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6A5-4D69-A984-9F15CB246A6D}"/>
                </c:ext>
              </c:extLst>
            </c:dLbl>
            <c:dLbl>
              <c:idx val="4"/>
              <c:tx>
                <c:rich>
                  <a:bodyPr/>
                  <a:lstStyle/>
                  <a:p>
                    <a:fld id="{B8D3EBBB-3F8B-43DE-9B28-5EB05B02617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6A5-4D69-A984-9F15CB246A6D}"/>
                </c:ext>
              </c:extLst>
            </c:dLbl>
            <c:dLbl>
              <c:idx val="5"/>
              <c:tx>
                <c:rich>
                  <a:bodyPr/>
                  <a:lstStyle/>
                  <a:p>
                    <a:fld id="{392D13D8-9404-4AFF-83E9-0D227947CA2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6A5-4D69-A984-9F15CB246A6D}"/>
                </c:ext>
              </c:extLst>
            </c:dLbl>
            <c:dLbl>
              <c:idx val="6"/>
              <c:tx>
                <c:rich>
                  <a:bodyPr/>
                  <a:lstStyle/>
                  <a:p>
                    <a:fld id="{F13287EE-A42B-462A-8E74-484244B5722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6A5-4D69-A984-9F15CB246A6D}"/>
                </c:ext>
              </c:extLst>
            </c:dLbl>
            <c:dLbl>
              <c:idx val="7"/>
              <c:tx>
                <c:rich>
                  <a:bodyPr/>
                  <a:lstStyle/>
                  <a:p>
                    <a:fld id="{E666FE4E-9EA4-4634-AF40-D05425376DA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6A5-4D69-A984-9F15CB246A6D}"/>
                </c:ext>
              </c:extLst>
            </c:dLbl>
            <c:dLbl>
              <c:idx val="8"/>
              <c:tx>
                <c:rich>
                  <a:bodyPr/>
                  <a:lstStyle/>
                  <a:p>
                    <a:fld id="{15A05869-C70D-44DA-9B1D-7E29C742FBB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6A5-4D69-A984-9F15CB246A6D}"/>
                </c:ext>
              </c:extLst>
            </c:dLbl>
            <c:dLbl>
              <c:idx val="9"/>
              <c:tx>
                <c:rich>
                  <a:bodyPr/>
                  <a:lstStyle/>
                  <a:p>
                    <a:fld id="{FE88756E-C1A3-4D40-BA9C-BB0EE7FD933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6A5-4D69-A984-9F15CB246A6D}"/>
                </c:ext>
              </c:extLst>
            </c:dLbl>
            <c:dLbl>
              <c:idx val="10"/>
              <c:tx>
                <c:rich>
                  <a:bodyPr/>
                  <a:lstStyle/>
                  <a:p>
                    <a:fld id="{C03CBB1D-8E0D-4189-A14C-1B4AC8F80BF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6A5-4D69-A984-9F15CB246A6D}"/>
                </c:ext>
              </c:extLst>
            </c:dLbl>
            <c:dLbl>
              <c:idx val="11"/>
              <c:tx>
                <c:rich>
                  <a:bodyPr/>
                  <a:lstStyle/>
                  <a:p>
                    <a:fld id="{D80F1E39-C868-4E21-B0F8-A0A09F8A683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6A5-4D69-A984-9F15CB246A6D}"/>
                </c:ext>
              </c:extLst>
            </c:dLbl>
            <c:dLbl>
              <c:idx val="12"/>
              <c:tx>
                <c:rich>
                  <a:bodyPr/>
                  <a:lstStyle/>
                  <a:p>
                    <a:fld id="{F5D46BB5-9994-411F-8A4F-191D98026F4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6A5-4D69-A984-9F15CB246A6D}"/>
                </c:ext>
              </c:extLst>
            </c:dLbl>
            <c:dLbl>
              <c:idx val="13"/>
              <c:tx>
                <c:rich>
                  <a:bodyPr/>
                  <a:lstStyle/>
                  <a:p>
                    <a:fld id="{C75CAB3B-0459-47DF-8DAF-FE683ECDF16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6A5-4D69-A984-9F15CB246A6D}"/>
                </c:ext>
              </c:extLst>
            </c:dLbl>
            <c:dLbl>
              <c:idx val="14"/>
              <c:tx>
                <c:rich>
                  <a:bodyPr/>
                  <a:lstStyle/>
                  <a:p>
                    <a:fld id="{C772D675-E2B3-4B6D-AAF4-83D1F674F79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06A5-4D69-A984-9F15CB246A6D}"/>
                </c:ext>
              </c:extLst>
            </c:dLbl>
            <c:dLbl>
              <c:idx val="15"/>
              <c:tx>
                <c:rich>
                  <a:bodyPr/>
                  <a:lstStyle/>
                  <a:p>
                    <a:fld id="{9DB88726-B9E6-4DED-B709-605C0CCBFD5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06A5-4D69-A984-9F15CB246A6D}"/>
                </c:ext>
              </c:extLst>
            </c:dLbl>
            <c:dLbl>
              <c:idx val="16"/>
              <c:tx>
                <c:rich>
                  <a:bodyPr/>
                  <a:lstStyle/>
                  <a:p>
                    <a:fld id="{7F18A798-DF80-4059-B224-86A713539EC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06A5-4D69-A984-9F15CB246A6D}"/>
                </c:ext>
              </c:extLst>
            </c:dLbl>
            <c:dLbl>
              <c:idx val="17"/>
              <c:tx>
                <c:rich>
                  <a:bodyPr/>
                  <a:lstStyle/>
                  <a:p>
                    <a:fld id="{4E168C23-6FDE-4109-A96E-55C21875C37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06A5-4D69-A984-9F15CB246A6D}"/>
                </c:ext>
              </c:extLst>
            </c:dLbl>
            <c:dLbl>
              <c:idx val="18"/>
              <c:tx>
                <c:rich>
                  <a:bodyPr/>
                  <a:lstStyle/>
                  <a:p>
                    <a:fld id="{F1B4A634-8301-44A4-9415-0AD3C5D04E9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06A5-4D69-A984-9F15CB246A6D}"/>
                </c:ext>
              </c:extLst>
            </c:dLbl>
            <c:dLbl>
              <c:idx val="19"/>
              <c:tx>
                <c:rich>
                  <a:bodyPr/>
                  <a:lstStyle/>
                  <a:p>
                    <a:fld id="{0D92F6AE-C398-43E0-AAAB-3E86599F63E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06A5-4D69-A984-9F15CB246A6D}"/>
                </c:ext>
              </c:extLst>
            </c:dLbl>
            <c:dLbl>
              <c:idx val="20"/>
              <c:tx>
                <c:rich>
                  <a:bodyPr/>
                  <a:lstStyle/>
                  <a:p>
                    <a:fld id="{43511264-CD05-4777-BB0B-F0EBA6B34D4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06A5-4D69-A984-9F15CB246A6D}"/>
                </c:ext>
              </c:extLst>
            </c:dLbl>
            <c:dLbl>
              <c:idx val="21"/>
              <c:tx>
                <c:rich>
                  <a:bodyPr/>
                  <a:lstStyle/>
                  <a:p>
                    <a:fld id="{00249DED-4CB8-43BE-9CE8-9D409467697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06A5-4D69-A984-9F15CB246A6D}"/>
                </c:ext>
              </c:extLst>
            </c:dLbl>
            <c:dLbl>
              <c:idx val="22"/>
              <c:tx>
                <c:rich>
                  <a:bodyPr/>
                  <a:lstStyle/>
                  <a:p>
                    <a:fld id="{D3A2EC1C-577E-4462-852B-4B1833F4CCB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06A5-4D69-A984-9F15CB246A6D}"/>
                </c:ext>
              </c:extLst>
            </c:dLbl>
            <c:dLbl>
              <c:idx val="23"/>
              <c:tx>
                <c:rich>
                  <a:bodyPr/>
                  <a:lstStyle/>
                  <a:p>
                    <a:fld id="{FBA5DBCD-09A4-4A7C-ABC7-8785E61EE47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06A5-4D69-A984-9F15CB246A6D}"/>
                </c:ext>
              </c:extLst>
            </c:dLbl>
            <c:dLbl>
              <c:idx val="24"/>
              <c:tx>
                <c:rich>
                  <a:bodyPr/>
                  <a:lstStyle/>
                  <a:p>
                    <a:fld id="{2FCB354E-3CF6-4793-A7B9-61CCBD1A3B9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06A5-4D69-A984-9F15CB246A6D}"/>
                </c:ext>
              </c:extLst>
            </c:dLbl>
            <c:dLbl>
              <c:idx val="25"/>
              <c:tx>
                <c:rich>
                  <a:bodyPr/>
                  <a:lstStyle/>
                  <a:p>
                    <a:fld id="{ABB932C7-FFCE-46D8-83B7-85CE21A6EF8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06A5-4D69-A984-9F15CB246A6D}"/>
                </c:ext>
              </c:extLst>
            </c:dLbl>
            <c:dLbl>
              <c:idx val="26"/>
              <c:tx>
                <c:rich>
                  <a:bodyPr/>
                  <a:lstStyle/>
                  <a:p>
                    <a:fld id="{D061199D-8C05-4306-855B-9D399B79F87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06A5-4D69-A984-9F15CB246A6D}"/>
                </c:ext>
              </c:extLst>
            </c:dLbl>
            <c:dLbl>
              <c:idx val="27"/>
              <c:tx>
                <c:rich>
                  <a:bodyPr/>
                  <a:lstStyle/>
                  <a:p>
                    <a:fld id="{5B6CBC31-C18D-4F10-9663-F4AA719A1CB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06A5-4D69-A984-9F15CB246A6D}"/>
                </c:ext>
              </c:extLst>
            </c:dLbl>
            <c:dLbl>
              <c:idx val="28"/>
              <c:tx>
                <c:rich>
                  <a:bodyPr/>
                  <a:lstStyle/>
                  <a:p>
                    <a:fld id="{21D03B1E-7B8B-415A-958E-3A30B861E79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54FF-4AEE-84EA-37977D36831C}"/>
                </c:ext>
              </c:extLst>
            </c:dLbl>
            <c:dLbl>
              <c:idx val="29"/>
              <c:tx>
                <c:rich>
                  <a:bodyPr/>
                  <a:lstStyle/>
                  <a:p>
                    <a:fld id="{0E32E4FC-1C70-4B46-B978-1A86A37A02A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596F-4BFD-9B56-414CE6F305B1}"/>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10.1 Energy'!$C$29:$AF$29</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10.1 Energy'!$C$12:$AF$12</c:f>
              <c:numCache>
                <c:formatCode>#,##0.0</c:formatCode>
                <c:ptCount val="30"/>
                <c:pt idx="0">
                  <c:v>31023.690384918966</c:v>
                </c:pt>
                <c:pt idx="1">
                  <c:v>31876.187368840907</c:v>
                </c:pt>
                <c:pt idx="2">
                  <c:v>31766.363756862625</c:v>
                </c:pt>
                <c:pt idx="3">
                  <c:v>31944.812503341356</c:v>
                </c:pt>
                <c:pt idx="4">
                  <c:v>32913.519562488334</c:v>
                </c:pt>
                <c:pt idx="5">
                  <c:v>33825.090760565188</c:v>
                </c:pt>
                <c:pt idx="6">
                  <c:v>35441.439655081616</c:v>
                </c:pt>
                <c:pt idx="7">
                  <c:v>36550.869404379402</c:v>
                </c:pt>
                <c:pt idx="8">
                  <c:v>38768.920559144768</c:v>
                </c:pt>
                <c:pt idx="9">
                  <c:v>40181.4175656691</c:v>
                </c:pt>
                <c:pt idx="10">
                  <c:v>42491.73878977375</c:v>
                </c:pt>
                <c:pt idx="11">
                  <c:v>44599.605310163643</c:v>
                </c:pt>
                <c:pt idx="12">
                  <c:v>43379.042287522323</c:v>
                </c:pt>
                <c:pt idx="13">
                  <c:v>44013.927359340909</c:v>
                </c:pt>
                <c:pt idx="14">
                  <c:v>43812.145548558452</c:v>
                </c:pt>
                <c:pt idx="15">
                  <c:v>45716.920296932782</c:v>
                </c:pt>
                <c:pt idx="16">
                  <c:v>45231.748936405515</c:v>
                </c:pt>
                <c:pt idx="17">
                  <c:v>45164.667614510799</c:v>
                </c:pt>
                <c:pt idx="18">
                  <c:v>45272.526369067637</c:v>
                </c:pt>
                <c:pt idx="19">
                  <c:v>40799.283398390362</c:v>
                </c:pt>
                <c:pt idx="20">
                  <c:v>40473.418241163512</c:v>
                </c:pt>
                <c:pt idx="21">
                  <c:v>36970.518015679452</c:v>
                </c:pt>
                <c:pt idx="22">
                  <c:v>37031.455382931948</c:v>
                </c:pt>
                <c:pt idx="23">
                  <c:v>35878.264454591081</c:v>
                </c:pt>
                <c:pt idx="24">
                  <c:v>35245.637997645426</c:v>
                </c:pt>
                <c:pt idx="25">
                  <c:v>36820.799759750153</c:v>
                </c:pt>
                <c:pt idx="26">
                  <c:v>38135.786779771821</c:v>
                </c:pt>
                <c:pt idx="27">
                  <c:v>37120.027439487596</c:v>
                </c:pt>
                <c:pt idx="28">
                  <c:v>37030.034055620599</c:v>
                </c:pt>
                <c:pt idx="29">
                  <c:v>35209.063218097974</c:v>
                </c:pt>
              </c:numCache>
            </c:numRef>
          </c:val>
          <c:extLst>
            <c:ext xmlns:c15="http://schemas.microsoft.com/office/drawing/2012/chart" uri="{02D57815-91ED-43cb-92C2-25804820EDAC}">
              <c15:datalabelsRange>
                <c15:f>'Figure 10.1 Energy'!$C$38:$AF$38</c15:f>
                <c15:dlblRangeCache>
                  <c:ptCount val="30"/>
                  <c:pt idx="0">
                    <c:v>-0.01%</c:v>
                  </c:pt>
                  <c:pt idx="1">
                    <c:v>-0.01%</c:v>
                  </c:pt>
                  <c:pt idx="2">
                    <c:v>-0.01%</c:v>
                  </c:pt>
                  <c:pt idx="3">
                    <c:v>0.00%</c:v>
                  </c:pt>
                  <c:pt idx="4">
                    <c:v>0.00%</c:v>
                  </c:pt>
                  <c:pt idx="5">
                    <c:v>0.01%</c:v>
                  </c:pt>
                  <c:pt idx="6">
                    <c:v>0.02%</c:v>
                  </c:pt>
                  <c:pt idx="7">
                    <c:v>0.04%</c:v>
                  </c:pt>
                  <c:pt idx="8">
                    <c:v>0.03%</c:v>
                  </c:pt>
                  <c:pt idx="9">
                    <c:v>-0.02%</c:v>
                  </c:pt>
                  <c:pt idx="10">
                    <c:v>-0.03%</c:v>
                  </c:pt>
                  <c:pt idx="11">
                    <c:v>-0.03%</c:v>
                  </c:pt>
                  <c:pt idx="12">
                    <c:v>-0.03%</c:v>
                  </c:pt>
                  <c:pt idx="13">
                    <c:v>-0.03%</c:v>
                  </c:pt>
                  <c:pt idx="14">
                    <c:v>-0.03%</c:v>
                  </c:pt>
                  <c:pt idx="15">
                    <c:v>-0.03%</c:v>
                  </c:pt>
                  <c:pt idx="16">
                    <c:v>-0.03%</c:v>
                  </c:pt>
                  <c:pt idx="17">
                    <c:v>-0.03%</c:v>
                  </c:pt>
                  <c:pt idx="18">
                    <c:v>-0.03%</c:v>
                  </c:pt>
                  <c:pt idx="19">
                    <c:v>-0.03%</c:v>
                  </c:pt>
                  <c:pt idx="20">
                    <c:v>-0.04%</c:v>
                  </c:pt>
                  <c:pt idx="21">
                    <c:v>-0.16%</c:v>
                  </c:pt>
                  <c:pt idx="22">
                    <c:v>-0.08%</c:v>
                  </c:pt>
                  <c:pt idx="23">
                    <c:v>-0.08%</c:v>
                  </c:pt>
                  <c:pt idx="24">
                    <c:v>-0.16%</c:v>
                  </c:pt>
                  <c:pt idx="25">
                    <c:v>0.10%</c:v>
                  </c:pt>
                  <c:pt idx="26">
                    <c:v>0.61%</c:v>
                  </c:pt>
                  <c:pt idx="27">
                    <c:v>-0.15%</c:v>
                  </c:pt>
                  <c:pt idx="28">
                    <c:v>-0.51%</c:v>
                  </c:pt>
                  <c:pt idx="29">
                    <c:v>0.16%</c:v>
                  </c:pt>
                </c15:dlblRangeCache>
              </c15:datalabelsRange>
            </c:ext>
            <c:ext xmlns:c16="http://schemas.microsoft.com/office/drawing/2014/chart" uri="{C3380CC4-5D6E-409C-BE32-E72D297353CC}">
              <c16:uniqueId val="{00000000-C086-44F2-B6FB-28B5C8BDAB12}"/>
            </c:ext>
          </c:extLst>
        </c:ser>
        <c:ser>
          <c:idx val="1"/>
          <c:order val="1"/>
          <c:tx>
            <c:strRef>
              <c:f>'Figure 10.1 Energy'!$B$14</c:f>
              <c:strCache>
                <c:ptCount val="1"/>
                <c:pt idx="0">
                  <c:v>2022 submission</c:v>
                </c:pt>
              </c:strCache>
            </c:strRef>
          </c:tx>
          <c:invertIfNegative val="0"/>
          <c:dLbls>
            <c:delete val="1"/>
          </c:dLbls>
          <c:cat>
            <c:numRef>
              <c:f>'Figure 10.1 Energy'!$C$29:$AF$29</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10.1 Energy'!$C$25:$AF$25</c:f>
              <c:numCache>
                <c:formatCode>#,##0.0</c:formatCode>
                <c:ptCount val="30"/>
                <c:pt idx="0">
                  <c:v>31021.676134799556</c:v>
                </c:pt>
                <c:pt idx="1">
                  <c:v>31873.353393313049</c:v>
                </c:pt>
                <c:pt idx="2">
                  <c:v>31764.019355671851</c:v>
                </c:pt>
                <c:pt idx="3">
                  <c:v>31943.404406235419</c:v>
                </c:pt>
                <c:pt idx="4">
                  <c:v>32914.397671845363</c:v>
                </c:pt>
                <c:pt idx="5">
                  <c:v>33830.038034409779</c:v>
                </c:pt>
                <c:pt idx="6">
                  <c:v>35449.002885502749</c:v>
                </c:pt>
                <c:pt idx="7">
                  <c:v>36564.144523269038</c:v>
                </c:pt>
                <c:pt idx="8">
                  <c:v>38780.322649504022</c:v>
                </c:pt>
                <c:pt idx="9">
                  <c:v>40174.334211239933</c:v>
                </c:pt>
                <c:pt idx="10">
                  <c:v>42481.083703690892</c:v>
                </c:pt>
                <c:pt idx="11">
                  <c:v>44588.267263342765</c:v>
                </c:pt>
                <c:pt idx="12">
                  <c:v>43367.513566465095</c:v>
                </c:pt>
                <c:pt idx="13">
                  <c:v>44002.095615164268</c:v>
                </c:pt>
                <c:pt idx="14">
                  <c:v>43799.991559925649</c:v>
                </c:pt>
                <c:pt idx="15">
                  <c:v>45703.691137095608</c:v>
                </c:pt>
                <c:pt idx="16">
                  <c:v>45218.413013939477</c:v>
                </c:pt>
                <c:pt idx="17">
                  <c:v>45150.801844243571</c:v>
                </c:pt>
                <c:pt idx="18">
                  <c:v>45257.202714896492</c:v>
                </c:pt>
                <c:pt idx="19">
                  <c:v>40786.138310492519</c:v>
                </c:pt>
                <c:pt idx="20">
                  <c:v>40458.109153939622</c:v>
                </c:pt>
                <c:pt idx="21">
                  <c:v>36913.211508847358</c:v>
                </c:pt>
                <c:pt idx="22">
                  <c:v>37000.790165244252</c:v>
                </c:pt>
                <c:pt idx="23">
                  <c:v>35850.068431647538</c:v>
                </c:pt>
                <c:pt idx="24">
                  <c:v>35190.438003780437</c:v>
                </c:pt>
                <c:pt idx="25">
                  <c:v>36856.710888201902</c:v>
                </c:pt>
                <c:pt idx="26">
                  <c:v>38370.28389100339</c:v>
                </c:pt>
                <c:pt idx="27">
                  <c:v>37063.783902929972</c:v>
                </c:pt>
                <c:pt idx="28">
                  <c:v>36840.837664418155</c:v>
                </c:pt>
                <c:pt idx="29">
                  <c:v>35264.073178467574</c:v>
                </c:pt>
              </c:numCache>
            </c:numRef>
          </c:val>
          <c:extLst>
            <c:ext xmlns:c16="http://schemas.microsoft.com/office/drawing/2014/chart" uri="{C3380CC4-5D6E-409C-BE32-E72D297353CC}">
              <c16:uniqueId val="{00000001-C086-44F2-B6FB-28B5C8BDAB12}"/>
            </c:ext>
          </c:extLst>
        </c:ser>
        <c:dLbls>
          <c:showLegendKey val="0"/>
          <c:showVal val="1"/>
          <c:showCatName val="0"/>
          <c:showSerName val="0"/>
          <c:showPercent val="0"/>
          <c:showBubbleSize val="0"/>
        </c:dLbls>
        <c:gapWidth val="150"/>
        <c:axId val="298481920"/>
        <c:axId val="298491904"/>
      </c:barChart>
      <c:catAx>
        <c:axId val="298481920"/>
        <c:scaling>
          <c:orientation val="minMax"/>
        </c:scaling>
        <c:delete val="0"/>
        <c:axPos val="b"/>
        <c:numFmt formatCode="General" sourceLinked="1"/>
        <c:majorTickMark val="out"/>
        <c:minorTickMark val="none"/>
        <c:tickLblPos val="nextTo"/>
        <c:txPr>
          <a:bodyPr/>
          <a:lstStyle/>
          <a:p>
            <a:pPr>
              <a:defRPr sz="1000"/>
            </a:pPr>
            <a:endParaRPr lang="en-US"/>
          </a:p>
        </c:txPr>
        <c:crossAx val="298491904"/>
        <c:crosses val="autoZero"/>
        <c:auto val="1"/>
        <c:lblAlgn val="ctr"/>
        <c:lblOffset val="100"/>
        <c:noMultiLvlLbl val="0"/>
      </c:catAx>
      <c:valAx>
        <c:axId val="298491904"/>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298481920"/>
        <c:crosses val="autoZero"/>
        <c:crossBetween val="between"/>
      </c:valAx>
      <c:spPr>
        <a:noFill/>
        <a:ln>
          <a:solidFill>
            <a:schemeClr val="tx1"/>
          </a:solidFill>
        </a:ln>
      </c:spPr>
    </c:plotArea>
    <c:legend>
      <c:legendPos val="b"/>
      <c:layout>
        <c:manualLayout>
          <c:xMode val="edge"/>
          <c:yMode val="edge"/>
          <c:x val="0.2176085094504383"/>
          <c:y val="0.93550383733678855"/>
          <c:w val="0.56897710517400168"/>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816393849520033E-2"/>
          <c:y val="6.8594333056610723E-2"/>
          <c:w val="0.912641335829107"/>
          <c:h val="0.76862382895118575"/>
        </c:manualLayout>
      </c:layout>
      <c:barChart>
        <c:barDir val="col"/>
        <c:grouping val="clustered"/>
        <c:varyColors val="0"/>
        <c:ser>
          <c:idx val="0"/>
          <c:order val="0"/>
          <c:tx>
            <c:strRef>
              <c:f>'T.10.3 total by sector &amp; F.10.6'!$B$1</c:f>
              <c:strCache>
                <c:ptCount val="1"/>
                <c:pt idx="0">
                  <c:v>2021 submission</c:v>
                </c:pt>
              </c:strCache>
            </c:strRef>
          </c:tx>
          <c:invertIfNegative val="0"/>
          <c:dLbls>
            <c:delete val="1"/>
          </c:dLbls>
          <c:cat>
            <c:numRef>
              <c:f>'T.10.3 total by sector &amp; F.10.6'!$C$4:$AF$4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'T.10.3 total by sector &amp; F.10.6'!$C$11:$AF$11</c:f>
              <c:numCache>
                <c:formatCode>#,##0.0</c:formatCode>
                <c:ptCount val="30"/>
                <c:pt idx="0">
                  <c:v>54400.316245699461</c:v>
                </c:pt>
                <c:pt idx="1">
                  <c:v>55210.265592130592</c:v>
                </c:pt>
                <c:pt idx="2">
                  <c:v>55196.530786992247</c:v>
                </c:pt>
                <c:pt idx="3">
                  <c:v>55739.946238457887</c:v>
                </c:pt>
                <c:pt idx="4">
                  <c:v>57215.058323179546</c:v>
                </c:pt>
                <c:pt idx="5">
                  <c:v>58740.880181112101</c:v>
                </c:pt>
                <c:pt idx="6">
                  <c:v>60904.76793040245</c:v>
                </c:pt>
                <c:pt idx="7">
                  <c:v>62361.153282519866</c:v>
                </c:pt>
                <c:pt idx="8">
                  <c:v>64942.465017423739</c:v>
                </c:pt>
                <c:pt idx="9">
                  <c:v>66202.867533274693</c:v>
                </c:pt>
                <c:pt idx="10">
                  <c:v>68458.709869933446</c:v>
                </c:pt>
                <c:pt idx="11">
                  <c:v>70487.204969431099</c:v>
                </c:pt>
                <c:pt idx="12">
                  <c:v>68623.045834288307</c:v>
                </c:pt>
                <c:pt idx="13">
                  <c:v>69032.773587911608</c:v>
                </c:pt>
                <c:pt idx="14">
                  <c:v>68384.547225866627</c:v>
                </c:pt>
                <c:pt idx="15">
                  <c:v>70264.340311238309</c:v>
                </c:pt>
                <c:pt idx="16">
                  <c:v>69620.58404320298</c:v>
                </c:pt>
                <c:pt idx="17">
                  <c:v>68591.568233994694</c:v>
                </c:pt>
                <c:pt idx="18">
                  <c:v>68131.457173070157</c:v>
                </c:pt>
                <c:pt idx="19">
                  <c:v>62356.374429898169</c:v>
                </c:pt>
                <c:pt idx="20">
                  <c:v>61949.414292341236</c:v>
                </c:pt>
                <c:pt idx="21">
                  <c:v>57793.583599187798</c:v>
                </c:pt>
                <c:pt idx="22">
                  <c:v>58785.136150809172</c:v>
                </c:pt>
                <c:pt idx="23">
                  <c:v>58570.583263981345</c:v>
                </c:pt>
                <c:pt idx="24">
                  <c:v>58062.567760655547</c:v>
                </c:pt>
                <c:pt idx="25">
                  <c:v>60431.953041355788</c:v>
                </c:pt>
                <c:pt idx="26">
                  <c:v>62475.137332477192</c:v>
                </c:pt>
                <c:pt idx="27">
                  <c:v>62114.860882018336</c:v>
                </c:pt>
                <c:pt idx="28">
                  <c:v>62526.013969678199</c:v>
                </c:pt>
                <c:pt idx="29">
                  <c:v>59777.639617216046</c:v>
                </c:pt>
              </c:numCache>
            </c:numRef>
          </c:val>
          <c:extLst>
            <c:ext xmlns:c16="http://schemas.microsoft.com/office/drawing/2014/chart" uri="{C3380CC4-5D6E-409C-BE32-E72D297353CC}">
              <c16:uniqueId val="{00000000-C4EB-4EAB-B001-594C65C3FC32}"/>
            </c:ext>
          </c:extLst>
        </c:ser>
        <c:ser>
          <c:idx val="1"/>
          <c:order val="1"/>
          <c:tx>
            <c:strRef>
              <c:f>'T.10.3 total by sector &amp; F.10.6'!$B$13</c:f>
              <c:strCache>
                <c:ptCount val="1"/>
                <c:pt idx="0">
                  <c:v>2022 submission</c:v>
                </c:pt>
              </c:strCache>
            </c:strRef>
          </c:tx>
          <c:invertIfNegative val="0"/>
          <c:dLbls>
            <c:dLbl>
              <c:idx val="0"/>
              <c:tx>
                <c:rich>
                  <a:bodyPr/>
                  <a:lstStyle/>
                  <a:p>
                    <a:fld id="{839C6501-80B0-4A08-9BCA-56F607939469}"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BC7-4F34-AA99-00E3CC2CA101}"/>
                </c:ext>
              </c:extLst>
            </c:dLbl>
            <c:dLbl>
              <c:idx val="1"/>
              <c:tx>
                <c:rich>
                  <a:bodyPr/>
                  <a:lstStyle/>
                  <a:p>
                    <a:fld id="{49641584-793B-4A87-9613-C38B5A3625B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BC7-4F34-AA99-00E3CC2CA101}"/>
                </c:ext>
              </c:extLst>
            </c:dLbl>
            <c:dLbl>
              <c:idx val="2"/>
              <c:tx>
                <c:rich>
                  <a:bodyPr/>
                  <a:lstStyle/>
                  <a:p>
                    <a:fld id="{754EF22D-7F3F-42B7-BE58-2447A5C9FC8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1BC7-4F34-AA99-00E3CC2CA101}"/>
                </c:ext>
              </c:extLst>
            </c:dLbl>
            <c:dLbl>
              <c:idx val="3"/>
              <c:tx>
                <c:rich>
                  <a:bodyPr/>
                  <a:lstStyle/>
                  <a:p>
                    <a:fld id="{D9A26973-020F-408A-A070-B9B814A2366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1BC7-4F34-AA99-00E3CC2CA101}"/>
                </c:ext>
              </c:extLst>
            </c:dLbl>
            <c:dLbl>
              <c:idx val="4"/>
              <c:tx>
                <c:rich>
                  <a:bodyPr/>
                  <a:lstStyle/>
                  <a:p>
                    <a:fld id="{4E9562B4-1B9A-4F87-9461-078D5DDA290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BC7-4F34-AA99-00E3CC2CA101}"/>
                </c:ext>
              </c:extLst>
            </c:dLbl>
            <c:dLbl>
              <c:idx val="5"/>
              <c:tx>
                <c:rich>
                  <a:bodyPr/>
                  <a:lstStyle/>
                  <a:p>
                    <a:fld id="{F68275EB-D2BC-4639-89E9-18978365E54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1BC7-4F34-AA99-00E3CC2CA101}"/>
                </c:ext>
              </c:extLst>
            </c:dLbl>
            <c:dLbl>
              <c:idx val="6"/>
              <c:tx>
                <c:rich>
                  <a:bodyPr/>
                  <a:lstStyle/>
                  <a:p>
                    <a:fld id="{9DB2BAA3-BB0D-4031-9A89-5E3444071B8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1BC7-4F34-AA99-00E3CC2CA101}"/>
                </c:ext>
              </c:extLst>
            </c:dLbl>
            <c:dLbl>
              <c:idx val="7"/>
              <c:tx>
                <c:rich>
                  <a:bodyPr/>
                  <a:lstStyle/>
                  <a:p>
                    <a:fld id="{5E0959B3-B8AA-4C0B-89C4-615FC5E0D23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1BC7-4F34-AA99-00E3CC2CA101}"/>
                </c:ext>
              </c:extLst>
            </c:dLbl>
            <c:dLbl>
              <c:idx val="8"/>
              <c:tx>
                <c:rich>
                  <a:bodyPr/>
                  <a:lstStyle/>
                  <a:p>
                    <a:fld id="{EDE3DD86-D06C-479A-BE60-57214D816A5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1BC7-4F34-AA99-00E3CC2CA101}"/>
                </c:ext>
              </c:extLst>
            </c:dLbl>
            <c:dLbl>
              <c:idx val="9"/>
              <c:tx>
                <c:rich>
                  <a:bodyPr/>
                  <a:lstStyle/>
                  <a:p>
                    <a:fld id="{266811B1-16C0-49C5-84E8-4B4FB301F4E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1BC7-4F34-AA99-00E3CC2CA101}"/>
                </c:ext>
              </c:extLst>
            </c:dLbl>
            <c:dLbl>
              <c:idx val="10"/>
              <c:tx>
                <c:rich>
                  <a:bodyPr/>
                  <a:lstStyle/>
                  <a:p>
                    <a:fld id="{27E5936A-2AFD-4FAF-9AFE-51C1747B0E1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1BC7-4F34-AA99-00E3CC2CA101}"/>
                </c:ext>
              </c:extLst>
            </c:dLbl>
            <c:dLbl>
              <c:idx val="11"/>
              <c:tx>
                <c:rich>
                  <a:bodyPr/>
                  <a:lstStyle/>
                  <a:p>
                    <a:fld id="{ECF067E5-C1D6-4233-9CE0-E72C7B238C6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1BC7-4F34-AA99-00E3CC2CA101}"/>
                </c:ext>
              </c:extLst>
            </c:dLbl>
            <c:dLbl>
              <c:idx val="12"/>
              <c:tx>
                <c:rich>
                  <a:bodyPr/>
                  <a:lstStyle/>
                  <a:p>
                    <a:fld id="{B2DCB1C8-B5F8-4C3E-9C46-F9A9D80BC19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1BC7-4F34-AA99-00E3CC2CA101}"/>
                </c:ext>
              </c:extLst>
            </c:dLbl>
            <c:dLbl>
              <c:idx val="13"/>
              <c:tx>
                <c:rich>
                  <a:bodyPr/>
                  <a:lstStyle/>
                  <a:p>
                    <a:fld id="{DA8138C1-FD22-4793-81DE-57F28D713E5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1BC7-4F34-AA99-00E3CC2CA101}"/>
                </c:ext>
              </c:extLst>
            </c:dLbl>
            <c:dLbl>
              <c:idx val="14"/>
              <c:tx>
                <c:rich>
                  <a:bodyPr/>
                  <a:lstStyle/>
                  <a:p>
                    <a:fld id="{FE692076-9C27-4B68-AE67-A24691A1C2A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F0D-470D-BB07-99943B19C782}"/>
                </c:ext>
              </c:extLst>
            </c:dLbl>
            <c:dLbl>
              <c:idx val="15"/>
              <c:tx>
                <c:rich>
                  <a:bodyPr/>
                  <a:lstStyle/>
                  <a:p>
                    <a:fld id="{BC2FCE83-5ED7-43BC-9C45-DDA834DAAAA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F0D-470D-BB07-99943B19C782}"/>
                </c:ext>
              </c:extLst>
            </c:dLbl>
            <c:dLbl>
              <c:idx val="16"/>
              <c:tx>
                <c:rich>
                  <a:bodyPr/>
                  <a:lstStyle/>
                  <a:p>
                    <a:fld id="{5A2841C7-D846-4843-A014-C9C54D48417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F0D-470D-BB07-99943B19C782}"/>
                </c:ext>
              </c:extLst>
            </c:dLbl>
            <c:dLbl>
              <c:idx val="17"/>
              <c:tx>
                <c:rich>
                  <a:bodyPr/>
                  <a:lstStyle/>
                  <a:p>
                    <a:fld id="{34685A79-5F07-4CCE-AFB9-7F3063B51D7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F0D-470D-BB07-99943B19C782}"/>
                </c:ext>
              </c:extLst>
            </c:dLbl>
            <c:dLbl>
              <c:idx val="18"/>
              <c:tx>
                <c:rich>
                  <a:bodyPr/>
                  <a:lstStyle/>
                  <a:p>
                    <a:fld id="{E7AB6ACC-BCEC-4415-9700-0D1FED1B2C1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F0D-470D-BB07-99943B19C782}"/>
                </c:ext>
              </c:extLst>
            </c:dLbl>
            <c:dLbl>
              <c:idx val="19"/>
              <c:tx>
                <c:rich>
                  <a:bodyPr/>
                  <a:lstStyle/>
                  <a:p>
                    <a:fld id="{3FD27D7E-6C81-4F78-9BB6-9E7E0513069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F0D-470D-BB07-99943B19C782}"/>
                </c:ext>
              </c:extLst>
            </c:dLbl>
            <c:dLbl>
              <c:idx val="20"/>
              <c:tx>
                <c:rich>
                  <a:bodyPr/>
                  <a:lstStyle/>
                  <a:p>
                    <a:fld id="{2BD61FF2-1758-4604-9F1B-5736DB7E435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F0D-470D-BB07-99943B19C782}"/>
                </c:ext>
              </c:extLst>
            </c:dLbl>
            <c:dLbl>
              <c:idx val="21"/>
              <c:tx>
                <c:rich>
                  <a:bodyPr/>
                  <a:lstStyle/>
                  <a:p>
                    <a:fld id="{31C0A836-D476-4CD7-9569-330D0ACA52D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F0D-470D-BB07-99943B19C782}"/>
                </c:ext>
              </c:extLst>
            </c:dLbl>
            <c:dLbl>
              <c:idx val="22"/>
              <c:tx>
                <c:rich>
                  <a:bodyPr/>
                  <a:lstStyle/>
                  <a:p>
                    <a:fld id="{78F865FC-81E7-4F9A-8007-BA892FD79A9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F0D-470D-BB07-99943B19C782}"/>
                </c:ext>
              </c:extLst>
            </c:dLbl>
            <c:dLbl>
              <c:idx val="23"/>
              <c:tx>
                <c:rich>
                  <a:bodyPr/>
                  <a:lstStyle/>
                  <a:p>
                    <a:fld id="{B7D99DB5-2369-4E5B-82F7-10DDC27DA62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F0D-470D-BB07-99943B19C782}"/>
                </c:ext>
              </c:extLst>
            </c:dLbl>
            <c:dLbl>
              <c:idx val="24"/>
              <c:tx>
                <c:rich>
                  <a:bodyPr/>
                  <a:lstStyle/>
                  <a:p>
                    <a:fld id="{92244A24-13E2-4451-B2AD-955CFAE8F34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F0D-470D-BB07-99943B19C782}"/>
                </c:ext>
              </c:extLst>
            </c:dLbl>
            <c:dLbl>
              <c:idx val="25"/>
              <c:tx>
                <c:rich>
                  <a:bodyPr/>
                  <a:lstStyle/>
                  <a:p>
                    <a:fld id="{141FE484-3A17-4413-B640-C2056A2FD07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F0D-470D-BB07-99943B19C782}"/>
                </c:ext>
              </c:extLst>
            </c:dLbl>
            <c:dLbl>
              <c:idx val="26"/>
              <c:tx>
                <c:rich>
                  <a:bodyPr/>
                  <a:lstStyle/>
                  <a:p>
                    <a:fld id="{39FA678E-9572-465C-B9AC-FFBAFBE6732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F0D-470D-BB07-99943B19C782}"/>
                </c:ext>
              </c:extLst>
            </c:dLbl>
            <c:dLbl>
              <c:idx val="27"/>
              <c:tx>
                <c:rich>
                  <a:bodyPr/>
                  <a:lstStyle/>
                  <a:p>
                    <a:fld id="{179CD560-2DC8-4BD8-897B-A176B5F0E7F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F0D-470D-BB07-99943B19C782}"/>
                </c:ext>
              </c:extLst>
            </c:dLbl>
            <c:dLbl>
              <c:idx val="28"/>
              <c:tx>
                <c:rich>
                  <a:bodyPr/>
                  <a:lstStyle/>
                  <a:p>
                    <a:fld id="{78D8D061-FBEF-4C15-9E67-7FAB88142B3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F0D-470D-BB07-99943B19C782}"/>
                </c:ext>
              </c:extLst>
            </c:dLbl>
            <c:dLbl>
              <c:idx val="29"/>
              <c:tx>
                <c:rich>
                  <a:bodyPr/>
                  <a:lstStyle/>
                  <a:p>
                    <a:fld id="{8D9675A0-BC4B-4E01-8C45-3F6A6A6A6E7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F0D-470D-BB07-99943B19C782}"/>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'T.10.3 total by sector &amp; F.10.6'!$C$4:$AF$4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'T.10.3 total by sector &amp; F.10.6'!$C$23:$AF$23</c:f>
              <c:numCache>
                <c:formatCode>#,##0.0</c:formatCode>
                <c:ptCount val="30"/>
                <c:pt idx="0">
                  <c:v>54395.331966455386</c:v>
                </c:pt>
                <c:pt idx="1">
                  <c:v>55205.149163081296</c:v>
                </c:pt>
                <c:pt idx="2">
                  <c:v>55193.568651659261</c:v>
                </c:pt>
                <c:pt idx="3">
                  <c:v>55743.619860358856</c:v>
                </c:pt>
                <c:pt idx="4">
                  <c:v>57213.463712929784</c:v>
                </c:pt>
                <c:pt idx="5">
                  <c:v>58746.021447823368</c:v>
                </c:pt>
                <c:pt idx="6">
                  <c:v>60912.345761995755</c:v>
                </c:pt>
                <c:pt idx="7">
                  <c:v>62374.014164542146</c:v>
                </c:pt>
                <c:pt idx="8">
                  <c:v>64963.952391910403</c:v>
                </c:pt>
                <c:pt idx="9">
                  <c:v>66201.929934891203</c:v>
                </c:pt>
                <c:pt idx="10">
                  <c:v>68460.336685779985</c:v>
                </c:pt>
                <c:pt idx="11">
                  <c:v>70488.547238266663</c:v>
                </c:pt>
                <c:pt idx="12">
                  <c:v>68624.42933971413</c:v>
                </c:pt>
                <c:pt idx="13">
                  <c:v>69034.233974034752</c:v>
                </c:pt>
                <c:pt idx="14">
                  <c:v>68411.777584334719</c:v>
                </c:pt>
                <c:pt idx="15">
                  <c:v>70297.467903811237</c:v>
                </c:pt>
                <c:pt idx="16">
                  <c:v>69643.330074186975</c:v>
                </c:pt>
                <c:pt idx="17">
                  <c:v>68614.734096830172</c:v>
                </c:pt>
                <c:pt idx="18">
                  <c:v>68159.880797300997</c:v>
                </c:pt>
                <c:pt idx="19">
                  <c:v>62381.965094385763</c:v>
                </c:pt>
                <c:pt idx="20">
                  <c:v>61948.116104805864</c:v>
                </c:pt>
                <c:pt idx="21">
                  <c:v>57742.791666851059</c:v>
                </c:pt>
                <c:pt idx="22">
                  <c:v>58764.936028186479</c:v>
                </c:pt>
                <c:pt idx="23">
                  <c:v>58550.21296676615</c:v>
                </c:pt>
                <c:pt idx="24">
                  <c:v>58006.156209057204</c:v>
                </c:pt>
                <c:pt idx="25">
                  <c:v>60477.260289590711</c:v>
                </c:pt>
                <c:pt idx="26">
                  <c:v>62714.611393616011</c:v>
                </c:pt>
                <c:pt idx="27">
                  <c:v>62066.840646093144</c:v>
                </c:pt>
                <c:pt idx="28">
                  <c:v>62351.955120459097</c:v>
                </c:pt>
                <c:pt idx="29">
                  <c:v>59855.476139325518</c:v>
                </c:pt>
              </c:numCache>
            </c:numRef>
          </c:val>
          <c:extLst>
            <c:ext xmlns:c15="http://schemas.microsoft.com/office/drawing/2012/chart" uri="{02D57815-91ED-43cb-92C2-25804820EDAC}">
              <c15:datalabelsRange>
                <c15:f>'T.10.3 total by sector &amp; F.10.6'!$C$35:$AF$35</c15:f>
                <c15:dlblRangeCache>
                  <c:ptCount val="30"/>
                  <c:pt idx="0">
                    <c:v>-0.01%</c:v>
                  </c:pt>
                  <c:pt idx="1">
                    <c:v>-0.01%</c:v>
                  </c:pt>
                  <c:pt idx="2">
                    <c:v>-0.01%</c:v>
                  </c:pt>
                  <c:pt idx="3">
                    <c:v>0.01%</c:v>
                  </c:pt>
                  <c:pt idx="4">
                    <c:v>0.00%</c:v>
                  </c:pt>
                  <c:pt idx="5">
                    <c:v>0.01%</c:v>
                  </c:pt>
                  <c:pt idx="6">
                    <c:v>0.01%</c:v>
                  </c:pt>
                  <c:pt idx="7">
                    <c:v>0.02%</c:v>
                  </c:pt>
                  <c:pt idx="8">
                    <c:v>0.03%</c:v>
                  </c:pt>
                  <c:pt idx="9">
                    <c:v>0.00%</c:v>
                  </c:pt>
                  <c:pt idx="10">
                    <c:v>0.00%</c:v>
                  </c:pt>
                  <c:pt idx="11">
                    <c:v>0.00%</c:v>
                  </c:pt>
                  <c:pt idx="12">
                    <c:v>0.00%</c:v>
                  </c:pt>
                  <c:pt idx="13">
                    <c:v>0.00%</c:v>
                  </c:pt>
                  <c:pt idx="14">
                    <c:v>0.04%</c:v>
                  </c:pt>
                  <c:pt idx="15">
                    <c:v>0.05%</c:v>
                  </c:pt>
                  <c:pt idx="16">
                    <c:v>0.03%</c:v>
                  </c:pt>
                  <c:pt idx="17">
                    <c:v>0.03%</c:v>
                  </c:pt>
                  <c:pt idx="18">
                    <c:v>0.04%</c:v>
                  </c:pt>
                  <c:pt idx="19">
                    <c:v>0.04%</c:v>
                  </c:pt>
                  <c:pt idx="20">
                    <c:v>0.00%</c:v>
                  </c:pt>
                  <c:pt idx="21">
                    <c:v>-0.09%</c:v>
                  </c:pt>
                  <c:pt idx="22">
                    <c:v>-0.03%</c:v>
                  </c:pt>
                  <c:pt idx="23">
                    <c:v>-0.03%</c:v>
                  </c:pt>
                  <c:pt idx="24">
                    <c:v>-0.10%</c:v>
                  </c:pt>
                  <c:pt idx="25">
                    <c:v>0.07%</c:v>
                  </c:pt>
                  <c:pt idx="26">
                    <c:v>0.38%</c:v>
                  </c:pt>
                  <c:pt idx="27">
                    <c:v>-0.08%</c:v>
                  </c:pt>
                  <c:pt idx="28">
                    <c:v>-0.28%</c:v>
                  </c:pt>
                  <c:pt idx="29">
                    <c:v>0.13%</c:v>
                  </c:pt>
                </c15:dlblRangeCache>
              </c15:datalabelsRange>
            </c:ext>
            <c:ext xmlns:c16="http://schemas.microsoft.com/office/drawing/2014/chart" uri="{C3380CC4-5D6E-409C-BE32-E72D297353CC}">
              <c16:uniqueId val="{00000001-C4EB-4EAB-B001-594C65C3FC32}"/>
            </c:ext>
          </c:extLst>
        </c:ser>
        <c:dLbls>
          <c:showLegendKey val="0"/>
          <c:showVal val="1"/>
          <c:showCatName val="0"/>
          <c:showSerName val="0"/>
          <c:showPercent val="0"/>
          <c:showBubbleSize val="0"/>
        </c:dLbls>
        <c:gapWidth val="150"/>
        <c:axId val="297358464"/>
        <c:axId val="297360000"/>
      </c:barChart>
      <c:catAx>
        <c:axId val="297358464"/>
        <c:scaling>
          <c:orientation val="minMax"/>
        </c:scaling>
        <c:delete val="0"/>
        <c:axPos val="b"/>
        <c:numFmt formatCode="General" sourceLinked="1"/>
        <c:majorTickMark val="out"/>
        <c:minorTickMark val="none"/>
        <c:tickLblPos val="nextTo"/>
        <c:txPr>
          <a:bodyPr/>
          <a:lstStyle/>
          <a:p>
            <a:pPr>
              <a:defRPr sz="1000"/>
            </a:pPr>
            <a:endParaRPr lang="en-US"/>
          </a:p>
        </c:txPr>
        <c:crossAx val="297360000"/>
        <c:crosses val="autoZero"/>
        <c:auto val="1"/>
        <c:lblAlgn val="ctr"/>
        <c:lblOffset val="100"/>
        <c:noMultiLvlLbl val="0"/>
      </c:catAx>
      <c:valAx>
        <c:axId val="297360000"/>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297358464"/>
        <c:crosses val="autoZero"/>
        <c:crossBetween val="between"/>
      </c:valAx>
      <c:spPr>
        <a:noFill/>
        <a:ln>
          <a:solidFill>
            <a:schemeClr val="tx1"/>
          </a:solidFill>
        </a:ln>
      </c:spPr>
    </c:plotArea>
    <c:legend>
      <c:legendPos val="b"/>
      <c:layout>
        <c:manualLayout>
          <c:xMode val="edge"/>
          <c:yMode val="edge"/>
          <c:x val="0.31185813105674193"/>
          <c:y val="0.9311377611108842"/>
          <c:w val="0.42470214194129258"/>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659324230040847E-2"/>
          <c:y val="6.8594333056610723E-2"/>
          <c:w val="0.89722136948071363"/>
          <c:h val="0.76862382895118575"/>
        </c:manualLayout>
      </c:layout>
      <c:barChart>
        <c:barDir val="col"/>
        <c:grouping val="clustered"/>
        <c:varyColors val="0"/>
        <c:ser>
          <c:idx val="0"/>
          <c:order val="0"/>
          <c:tx>
            <c:strRef>
              <c:f>'T.10.3 total by sector &amp; F.10.6'!$B$1</c:f>
              <c:strCache>
                <c:ptCount val="1"/>
                <c:pt idx="0">
                  <c:v>2021 submission</c:v>
                </c:pt>
              </c:strCache>
            </c:strRef>
          </c:tx>
          <c:invertIfNegative val="0"/>
          <c:dLbls>
            <c:delete val="1"/>
          </c:dLbls>
          <c:cat>
            <c:numRef>
              <c:f>'T.10.3 total by sector &amp; F.10.6'!$C$4:$AF$4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'T.10.3 total by sector &amp; F.10.6'!$C$11:$AF$11</c:f>
              <c:numCache>
                <c:formatCode>#,##0.0</c:formatCode>
                <c:ptCount val="30"/>
                <c:pt idx="0">
                  <c:v>54400.316245699461</c:v>
                </c:pt>
                <c:pt idx="1">
                  <c:v>55210.265592130592</c:v>
                </c:pt>
                <c:pt idx="2">
                  <c:v>55196.530786992247</c:v>
                </c:pt>
                <c:pt idx="3">
                  <c:v>55739.946238457887</c:v>
                </c:pt>
                <c:pt idx="4">
                  <c:v>57215.058323179546</c:v>
                </c:pt>
                <c:pt idx="5">
                  <c:v>58740.880181112101</c:v>
                </c:pt>
                <c:pt idx="6">
                  <c:v>60904.76793040245</c:v>
                </c:pt>
                <c:pt idx="7">
                  <c:v>62361.153282519866</c:v>
                </c:pt>
                <c:pt idx="8">
                  <c:v>64942.465017423739</c:v>
                </c:pt>
                <c:pt idx="9">
                  <c:v>66202.867533274693</c:v>
                </c:pt>
                <c:pt idx="10">
                  <c:v>68458.709869933446</c:v>
                </c:pt>
                <c:pt idx="11">
                  <c:v>70487.204969431099</c:v>
                </c:pt>
                <c:pt idx="12">
                  <c:v>68623.045834288307</c:v>
                </c:pt>
                <c:pt idx="13">
                  <c:v>69032.773587911608</c:v>
                </c:pt>
                <c:pt idx="14">
                  <c:v>68384.547225866627</c:v>
                </c:pt>
                <c:pt idx="15">
                  <c:v>70264.340311238309</c:v>
                </c:pt>
                <c:pt idx="16">
                  <c:v>69620.58404320298</c:v>
                </c:pt>
                <c:pt idx="17">
                  <c:v>68591.568233994694</c:v>
                </c:pt>
                <c:pt idx="18">
                  <c:v>68131.457173070157</c:v>
                </c:pt>
                <c:pt idx="19">
                  <c:v>62356.374429898169</c:v>
                </c:pt>
                <c:pt idx="20">
                  <c:v>61949.414292341236</c:v>
                </c:pt>
                <c:pt idx="21">
                  <c:v>57793.583599187798</c:v>
                </c:pt>
                <c:pt idx="22">
                  <c:v>58785.136150809172</c:v>
                </c:pt>
                <c:pt idx="23">
                  <c:v>58570.583263981345</c:v>
                </c:pt>
                <c:pt idx="24">
                  <c:v>58062.567760655547</c:v>
                </c:pt>
                <c:pt idx="25">
                  <c:v>60431.953041355788</c:v>
                </c:pt>
                <c:pt idx="26">
                  <c:v>62475.137332477192</c:v>
                </c:pt>
                <c:pt idx="27">
                  <c:v>62114.860882018336</c:v>
                </c:pt>
                <c:pt idx="28">
                  <c:v>62526.013969678199</c:v>
                </c:pt>
                <c:pt idx="29">
                  <c:v>59777.639617216046</c:v>
                </c:pt>
              </c:numCache>
            </c:numRef>
          </c:val>
          <c:extLst>
            <c:ext xmlns:c16="http://schemas.microsoft.com/office/drawing/2014/chart" uri="{C3380CC4-5D6E-409C-BE32-E72D297353CC}">
              <c16:uniqueId val="{00000000-D4B8-46DD-B90B-088090A54B1C}"/>
            </c:ext>
          </c:extLst>
        </c:ser>
        <c:ser>
          <c:idx val="1"/>
          <c:order val="1"/>
          <c:tx>
            <c:strRef>
              <c:f>'T.10.3 total by sector &amp; F.10.6'!$B$13</c:f>
              <c:strCache>
                <c:ptCount val="1"/>
                <c:pt idx="0">
                  <c:v>2022 submission</c:v>
                </c:pt>
              </c:strCache>
            </c:strRef>
          </c:tx>
          <c:invertIfNegative val="0"/>
          <c:dLbls>
            <c:dLbl>
              <c:idx val="0"/>
              <c:tx>
                <c:rich>
                  <a:bodyPr/>
                  <a:lstStyle/>
                  <a:p>
                    <a:fld id="{4397120F-9074-4232-A29E-CD8B83100BB0}"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4B8-46DD-B90B-088090A54B1C}"/>
                </c:ext>
              </c:extLst>
            </c:dLbl>
            <c:dLbl>
              <c:idx val="1"/>
              <c:tx>
                <c:rich>
                  <a:bodyPr/>
                  <a:lstStyle/>
                  <a:p>
                    <a:fld id="{0C6DB4AB-9211-4164-8D47-5ECA3D27866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A17A-4BB0-B40A-FBEF9BDD298A}"/>
                </c:ext>
              </c:extLst>
            </c:dLbl>
            <c:dLbl>
              <c:idx val="2"/>
              <c:tx>
                <c:rich>
                  <a:bodyPr/>
                  <a:lstStyle/>
                  <a:p>
                    <a:fld id="{F703A086-99DC-4461-B64A-E94439E4DAB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17A-4BB0-B40A-FBEF9BDD298A}"/>
                </c:ext>
              </c:extLst>
            </c:dLbl>
            <c:dLbl>
              <c:idx val="3"/>
              <c:tx>
                <c:rich>
                  <a:bodyPr/>
                  <a:lstStyle/>
                  <a:p>
                    <a:fld id="{BB053707-3D56-4E21-B865-323B57B8FD2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17A-4BB0-B40A-FBEF9BDD298A}"/>
                </c:ext>
              </c:extLst>
            </c:dLbl>
            <c:dLbl>
              <c:idx val="4"/>
              <c:tx>
                <c:rich>
                  <a:bodyPr/>
                  <a:lstStyle/>
                  <a:p>
                    <a:fld id="{D25E204E-31B2-4DBA-90E9-58C4B3B8055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17A-4BB0-B40A-FBEF9BDD298A}"/>
                </c:ext>
              </c:extLst>
            </c:dLbl>
            <c:dLbl>
              <c:idx val="5"/>
              <c:tx>
                <c:rich>
                  <a:bodyPr/>
                  <a:lstStyle/>
                  <a:p>
                    <a:fld id="{54079352-B35F-4D64-8E5E-64430C45AD5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D4B8-46DD-B90B-088090A54B1C}"/>
                </c:ext>
              </c:extLst>
            </c:dLbl>
            <c:dLbl>
              <c:idx val="6"/>
              <c:tx>
                <c:rich>
                  <a:bodyPr/>
                  <a:lstStyle/>
                  <a:p>
                    <a:fld id="{A37144C6-5AA6-46E2-84D0-FEF193732A7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17A-4BB0-B40A-FBEF9BDD298A}"/>
                </c:ext>
              </c:extLst>
            </c:dLbl>
            <c:dLbl>
              <c:idx val="7"/>
              <c:tx>
                <c:rich>
                  <a:bodyPr/>
                  <a:lstStyle/>
                  <a:p>
                    <a:fld id="{3B7135DF-39D9-477C-8B58-D20EF85B3CC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A17A-4BB0-B40A-FBEF9BDD298A}"/>
                </c:ext>
              </c:extLst>
            </c:dLbl>
            <c:dLbl>
              <c:idx val="8"/>
              <c:tx>
                <c:rich>
                  <a:bodyPr/>
                  <a:lstStyle/>
                  <a:p>
                    <a:fld id="{477D1A3F-5E83-4284-AD49-58EA85D0259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A17A-4BB0-B40A-FBEF9BDD298A}"/>
                </c:ext>
              </c:extLst>
            </c:dLbl>
            <c:dLbl>
              <c:idx val="9"/>
              <c:tx>
                <c:rich>
                  <a:bodyPr/>
                  <a:lstStyle/>
                  <a:p>
                    <a:fld id="{B891FA35-CBE2-4291-927E-5A5641567C6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A17A-4BB0-B40A-FBEF9BDD298A}"/>
                </c:ext>
              </c:extLst>
            </c:dLbl>
            <c:dLbl>
              <c:idx val="10"/>
              <c:tx>
                <c:rich>
                  <a:bodyPr/>
                  <a:lstStyle/>
                  <a:p>
                    <a:fld id="{8033B98C-524F-427F-B8E6-6BF3D2EB9E7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D4B8-46DD-B90B-088090A54B1C}"/>
                </c:ext>
              </c:extLst>
            </c:dLbl>
            <c:dLbl>
              <c:idx val="11"/>
              <c:tx>
                <c:rich>
                  <a:bodyPr/>
                  <a:lstStyle/>
                  <a:p>
                    <a:fld id="{730C3F17-8D6C-4CE7-9BE1-077FBE15AAE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A17A-4BB0-B40A-FBEF9BDD298A}"/>
                </c:ext>
              </c:extLst>
            </c:dLbl>
            <c:dLbl>
              <c:idx val="12"/>
              <c:tx>
                <c:rich>
                  <a:bodyPr/>
                  <a:lstStyle/>
                  <a:p>
                    <a:fld id="{38084767-7E3D-44A9-985B-5523571AFF8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A17A-4BB0-B40A-FBEF9BDD298A}"/>
                </c:ext>
              </c:extLst>
            </c:dLbl>
            <c:dLbl>
              <c:idx val="13"/>
              <c:tx>
                <c:rich>
                  <a:bodyPr/>
                  <a:lstStyle/>
                  <a:p>
                    <a:fld id="{8C0FF115-23B9-4FD5-9E2E-384E44970FD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A17A-4BB0-B40A-FBEF9BDD298A}"/>
                </c:ext>
              </c:extLst>
            </c:dLbl>
            <c:dLbl>
              <c:idx val="14"/>
              <c:tx>
                <c:rich>
                  <a:bodyPr/>
                  <a:lstStyle/>
                  <a:p>
                    <a:fld id="{21F506D1-D808-4494-A5C0-55D2DCE2C4C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601-4C53-9F21-EBB5AFBFAE98}"/>
                </c:ext>
              </c:extLst>
            </c:dLbl>
            <c:dLbl>
              <c:idx val="15"/>
              <c:tx>
                <c:rich>
                  <a:bodyPr/>
                  <a:lstStyle/>
                  <a:p>
                    <a:fld id="{E3180D08-C09B-4591-A2A2-D111C3FBCA7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601-4C53-9F21-EBB5AFBFAE98}"/>
                </c:ext>
              </c:extLst>
            </c:dLbl>
            <c:dLbl>
              <c:idx val="16"/>
              <c:tx>
                <c:rich>
                  <a:bodyPr/>
                  <a:lstStyle/>
                  <a:p>
                    <a:fld id="{DF8727AD-F79E-4093-A1A7-2818E4E1641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601-4C53-9F21-EBB5AFBFAE98}"/>
                </c:ext>
              </c:extLst>
            </c:dLbl>
            <c:dLbl>
              <c:idx val="17"/>
              <c:tx>
                <c:rich>
                  <a:bodyPr/>
                  <a:lstStyle/>
                  <a:p>
                    <a:fld id="{E36DF45C-EC91-4DA6-BD1D-EDF0678D38F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601-4C53-9F21-EBB5AFBFAE98}"/>
                </c:ext>
              </c:extLst>
            </c:dLbl>
            <c:dLbl>
              <c:idx val="18"/>
              <c:tx>
                <c:rich>
                  <a:bodyPr/>
                  <a:lstStyle/>
                  <a:p>
                    <a:fld id="{E11BDB69-4768-4FDA-B4E2-33ABA461834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601-4C53-9F21-EBB5AFBFAE98}"/>
                </c:ext>
              </c:extLst>
            </c:dLbl>
            <c:dLbl>
              <c:idx val="19"/>
              <c:tx>
                <c:rich>
                  <a:bodyPr/>
                  <a:lstStyle/>
                  <a:p>
                    <a:fld id="{7BD4E569-6E17-44D1-A69E-68F24AD6333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601-4C53-9F21-EBB5AFBFAE98}"/>
                </c:ext>
              </c:extLst>
            </c:dLbl>
            <c:dLbl>
              <c:idx val="20"/>
              <c:tx>
                <c:rich>
                  <a:bodyPr/>
                  <a:lstStyle/>
                  <a:p>
                    <a:fld id="{8F086429-F947-426F-8604-153C234C0E4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601-4C53-9F21-EBB5AFBFAE98}"/>
                </c:ext>
              </c:extLst>
            </c:dLbl>
            <c:dLbl>
              <c:idx val="21"/>
              <c:tx>
                <c:rich>
                  <a:bodyPr/>
                  <a:lstStyle/>
                  <a:p>
                    <a:fld id="{144791FD-3C7F-4D1A-A1A1-34A41755EF2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601-4C53-9F21-EBB5AFBFAE98}"/>
                </c:ext>
              </c:extLst>
            </c:dLbl>
            <c:dLbl>
              <c:idx val="22"/>
              <c:tx>
                <c:rich>
                  <a:bodyPr/>
                  <a:lstStyle/>
                  <a:p>
                    <a:fld id="{33059A71-72EA-42BD-A0A2-1A1BF9FC0ED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601-4C53-9F21-EBB5AFBFAE98}"/>
                </c:ext>
              </c:extLst>
            </c:dLbl>
            <c:dLbl>
              <c:idx val="23"/>
              <c:tx>
                <c:rich>
                  <a:bodyPr/>
                  <a:lstStyle/>
                  <a:p>
                    <a:fld id="{C1660C5A-DA1A-40B2-BE8D-0B7BA1AFF95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601-4C53-9F21-EBB5AFBFAE98}"/>
                </c:ext>
              </c:extLst>
            </c:dLbl>
            <c:dLbl>
              <c:idx val="24"/>
              <c:tx>
                <c:rich>
                  <a:bodyPr/>
                  <a:lstStyle/>
                  <a:p>
                    <a:fld id="{4E216A93-8EEB-4769-BBA4-482BE2DC085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3601-4C53-9F21-EBB5AFBFAE98}"/>
                </c:ext>
              </c:extLst>
            </c:dLbl>
            <c:dLbl>
              <c:idx val="25"/>
              <c:tx>
                <c:rich>
                  <a:bodyPr/>
                  <a:lstStyle/>
                  <a:p>
                    <a:fld id="{EB7FC02A-6C8A-40B3-AA85-3ED4B38226B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3601-4C53-9F21-EBB5AFBFAE98}"/>
                </c:ext>
              </c:extLst>
            </c:dLbl>
            <c:dLbl>
              <c:idx val="26"/>
              <c:tx>
                <c:rich>
                  <a:bodyPr/>
                  <a:lstStyle/>
                  <a:p>
                    <a:fld id="{AAA0E994-7FBE-4F67-AE4A-A90FBE6F9F4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3601-4C53-9F21-EBB5AFBFAE98}"/>
                </c:ext>
              </c:extLst>
            </c:dLbl>
            <c:dLbl>
              <c:idx val="27"/>
              <c:tx>
                <c:rich>
                  <a:bodyPr/>
                  <a:lstStyle/>
                  <a:p>
                    <a:fld id="{7EF0F97A-9436-4F04-981D-6321D749D55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3601-4C53-9F21-EBB5AFBFAE98}"/>
                </c:ext>
              </c:extLst>
            </c:dLbl>
            <c:dLbl>
              <c:idx val="28"/>
              <c:tx>
                <c:rich>
                  <a:bodyPr/>
                  <a:lstStyle/>
                  <a:p>
                    <a:fld id="{AC8D5994-6C5E-459B-AFB0-24E0CFA0640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601-4C53-9F21-EBB5AFBFAE98}"/>
                </c:ext>
              </c:extLst>
            </c:dLbl>
            <c:dLbl>
              <c:idx val="29"/>
              <c:tx>
                <c:rich>
                  <a:bodyPr/>
                  <a:lstStyle/>
                  <a:p>
                    <a:fld id="{EAD8DE79-9FCF-42E5-8216-607FC5157BB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3601-4C53-9F21-EBB5AFBFAE98}"/>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'T.10.3 total by sector &amp; F.10.6'!$C$4:$AF$4</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'T.10.3 total by sector &amp; F.10.6'!$C$23:$AF$23</c:f>
              <c:numCache>
                <c:formatCode>#,##0.0</c:formatCode>
                <c:ptCount val="30"/>
                <c:pt idx="0">
                  <c:v>54395.331966455386</c:v>
                </c:pt>
                <c:pt idx="1">
                  <c:v>55205.149163081296</c:v>
                </c:pt>
                <c:pt idx="2">
                  <c:v>55193.568651659261</c:v>
                </c:pt>
                <c:pt idx="3">
                  <c:v>55743.619860358856</c:v>
                </c:pt>
                <c:pt idx="4">
                  <c:v>57213.463712929784</c:v>
                </c:pt>
                <c:pt idx="5">
                  <c:v>58746.021447823368</c:v>
                </c:pt>
                <c:pt idx="6">
                  <c:v>60912.345761995755</c:v>
                </c:pt>
                <c:pt idx="7">
                  <c:v>62374.014164542146</c:v>
                </c:pt>
                <c:pt idx="8">
                  <c:v>64963.952391910403</c:v>
                </c:pt>
                <c:pt idx="9">
                  <c:v>66201.929934891203</c:v>
                </c:pt>
                <c:pt idx="10">
                  <c:v>68460.336685779985</c:v>
                </c:pt>
                <c:pt idx="11">
                  <c:v>70488.547238266663</c:v>
                </c:pt>
                <c:pt idx="12">
                  <c:v>68624.42933971413</c:v>
                </c:pt>
                <c:pt idx="13">
                  <c:v>69034.233974034752</c:v>
                </c:pt>
                <c:pt idx="14">
                  <c:v>68411.777584334719</c:v>
                </c:pt>
                <c:pt idx="15">
                  <c:v>70297.467903811237</c:v>
                </c:pt>
                <c:pt idx="16">
                  <c:v>69643.330074186975</c:v>
                </c:pt>
                <c:pt idx="17">
                  <c:v>68614.734096830172</c:v>
                </c:pt>
                <c:pt idx="18">
                  <c:v>68159.880797300997</c:v>
                </c:pt>
                <c:pt idx="19">
                  <c:v>62381.965094385763</c:v>
                </c:pt>
                <c:pt idx="20">
                  <c:v>61948.116104805864</c:v>
                </c:pt>
                <c:pt idx="21">
                  <c:v>57742.791666851059</c:v>
                </c:pt>
                <c:pt idx="22">
                  <c:v>58764.936028186479</c:v>
                </c:pt>
                <c:pt idx="23">
                  <c:v>58550.21296676615</c:v>
                </c:pt>
                <c:pt idx="24">
                  <c:v>58006.156209057204</c:v>
                </c:pt>
                <c:pt idx="25">
                  <c:v>60477.260289590711</c:v>
                </c:pt>
                <c:pt idx="26">
                  <c:v>62714.611393616011</c:v>
                </c:pt>
                <c:pt idx="27">
                  <c:v>62066.840646093144</c:v>
                </c:pt>
                <c:pt idx="28">
                  <c:v>62351.955120459097</c:v>
                </c:pt>
                <c:pt idx="29">
                  <c:v>59855.476139325518</c:v>
                </c:pt>
              </c:numCache>
            </c:numRef>
          </c:val>
          <c:extLst>
            <c:ext xmlns:c15="http://schemas.microsoft.com/office/drawing/2012/chart" uri="{02D57815-91ED-43cb-92C2-25804820EDAC}">
              <c15:datalabelsRange>
                <c15:f>'T.10.3 total by sector &amp; F.10.6'!$C$35:$AF$35</c15:f>
                <c15:dlblRangeCache>
                  <c:ptCount val="30"/>
                  <c:pt idx="0">
                    <c:v>-0.01%</c:v>
                  </c:pt>
                  <c:pt idx="1">
                    <c:v>-0.01%</c:v>
                  </c:pt>
                  <c:pt idx="2">
                    <c:v>-0.01%</c:v>
                  </c:pt>
                  <c:pt idx="3">
                    <c:v>0.01%</c:v>
                  </c:pt>
                  <c:pt idx="4">
                    <c:v>0.00%</c:v>
                  </c:pt>
                  <c:pt idx="5">
                    <c:v>0.01%</c:v>
                  </c:pt>
                  <c:pt idx="6">
                    <c:v>0.01%</c:v>
                  </c:pt>
                  <c:pt idx="7">
                    <c:v>0.02%</c:v>
                  </c:pt>
                  <c:pt idx="8">
                    <c:v>0.03%</c:v>
                  </c:pt>
                  <c:pt idx="9">
                    <c:v>0.00%</c:v>
                  </c:pt>
                  <c:pt idx="10">
                    <c:v>0.00%</c:v>
                  </c:pt>
                  <c:pt idx="11">
                    <c:v>0.00%</c:v>
                  </c:pt>
                  <c:pt idx="12">
                    <c:v>0.00%</c:v>
                  </c:pt>
                  <c:pt idx="13">
                    <c:v>0.00%</c:v>
                  </c:pt>
                  <c:pt idx="14">
                    <c:v>0.04%</c:v>
                  </c:pt>
                  <c:pt idx="15">
                    <c:v>0.05%</c:v>
                  </c:pt>
                  <c:pt idx="16">
                    <c:v>0.03%</c:v>
                  </c:pt>
                  <c:pt idx="17">
                    <c:v>0.03%</c:v>
                  </c:pt>
                  <c:pt idx="18">
                    <c:v>0.04%</c:v>
                  </c:pt>
                  <c:pt idx="19">
                    <c:v>0.04%</c:v>
                  </c:pt>
                  <c:pt idx="20">
                    <c:v>0.00%</c:v>
                  </c:pt>
                  <c:pt idx="21">
                    <c:v>-0.09%</c:v>
                  </c:pt>
                  <c:pt idx="22">
                    <c:v>-0.03%</c:v>
                  </c:pt>
                  <c:pt idx="23">
                    <c:v>-0.03%</c:v>
                  </c:pt>
                  <c:pt idx="24">
                    <c:v>-0.10%</c:v>
                  </c:pt>
                  <c:pt idx="25">
                    <c:v>0.07%</c:v>
                  </c:pt>
                  <c:pt idx="26">
                    <c:v>0.38%</c:v>
                  </c:pt>
                  <c:pt idx="27">
                    <c:v>-0.08%</c:v>
                  </c:pt>
                  <c:pt idx="28">
                    <c:v>-0.28%</c:v>
                  </c:pt>
                  <c:pt idx="29">
                    <c:v>0.13%</c:v>
                  </c:pt>
                </c15:dlblRangeCache>
              </c15:datalabelsRange>
            </c:ext>
            <c:ext xmlns:c16="http://schemas.microsoft.com/office/drawing/2014/chart" uri="{C3380CC4-5D6E-409C-BE32-E72D297353CC}">
              <c16:uniqueId val="{0000001D-D4B8-46DD-B90B-088090A54B1C}"/>
            </c:ext>
          </c:extLst>
        </c:ser>
        <c:dLbls>
          <c:showLegendKey val="0"/>
          <c:showVal val="1"/>
          <c:showCatName val="0"/>
          <c:showSerName val="0"/>
          <c:showPercent val="0"/>
          <c:showBubbleSize val="0"/>
        </c:dLbls>
        <c:gapWidth val="150"/>
        <c:axId val="297358464"/>
        <c:axId val="297360000"/>
      </c:barChart>
      <c:catAx>
        <c:axId val="297358464"/>
        <c:scaling>
          <c:orientation val="minMax"/>
        </c:scaling>
        <c:delete val="0"/>
        <c:axPos val="b"/>
        <c:numFmt formatCode="General" sourceLinked="1"/>
        <c:majorTickMark val="out"/>
        <c:minorTickMark val="none"/>
        <c:tickLblPos val="nextTo"/>
        <c:txPr>
          <a:bodyPr/>
          <a:lstStyle/>
          <a:p>
            <a:pPr>
              <a:defRPr sz="1000"/>
            </a:pPr>
            <a:endParaRPr lang="en-US"/>
          </a:p>
        </c:txPr>
        <c:crossAx val="297360000"/>
        <c:crosses val="autoZero"/>
        <c:auto val="1"/>
        <c:lblAlgn val="ctr"/>
        <c:lblOffset val="100"/>
        <c:noMultiLvlLbl val="0"/>
      </c:catAx>
      <c:valAx>
        <c:axId val="297360000"/>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297358464"/>
        <c:crosses val="autoZero"/>
        <c:crossBetween val="between"/>
      </c:valAx>
      <c:spPr>
        <a:noFill/>
        <a:ln>
          <a:solidFill>
            <a:schemeClr val="tx1"/>
          </a:solidFill>
        </a:ln>
      </c:spPr>
    </c:plotArea>
    <c:legend>
      <c:legendPos val="b"/>
      <c:layout>
        <c:manualLayout>
          <c:xMode val="edge"/>
          <c:yMode val="edge"/>
          <c:x val="0.31185813105674193"/>
          <c:y val="0.9311377611108842"/>
          <c:w val="0.42470214194129258"/>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597573951904657E-2"/>
          <c:y val="8.1963223301355151E-2"/>
          <c:w val="0.93112944243456053"/>
          <c:h val="0.79536174252352876"/>
        </c:manualLayout>
      </c:layout>
      <c:barChart>
        <c:barDir val="col"/>
        <c:grouping val="clustered"/>
        <c:varyColors val="0"/>
        <c:ser>
          <c:idx val="0"/>
          <c:order val="0"/>
          <c:tx>
            <c:strRef>
              <c:f>'Figure 10.1 Energy'!$B$1</c:f>
              <c:strCache>
                <c:ptCount val="1"/>
                <c:pt idx="0">
                  <c:v>2021 submission</c:v>
                </c:pt>
              </c:strCache>
            </c:strRef>
          </c:tx>
          <c:invertIfNegative val="0"/>
          <c:dLbls>
            <c:dLbl>
              <c:idx val="0"/>
              <c:tx>
                <c:rich>
                  <a:bodyPr/>
                  <a:lstStyle/>
                  <a:p>
                    <a:fld id="{844D6817-A603-4328-860D-FFE64541C3C9}" type="CELLRANGE">
                      <a:rPr lang="en-US"/>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79B-435C-90A7-F039BCB8870D}"/>
                </c:ext>
              </c:extLst>
            </c:dLbl>
            <c:dLbl>
              <c:idx val="1"/>
              <c:tx>
                <c:rich>
                  <a:bodyPr/>
                  <a:lstStyle/>
                  <a:p>
                    <a:fld id="{C67E8824-C908-4A96-992E-025997E5B4A4}"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79B-435C-90A7-F039BCB8870D}"/>
                </c:ext>
              </c:extLst>
            </c:dLbl>
            <c:dLbl>
              <c:idx val="2"/>
              <c:tx>
                <c:rich>
                  <a:bodyPr/>
                  <a:lstStyle/>
                  <a:p>
                    <a:fld id="{27BD7180-F261-4CEC-BCD7-316EBE55E8BC}"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79B-435C-90A7-F039BCB8870D}"/>
                </c:ext>
              </c:extLst>
            </c:dLbl>
            <c:dLbl>
              <c:idx val="3"/>
              <c:tx>
                <c:rich>
                  <a:bodyPr/>
                  <a:lstStyle/>
                  <a:p>
                    <a:fld id="{582ADD78-12DB-4B19-A3BF-E97487F2700C}"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79B-435C-90A7-F039BCB8870D}"/>
                </c:ext>
              </c:extLst>
            </c:dLbl>
            <c:dLbl>
              <c:idx val="4"/>
              <c:tx>
                <c:rich>
                  <a:bodyPr/>
                  <a:lstStyle/>
                  <a:p>
                    <a:fld id="{8A796CB9-EB2C-49AF-A6BA-B78796F1B9A4}"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79B-435C-90A7-F039BCB8870D}"/>
                </c:ext>
              </c:extLst>
            </c:dLbl>
            <c:dLbl>
              <c:idx val="5"/>
              <c:tx>
                <c:rich>
                  <a:bodyPr/>
                  <a:lstStyle/>
                  <a:p>
                    <a:fld id="{83216861-5407-43A9-BEDE-D064BF8764E3}"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79B-435C-90A7-F039BCB8870D}"/>
                </c:ext>
              </c:extLst>
            </c:dLbl>
            <c:dLbl>
              <c:idx val="6"/>
              <c:tx>
                <c:rich>
                  <a:bodyPr/>
                  <a:lstStyle/>
                  <a:p>
                    <a:fld id="{EBCD8569-487C-495C-8ECF-4C07245EFFD6}"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79B-435C-90A7-F039BCB8870D}"/>
                </c:ext>
              </c:extLst>
            </c:dLbl>
            <c:dLbl>
              <c:idx val="7"/>
              <c:tx>
                <c:rich>
                  <a:bodyPr/>
                  <a:lstStyle/>
                  <a:p>
                    <a:fld id="{A14F28EB-947C-4216-9582-ABBDB3D49ECB}"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79B-435C-90A7-F039BCB8870D}"/>
                </c:ext>
              </c:extLst>
            </c:dLbl>
            <c:dLbl>
              <c:idx val="8"/>
              <c:tx>
                <c:rich>
                  <a:bodyPr/>
                  <a:lstStyle/>
                  <a:p>
                    <a:fld id="{C8D77A6B-28CA-40E2-B583-21D6D753DA89}"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79B-435C-90A7-F039BCB8870D}"/>
                </c:ext>
              </c:extLst>
            </c:dLbl>
            <c:dLbl>
              <c:idx val="9"/>
              <c:tx>
                <c:rich>
                  <a:bodyPr/>
                  <a:lstStyle/>
                  <a:p>
                    <a:fld id="{C378DD1D-0350-4ADF-8821-28FC0AEE0161}"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79B-435C-90A7-F039BCB8870D}"/>
                </c:ext>
              </c:extLst>
            </c:dLbl>
            <c:dLbl>
              <c:idx val="10"/>
              <c:tx>
                <c:rich>
                  <a:bodyPr/>
                  <a:lstStyle/>
                  <a:p>
                    <a:fld id="{90A7DAEE-C779-4A95-A4BA-6D21C88C7360}"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79B-435C-90A7-F039BCB8870D}"/>
                </c:ext>
              </c:extLst>
            </c:dLbl>
            <c:dLbl>
              <c:idx val="11"/>
              <c:tx>
                <c:rich>
                  <a:bodyPr/>
                  <a:lstStyle/>
                  <a:p>
                    <a:fld id="{EF2AF31A-0F65-4A69-8E5F-189D303942FE}"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79B-435C-90A7-F039BCB8870D}"/>
                </c:ext>
              </c:extLst>
            </c:dLbl>
            <c:dLbl>
              <c:idx val="12"/>
              <c:tx>
                <c:rich>
                  <a:bodyPr/>
                  <a:lstStyle/>
                  <a:p>
                    <a:fld id="{10601D92-FC23-43F9-AEDD-656E3A8F91D5}"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2A2-4761-B3CF-F9545F7DD671}"/>
                </c:ext>
              </c:extLst>
            </c:dLbl>
            <c:dLbl>
              <c:idx val="13"/>
              <c:tx>
                <c:rich>
                  <a:bodyPr/>
                  <a:lstStyle/>
                  <a:p>
                    <a:fld id="{174DB517-6AB6-458C-AD03-EB8C08901568}"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922-4770-B616-0E616A099857}"/>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extLst>
                <c:ext xmlns:c15="http://schemas.microsoft.com/office/drawing/2012/chart" uri="{02D57815-91ED-43cb-92C2-25804820EDAC}">
                  <c15:fullRef>
                    <c15:sqref>'Figure 10.1 Energy'!$C$29:$AF$29</c15:sqref>
                  </c15:fullRef>
                </c:ext>
              </c:extLst>
              <c:f>('Figure 10.1 Energy'!$C$29,'Figure 10.1 Energy'!$H$29,'Figure 10.1 Energy'!$M$29,'Figure 10.1 Energy'!$R$29,'Figure 10.1 Energy'!$W$29:$AF$29)</c:f>
              <c:numCache>
                <c:formatCode>General</c:formatCode>
                <c:ptCount val="14"/>
                <c:pt idx="0">
                  <c:v>1990</c:v>
                </c:pt>
                <c:pt idx="1">
                  <c:v>1995</c:v>
                </c:pt>
                <c:pt idx="2">
                  <c:v>2000</c:v>
                </c:pt>
                <c:pt idx="3">
                  <c:v>2005</c:v>
                </c:pt>
                <c:pt idx="4">
                  <c:v>2010</c:v>
                </c:pt>
                <c:pt idx="5">
                  <c:v>2011</c:v>
                </c:pt>
                <c:pt idx="6">
                  <c:v>2012</c:v>
                </c:pt>
                <c:pt idx="7">
                  <c:v>2013</c:v>
                </c:pt>
                <c:pt idx="8">
                  <c:v>2014</c:v>
                </c:pt>
                <c:pt idx="9">
                  <c:v>2015</c:v>
                </c:pt>
                <c:pt idx="10">
                  <c:v>2016</c:v>
                </c:pt>
                <c:pt idx="11">
                  <c:v>2017</c:v>
                </c:pt>
                <c:pt idx="12">
                  <c:v>2018</c:v>
                </c:pt>
                <c:pt idx="13">
                  <c:v>2019</c:v>
                </c:pt>
              </c:numCache>
            </c:numRef>
          </c:cat>
          <c:val>
            <c:numRef>
              <c:extLst>
                <c:ext xmlns:c15="http://schemas.microsoft.com/office/drawing/2012/chart" uri="{02D57815-91ED-43cb-92C2-25804820EDAC}">
                  <c15:fullRef>
                    <c15:sqref>'Figure 10.1 Energy'!$C$12:$AF$12</c15:sqref>
                  </c15:fullRef>
                </c:ext>
              </c:extLst>
              <c:f>('Figure 10.1 Energy'!$C$12,'Figure 10.1 Energy'!$H$12,'Figure 10.1 Energy'!$M$12,'Figure 10.1 Energy'!$R$12,'Figure 10.1 Energy'!$W$12:$AF$12)</c:f>
              <c:numCache>
                <c:formatCode>#,##0.0</c:formatCode>
                <c:ptCount val="14"/>
                <c:pt idx="0">
                  <c:v>31023.690384918966</c:v>
                </c:pt>
                <c:pt idx="1">
                  <c:v>33825.090760565188</c:v>
                </c:pt>
                <c:pt idx="2">
                  <c:v>42491.73878977375</c:v>
                </c:pt>
                <c:pt idx="3">
                  <c:v>45716.920296932782</c:v>
                </c:pt>
                <c:pt idx="4">
                  <c:v>40473.418241163512</c:v>
                </c:pt>
                <c:pt idx="5">
                  <c:v>36970.518015679452</c:v>
                </c:pt>
                <c:pt idx="6">
                  <c:v>37031.455382931948</c:v>
                </c:pt>
                <c:pt idx="7">
                  <c:v>35878.264454591081</c:v>
                </c:pt>
                <c:pt idx="8">
                  <c:v>35245.637997645426</c:v>
                </c:pt>
                <c:pt idx="9">
                  <c:v>36820.799759750153</c:v>
                </c:pt>
                <c:pt idx="10">
                  <c:v>38135.786779771821</c:v>
                </c:pt>
                <c:pt idx="11">
                  <c:v>37120.027439487596</c:v>
                </c:pt>
                <c:pt idx="12">
                  <c:v>37030.034055620599</c:v>
                </c:pt>
                <c:pt idx="13">
                  <c:v>35209.063218097974</c:v>
                </c:pt>
              </c:numCache>
            </c:numRef>
          </c:val>
          <c:extLst>
            <c:ext xmlns:c15="http://schemas.microsoft.com/office/drawing/2012/chart" uri="{02D57815-91ED-43cb-92C2-25804820EDAC}">
              <c15:datalabelsRange>
                <c15:f>'Figure 10.1 Energy'!$C$38:$AF$38</c15:f>
                <c15:dlblRangeCache>
                  <c:ptCount val="30"/>
                  <c:pt idx="0">
                    <c:v>-0.01%</c:v>
                  </c:pt>
                  <c:pt idx="1">
                    <c:v>-0.01%</c:v>
                  </c:pt>
                  <c:pt idx="2">
                    <c:v>-0.01%</c:v>
                  </c:pt>
                  <c:pt idx="3">
                    <c:v>0.00%</c:v>
                  </c:pt>
                  <c:pt idx="4">
                    <c:v>0.00%</c:v>
                  </c:pt>
                  <c:pt idx="5">
                    <c:v>0.01%</c:v>
                  </c:pt>
                  <c:pt idx="6">
                    <c:v>0.02%</c:v>
                  </c:pt>
                  <c:pt idx="7">
                    <c:v>0.04%</c:v>
                  </c:pt>
                  <c:pt idx="8">
                    <c:v>0.03%</c:v>
                  </c:pt>
                  <c:pt idx="9">
                    <c:v>-0.02%</c:v>
                  </c:pt>
                  <c:pt idx="10">
                    <c:v>-0.03%</c:v>
                  </c:pt>
                  <c:pt idx="11">
                    <c:v>-0.03%</c:v>
                  </c:pt>
                  <c:pt idx="12">
                    <c:v>-0.03%</c:v>
                  </c:pt>
                  <c:pt idx="13">
                    <c:v>-0.03%</c:v>
                  </c:pt>
                  <c:pt idx="14">
                    <c:v>-0.03%</c:v>
                  </c:pt>
                  <c:pt idx="15">
                    <c:v>-0.03%</c:v>
                  </c:pt>
                  <c:pt idx="16">
                    <c:v>-0.03%</c:v>
                  </c:pt>
                  <c:pt idx="17">
                    <c:v>-0.03%</c:v>
                  </c:pt>
                  <c:pt idx="18">
                    <c:v>-0.03%</c:v>
                  </c:pt>
                  <c:pt idx="19">
                    <c:v>-0.03%</c:v>
                  </c:pt>
                  <c:pt idx="20">
                    <c:v>-0.04%</c:v>
                  </c:pt>
                  <c:pt idx="21">
                    <c:v>-0.16%</c:v>
                  </c:pt>
                  <c:pt idx="22">
                    <c:v>-0.08%</c:v>
                  </c:pt>
                  <c:pt idx="23">
                    <c:v>-0.08%</c:v>
                  </c:pt>
                  <c:pt idx="24">
                    <c:v>-0.16%</c:v>
                  </c:pt>
                  <c:pt idx="25">
                    <c:v>0.10%</c:v>
                  </c:pt>
                  <c:pt idx="26">
                    <c:v>0.61%</c:v>
                  </c:pt>
                  <c:pt idx="27">
                    <c:v>-0.15%</c:v>
                  </c:pt>
                  <c:pt idx="28">
                    <c:v>-0.51%</c:v>
                  </c:pt>
                  <c:pt idx="29">
                    <c:v>0.16%</c:v>
                  </c:pt>
                </c15:dlblRangeCache>
              </c15:datalabelsRange>
            </c:ext>
            <c:ext xmlns:c16="http://schemas.microsoft.com/office/drawing/2014/chart" uri="{C3380CC4-5D6E-409C-BE32-E72D297353CC}">
              <c16:uniqueId val="{00000000-751A-4687-89AC-1CFAA4C8B39D}"/>
            </c:ext>
          </c:extLst>
        </c:ser>
        <c:ser>
          <c:idx val="1"/>
          <c:order val="1"/>
          <c:tx>
            <c:strRef>
              <c:f>'Figure 10.1 Energy'!$B$14</c:f>
              <c:strCache>
                <c:ptCount val="1"/>
                <c:pt idx="0">
                  <c:v>2022 submission</c:v>
                </c:pt>
              </c:strCache>
            </c:strRef>
          </c:tx>
          <c:invertIfNegative val="0"/>
          <c:dLbls>
            <c:delete val="1"/>
          </c:dLbls>
          <c:cat>
            <c:numRef>
              <c:extLst>
                <c:ext xmlns:c15="http://schemas.microsoft.com/office/drawing/2012/chart" uri="{02D57815-91ED-43cb-92C2-25804820EDAC}">
                  <c15:fullRef>
                    <c15:sqref>'Figure 10.1 Energy'!$C$29:$AF$29</c15:sqref>
                  </c15:fullRef>
                </c:ext>
              </c:extLst>
              <c:f>('Figure 10.1 Energy'!$C$29,'Figure 10.1 Energy'!$H$29,'Figure 10.1 Energy'!$M$29,'Figure 10.1 Energy'!$R$29,'Figure 10.1 Energy'!$W$29:$AF$29)</c:f>
              <c:numCache>
                <c:formatCode>General</c:formatCode>
                <c:ptCount val="14"/>
                <c:pt idx="0">
                  <c:v>1990</c:v>
                </c:pt>
                <c:pt idx="1">
                  <c:v>1995</c:v>
                </c:pt>
                <c:pt idx="2">
                  <c:v>2000</c:v>
                </c:pt>
                <c:pt idx="3">
                  <c:v>2005</c:v>
                </c:pt>
                <c:pt idx="4">
                  <c:v>2010</c:v>
                </c:pt>
                <c:pt idx="5">
                  <c:v>2011</c:v>
                </c:pt>
                <c:pt idx="6">
                  <c:v>2012</c:v>
                </c:pt>
                <c:pt idx="7">
                  <c:v>2013</c:v>
                </c:pt>
                <c:pt idx="8">
                  <c:v>2014</c:v>
                </c:pt>
                <c:pt idx="9">
                  <c:v>2015</c:v>
                </c:pt>
                <c:pt idx="10">
                  <c:v>2016</c:v>
                </c:pt>
                <c:pt idx="11">
                  <c:v>2017</c:v>
                </c:pt>
                <c:pt idx="12">
                  <c:v>2018</c:v>
                </c:pt>
                <c:pt idx="13">
                  <c:v>2019</c:v>
                </c:pt>
              </c:numCache>
            </c:numRef>
          </c:cat>
          <c:val>
            <c:numRef>
              <c:extLst>
                <c:ext xmlns:c15="http://schemas.microsoft.com/office/drawing/2012/chart" uri="{02D57815-91ED-43cb-92C2-25804820EDAC}">
                  <c15:fullRef>
                    <c15:sqref>'Figure 10.1 Energy'!$C$25:$AF$25</c15:sqref>
                  </c15:fullRef>
                </c:ext>
              </c:extLst>
              <c:f>('Figure 10.1 Energy'!$C$25,'Figure 10.1 Energy'!$H$25,'Figure 10.1 Energy'!$M$25,'Figure 10.1 Energy'!$R$25,'Figure 10.1 Energy'!$W$25:$AF$25)</c:f>
              <c:numCache>
                <c:formatCode>#,##0.0</c:formatCode>
                <c:ptCount val="14"/>
                <c:pt idx="0">
                  <c:v>31021.676134799556</c:v>
                </c:pt>
                <c:pt idx="1">
                  <c:v>33830.038034409779</c:v>
                </c:pt>
                <c:pt idx="2">
                  <c:v>42481.083703690892</c:v>
                </c:pt>
                <c:pt idx="3">
                  <c:v>45703.691137095608</c:v>
                </c:pt>
                <c:pt idx="4">
                  <c:v>40458.109153939622</c:v>
                </c:pt>
                <c:pt idx="5">
                  <c:v>36913.211508847358</c:v>
                </c:pt>
                <c:pt idx="6">
                  <c:v>37000.790165244252</c:v>
                </c:pt>
                <c:pt idx="7">
                  <c:v>35850.068431647538</c:v>
                </c:pt>
                <c:pt idx="8">
                  <c:v>35190.438003780437</c:v>
                </c:pt>
                <c:pt idx="9">
                  <c:v>36856.710888201902</c:v>
                </c:pt>
                <c:pt idx="10">
                  <c:v>38370.28389100339</c:v>
                </c:pt>
                <c:pt idx="11">
                  <c:v>37063.783902929972</c:v>
                </c:pt>
                <c:pt idx="12">
                  <c:v>36840.837664418155</c:v>
                </c:pt>
                <c:pt idx="13">
                  <c:v>35264.073178467574</c:v>
                </c:pt>
              </c:numCache>
            </c:numRef>
          </c:val>
          <c:extLst>
            <c:ext xmlns:c16="http://schemas.microsoft.com/office/drawing/2014/chart" uri="{C3380CC4-5D6E-409C-BE32-E72D297353CC}">
              <c16:uniqueId val="{00000001-751A-4687-89AC-1CFAA4C8B39D}"/>
            </c:ext>
          </c:extLst>
        </c:ser>
        <c:dLbls>
          <c:dLblPos val="outEnd"/>
          <c:showLegendKey val="0"/>
          <c:showVal val="1"/>
          <c:showCatName val="0"/>
          <c:showSerName val="0"/>
          <c:showPercent val="0"/>
          <c:showBubbleSize val="0"/>
        </c:dLbls>
        <c:gapWidth val="150"/>
        <c:axId val="298481920"/>
        <c:axId val="298491904"/>
      </c:barChart>
      <c:catAx>
        <c:axId val="298481920"/>
        <c:scaling>
          <c:orientation val="minMax"/>
        </c:scaling>
        <c:delete val="0"/>
        <c:axPos val="b"/>
        <c:numFmt formatCode="General" sourceLinked="1"/>
        <c:majorTickMark val="out"/>
        <c:minorTickMark val="none"/>
        <c:tickLblPos val="nextTo"/>
        <c:crossAx val="298491904"/>
        <c:crosses val="autoZero"/>
        <c:auto val="1"/>
        <c:lblAlgn val="ctr"/>
        <c:lblOffset val="100"/>
        <c:noMultiLvlLbl val="0"/>
      </c:catAx>
      <c:valAx>
        <c:axId val="298491904"/>
        <c:scaling>
          <c:orientation val="minMax"/>
          <c:max val="50000"/>
          <c:min val="-0.1"/>
        </c:scaling>
        <c:delete val="0"/>
        <c:axPos val="l"/>
        <c:majorGridlines/>
        <c:title>
          <c:tx>
            <c:rich>
              <a:bodyPr rot="-5400000" vert="horz"/>
              <a:lstStyle/>
              <a:p>
                <a:pPr>
                  <a:defRPr/>
                </a:pPr>
                <a:r>
                  <a:rPr lang="en-IE"/>
                  <a:t>kilotonnes CO2 equivalent</a:t>
                </a:r>
              </a:p>
            </c:rich>
          </c:tx>
          <c:layout>
            <c:manualLayout>
              <c:xMode val="edge"/>
              <c:yMode val="edge"/>
              <c:x val="2.6588315978733454E-3"/>
              <c:y val="0.30078374134519748"/>
            </c:manualLayout>
          </c:layout>
          <c:overlay val="0"/>
        </c:title>
        <c:numFmt formatCode="#,##0" sourceLinked="0"/>
        <c:majorTickMark val="out"/>
        <c:minorTickMark val="none"/>
        <c:tickLblPos val="nextTo"/>
        <c:crossAx val="298481920"/>
        <c:crosses val="autoZero"/>
        <c:crossBetween val="between"/>
        <c:majorUnit val="5000"/>
      </c:valAx>
      <c:spPr>
        <a:noFill/>
        <a:ln>
          <a:solidFill>
            <a:schemeClr val="tx1"/>
          </a:solidFill>
        </a:ln>
      </c:spPr>
    </c:plotArea>
    <c:legend>
      <c:legendPos val="b"/>
      <c:layout>
        <c:manualLayout>
          <c:xMode val="edge"/>
          <c:yMode val="edge"/>
          <c:x val="0.32896313324110577"/>
          <c:y val="0.93550383733678855"/>
          <c:w val="0.43886497784850192"/>
          <c:h val="5.2560224490826972E-2"/>
        </c:manualLayout>
      </c:layout>
      <c:overlay val="0"/>
    </c:legend>
    <c:plotVisOnly val="1"/>
    <c:dispBlanksAs val="gap"/>
    <c:showDLblsOverMax val="0"/>
  </c:chart>
  <c:spPr>
    <a:noFill/>
    <a:ln>
      <a:noFill/>
    </a:ln>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20004323476951E-2"/>
          <c:y val="8.7310815758386506E-2"/>
          <c:w val="0.92950692145113289"/>
          <c:h val="0.76444285386199096"/>
        </c:manualLayout>
      </c:layout>
      <c:barChart>
        <c:barDir val="col"/>
        <c:grouping val="clustered"/>
        <c:varyColors val="0"/>
        <c:ser>
          <c:idx val="0"/>
          <c:order val="0"/>
          <c:tx>
            <c:strRef>
              <c:f>'Figure 10.2 IPPU'!$B$1</c:f>
              <c:strCache>
                <c:ptCount val="1"/>
                <c:pt idx="0">
                  <c:v>2021 submission</c:v>
                </c:pt>
              </c:strCache>
            </c:strRef>
          </c:tx>
          <c:invertIfNegative val="0"/>
          <c:dLbls>
            <c:dLbl>
              <c:idx val="0"/>
              <c:tx>
                <c:rich>
                  <a:bodyPr/>
                  <a:lstStyle/>
                  <a:p>
                    <a:fld id="{D0926C2F-F951-40F1-BD99-2648232DDB81}"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DD7-4FD9-9DB2-A6415EA63B6D}"/>
                </c:ext>
              </c:extLst>
            </c:dLbl>
            <c:dLbl>
              <c:idx val="1"/>
              <c:tx>
                <c:rich>
                  <a:bodyPr/>
                  <a:lstStyle/>
                  <a:p>
                    <a:fld id="{574C236E-3829-4F68-AFE3-B38B648CCF1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DD7-4FD9-9DB2-A6415EA63B6D}"/>
                </c:ext>
              </c:extLst>
            </c:dLbl>
            <c:dLbl>
              <c:idx val="2"/>
              <c:tx>
                <c:rich>
                  <a:bodyPr/>
                  <a:lstStyle/>
                  <a:p>
                    <a:fld id="{6314E141-8022-41C6-A834-854F318789C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DD7-4FD9-9DB2-A6415EA63B6D}"/>
                </c:ext>
              </c:extLst>
            </c:dLbl>
            <c:dLbl>
              <c:idx val="3"/>
              <c:tx>
                <c:rich>
                  <a:bodyPr/>
                  <a:lstStyle/>
                  <a:p>
                    <a:fld id="{0F2F6DE8-2CAF-40F8-8817-13F401594D2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DD7-4FD9-9DB2-A6415EA63B6D}"/>
                </c:ext>
              </c:extLst>
            </c:dLbl>
            <c:dLbl>
              <c:idx val="4"/>
              <c:tx>
                <c:rich>
                  <a:bodyPr/>
                  <a:lstStyle/>
                  <a:p>
                    <a:fld id="{14A1DF7F-9D51-48B3-91D4-C1D3DD20738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DD7-4FD9-9DB2-A6415EA63B6D}"/>
                </c:ext>
              </c:extLst>
            </c:dLbl>
            <c:dLbl>
              <c:idx val="5"/>
              <c:tx>
                <c:rich>
                  <a:bodyPr/>
                  <a:lstStyle/>
                  <a:p>
                    <a:fld id="{804E829B-DE06-4427-9633-690E3231C9D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DD7-4FD9-9DB2-A6415EA63B6D}"/>
                </c:ext>
              </c:extLst>
            </c:dLbl>
            <c:dLbl>
              <c:idx val="6"/>
              <c:tx>
                <c:rich>
                  <a:bodyPr/>
                  <a:lstStyle/>
                  <a:p>
                    <a:fld id="{A055B6BA-5DC1-483A-9BDC-0ED596DCA31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DD7-4FD9-9DB2-A6415EA63B6D}"/>
                </c:ext>
              </c:extLst>
            </c:dLbl>
            <c:dLbl>
              <c:idx val="7"/>
              <c:tx>
                <c:rich>
                  <a:bodyPr/>
                  <a:lstStyle/>
                  <a:p>
                    <a:fld id="{40998CDF-F589-4101-92D0-EBDC23CA88C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DD7-4FD9-9DB2-A6415EA63B6D}"/>
                </c:ext>
              </c:extLst>
            </c:dLbl>
            <c:dLbl>
              <c:idx val="8"/>
              <c:tx>
                <c:rich>
                  <a:bodyPr/>
                  <a:lstStyle/>
                  <a:p>
                    <a:fld id="{9DF3CA2E-E21A-4E27-925A-A0754DAE6E9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DD7-4FD9-9DB2-A6415EA63B6D}"/>
                </c:ext>
              </c:extLst>
            </c:dLbl>
            <c:dLbl>
              <c:idx val="9"/>
              <c:tx>
                <c:rich>
                  <a:bodyPr/>
                  <a:lstStyle/>
                  <a:p>
                    <a:fld id="{101A2395-7E65-41D4-BAB1-F3A43EB2F38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DD7-4FD9-9DB2-A6415EA63B6D}"/>
                </c:ext>
              </c:extLst>
            </c:dLbl>
            <c:dLbl>
              <c:idx val="10"/>
              <c:tx>
                <c:rich>
                  <a:bodyPr/>
                  <a:lstStyle/>
                  <a:p>
                    <a:fld id="{A092CCF5-8676-4CB8-89BC-B4612534F11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DD7-4FD9-9DB2-A6415EA63B6D}"/>
                </c:ext>
              </c:extLst>
            </c:dLbl>
            <c:dLbl>
              <c:idx val="11"/>
              <c:tx>
                <c:rich>
                  <a:bodyPr/>
                  <a:lstStyle/>
                  <a:p>
                    <a:fld id="{CE6DA065-F1A7-4782-9079-A9E3FC1DD31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DD7-4FD9-9DB2-A6415EA63B6D}"/>
                </c:ext>
              </c:extLst>
            </c:dLbl>
            <c:dLbl>
              <c:idx val="12"/>
              <c:tx>
                <c:rich>
                  <a:bodyPr/>
                  <a:lstStyle/>
                  <a:p>
                    <a:fld id="{DC657F3B-A837-46D0-B21D-A15CAE60CD2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DD7-4FD9-9DB2-A6415EA63B6D}"/>
                </c:ext>
              </c:extLst>
            </c:dLbl>
            <c:dLbl>
              <c:idx val="13"/>
              <c:tx>
                <c:rich>
                  <a:bodyPr/>
                  <a:lstStyle/>
                  <a:p>
                    <a:fld id="{865701EE-DC1D-40C0-960F-429FDFE76D4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DD7-4FD9-9DB2-A6415EA63B6D}"/>
                </c:ext>
              </c:extLst>
            </c:dLbl>
            <c:dLbl>
              <c:idx val="14"/>
              <c:tx>
                <c:rich>
                  <a:bodyPr/>
                  <a:lstStyle/>
                  <a:p>
                    <a:fld id="{6DBF4B15-0A8C-4F3F-9742-68FEE78A0DF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DD7-4FD9-9DB2-A6415EA63B6D}"/>
                </c:ext>
              </c:extLst>
            </c:dLbl>
            <c:dLbl>
              <c:idx val="15"/>
              <c:tx>
                <c:rich>
                  <a:bodyPr/>
                  <a:lstStyle/>
                  <a:p>
                    <a:fld id="{A1DC9E3D-14C7-4ECB-8CBC-360B29B5F1E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DD7-4FD9-9DB2-A6415EA63B6D}"/>
                </c:ext>
              </c:extLst>
            </c:dLbl>
            <c:dLbl>
              <c:idx val="16"/>
              <c:tx>
                <c:rich>
                  <a:bodyPr/>
                  <a:lstStyle/>
                  <a:p>
                    <a:fld id="{B66FA575-5C94-434F-802D-617CF03C876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DD7-4FD9-9DB2-A6415EA63B6D}"/>
                </c:ext>
              </c:extLst>
            </c:dLbl>
            <c:dLbl>
              <c:idx val="17"/>
              <c:tx>
                <c:rich>
                  <a:bodyPr/>
                  <a:lstStyle/>
                  <a:p>
                    <a:fld id="{4FF00E63-A792-48FA-B675-B50B02835ED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7DD7-4FD9-9DB2-A6415EA63B6D}"/>
                </c:ext>
              </c:extLst>
            </c:dLbl>
            <c:dLbl>
              <c:idx val="18"/>
              <c:tx>
                <c:rich>
                  <a:bodyPr/>
                  <a:lstStyle/>
                  <a:p>
                    <a:fld id="{542026C8-7547-4AC9-98A3-AD4D1FFDC23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DD7-4FD9-9DB2-A6415EA63B6D}"/>
                </c:ext>
              </c:extLst>
            </c:dLbl>
            <c:dLbl>
              <c:idx val="19"/>
              <c:tx>
                <c:rich>
                  <a:bodyPr/>
                  <a:lstStyle/>
                  <a:p>
                    <a:fld id="{8FFB466E-E08E-4855-8F9A-62D846C3849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DD7-4FD9-9DB2-A6415EA63B6D}"/>
                </c:ext>
              </c:extLst>
            </c:dLbl>
            <c:dLbl>
              <c:idx val="20"/>
              <c:tx>
                <c:rich>
                  <a:bodyPr/>
                  <a:lstStyle/>
                  <a:p>
                    <a:fld id="{2C9E1B7C-511C-4B59-B7A2-1829AB7574B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DD7-4FD9-9DB2-A6415EA63B6D}"/>
                </c:ext>
              </c:extLst>
            </c:dLbl>
            <c:dLbl>
              <c:idx val="21"/>
              <c:tx>
                <c:rich>
                  <a:bodyPr/>
                  <a:lstStyle/>
                  <a:p>
                    <a:fld id="{930C00F7-32F1-42BF-B085-F1ED27F94DC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DD7-4FD9-9DB2-A6415EA63B6D}"/>
                </c:ext>
              </c:extLst>
            </c:dLbl>
            <c:dLbl>
              <c:idx val="22"/>
              <c:tx>
                <c:rich>
                  <a:bodyPr/>
                  <a:lstStyle/>
                  <a:p>
                    <a:fld id="{7EE44468-4D4D-42B7-B935-249674166EE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DD7-4FD9-9DB2-A6415EA63B6D}"/>
                </c:ext>
              </c:extLst>
            </c:dLbl>
            <c:dLbl>
              <c:idx val="23"/>
              <c:tx>
                <c:rich>
                  <a:bodyPr/>
                  <a:lstStyle/>
                  <a:p>
                    <a:fld id="{64752A00-A2D7-4AF1-A5A5-3EE8A80088E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DD7-4FD9-9DB2-A6415EA63B6D}"/>
                </c:ext>
              </c:extLst>
            </c:dLbl>
            <c:dLbl>
              <c:idx val="24"/>
              <c:tx>
                <c:rich>
                  <a:bodyPr/>
                  <a:lstStyle/>
                  <a:p>
                    <a:fld id="{9F91DCC9-87C1-45C2-B203-4AFF06BA6E7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DD7-4FD9-9DB2-A6415EA63B6D}"/>
                </c:ext>
              </c:extLst>
            </c:dLbl>
            <c:dLbl>
              <c:idx val="25"/>
              <c:tx>
                <c:rich>
                  <a:bodyPr/>
                  <a:lstStyle/>
                  <a:p>
                    <a:fld id="{E07EA043-3D5E-4AC1-8F19-1E35F74D0D1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DD7-4FD9-9DB2-A6415EA63B6D}"/>
                </c:ext>
              </c:extLst>
            </c:dLbl>
            <c:dLbl>
              <c:idx val="26"/>
              <c:tx>
                <c:rich>
                  <a:bodyPr/>
                  <a:lstStyle/>
                  <a:p>
                    <a:fld id="{5E856E28-1196-46C2-A23A-72D914D3DDC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DD7-4FD9-9DB2-A6415EA63B6D}"/>
                </c:ext>
              </c:extLst>
            </c:dLbl>
            <c:dLbl>
              <c:idx val="27"/>
              <c:tx>
                <c:rich>
                  <a:bodyPr/>
                  <a:lstStyle/>
                  <a:p>
                    <a:fld id="{130AE920-404F-437B-87F8-996BE36D16E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7DD7-4FD9-9DB2-A6415EA63B6D}"/>
                </c:ext>
              </c:extLst>
            </c:dLbl>
            <c:dLbl>
              <c:idx val="28"/>
              <c:tx>
                <c:rich>
                  <a:bodyPr/>
                  <a:lstStyle/>
                  <a:p>
                    <a:fld id="{5D367E00-E9FD-4D47-B690-790244468CD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43F-46A9-99E8-06460C1637D3}"/>
                </c:ext>
              </c:extLst>
            </c:dLbl>
            <c:dLbl>
              <c:idx val="29"/>
              <c:tx>
                <c:rich>
                  <a:bodyPr/>
                  <a:lstStyle/>
                  <a:p>
                    <a:fld id="{12B884A0-1E8C-4CB5-B836-AA5EB5F2701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69C-44A2-B907-9491D52550AB}"/>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10.2 IPPU'!$C$63:$AF$63</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10.2 IPPU'!$C$29:$AF$29</c:f>
              <c:numCache>
                <c:formatCode>#,##0.0</c:formatCode>
                <c:ptCount val="30"/>
                <c:pt idx="0">
                  <c:v>3309.1613021159696</c:v>
                </c:pt>
                <c:pt idx="1">
                  <c:v>3011.4141608237223</c:v>
                </c:pt>
                <c:pt idx="2">
                  <c:v>2937.9437558338627</c:v>
                </c:pt>
                <c:pt idx="3">
                  <c:v>2945.2812713888784</c:v>
                </c:pt>
                <c:pt idx="4">
                  <c:v>3226.8608233571922</c:v>
                </c:pt>
                <c:pt idx="5">
                  <c:v>3217.41307419552</c:v>
                </c:pt>
                <c:pt idx="6">
                  <c:v>3399.4497308266318</c:v>
                </c:pt>
                <c:pt idx="7">
                  <c:v>3862.3945361454216</c:v>
                </c:pt>
                <c:pt idx="8">
                  <c:v>3666.0559178852109</c:v>
                </c:pt>
                <c:pt idx="9">
                  <c:v>3774.3860962622034</c:v>
                </c:pt>
                <c:pt idx="10">
                  <c:v>4558.3066011243018</c:v>
                </c:pt>
                <c:pt idx="11">
                  <c:v>4602.5019195424084</c:v>
                </c:pt>
                <c:pt idx="12">
                  <c:v>4074.8897194190004</c:v>
                </c:pt>
                <c:pt idx="13">
                  <c:v>3481.9573095427272</c:v>
                </c:pt>
                <c:pt idx="14">
                  <c:v>3667.0105212161188</c:v>
                </c:pt>
                <c:pt idx="15">
                  <c:v>3962.6157742007881</c:v>
                </c:pt>
                <c:pt idx="16">
                  <c:v>3891.1235168524609</c:v>
                </c:pt>
                <c:pt idx="17">
                  <c:v>3943.4809048872489</c:v>
                </c:pt>
                <c:pt idx="18">
                  <c:v>3661.5022762053854</c:v>
                </c:pt>
                <c:pt idx="19">
                  <c:v>2811.2797213952126</c:v>
                </c:pt>
                <c:pt idx="20">
                  <c:v>2594.697780111931</c:v>
                </c:pt>
                <c:pt idx="21">
                  <c:v>2482.6334758737116</c:v>
                </c:pt>
                <c:pt idx="22">
                  <c:v>2686.825675722509</c:v>
                </c:pt>
                <c:pt idx="23">
                  <c:v>2639.9317939511943</c:v>
                </c:pt>
                <c:pt idx="24">
                  <c:v>3057.7858937983069</c:v>
                </c:pt>
                <c:pt idx="25">
                  <c:v>3246.3449957144362</c:v>
                </c:pt>
                <c:pt idx="26">
                  <c:v>3474.6810172585224</c:v>
                </c:pt>
                <c:pt idx="27">
                  <c:v>3488.3476383455736</c:v>
                </c:pt>
                <c:pt idx="28">
                  <c:v>3235.9810138062253</c:v>
                </c:pt>
                <c:pt idx="29">
                  <c:v>3184.0305984590505</c:v>
                </c:pt>
              </c:numCache>
            </c:numRef>
          </c:val>
          <c:extLst>
            <c:ext xmlns:c15="http://schemas.microsoft.com/office/drawing/2012/chart" uri="{02D57815-91ED-43cb-92C2-25804820EDAC}">
              <c15:datalabelsRange>
                <c15:f>'Figure 10.2 IPPU'!$C$89:$AF$89</c15:f>
                <c15:dlblRangeCache>
                  <c:ptCount val="30"/>
                  <c:pt idx="0">
                    <c:v>0.03%</c:v>
                  </c:pt>
                  <c:pt idx="1">
                    <c:v>0.03%</c:v>
                  </c:pt>
                  <c:pt idx="2">
                    <c:v>0.03%</c:v>
                  </c:pt>
                  <c:pt idx="3">
                    <c:v>0.03%</c:v>
                  </c:pt>
                  <c:pt idx="4">
                    <c:v>0.03%</c:v>
                  </c:pt>
                  <c:pt idx="5">
                    <c:v>0.03%</c:v>
                  </c:pt>
                  <c:pt idx="6">
                    <c:v>0.03%</c:v>
                  </c:pt>
                  <c:pt idx="7">
                    <c:v>0.03%</c:v>
                  </c:pt>
                  <c:pt idx="8">
                    <c:v>0.03%</c:v>
                  </c:pt>
                  <c:pt idx="9">
                    <c:v>0.03%</c:v>
                  </c:pt>
                  <c:pt idx="10">
                    <c:v>0.02%</c:v>
                  </c:pt>
                  <c:pt idx="11">
                    <c:v>0.03%</c:v>
                  </c:pt>
                  <c:pt idx="12">
                    <c:v>0.04%</c:v>
                  </c:pt>
                  <c:pt idx="13">
                    <c:v>0.06%</c:v>
                  </c:pt>
                  <c:pt idx="14">
                    <c:v>0.07%</c:v>
                  </c:pt>
                  <c:pt idx="15">
                    <c:v>0.07%</c:v>
                  </c:pt>
                  <c:pt idx="16">
                    <c:v>0.05%</c:v>
                  </c:pt>
                  <c:pt idx="17">
                    <c:v>0.05%</c:v>
                  </c:pt>
                  <c:pt idx="18">
                    <c:v>0.03%</c:v>
                  </c:pt>
                  <c:pt idx="19">
                    <c:v>0.04%</c:v>
                  </c:pt>
                  <c:pt idx="20">
                    <c:v>0.05%</c:v>
                  </c:pt>
                  <c:pt idx="21">
                    <c:v>0.02%</c:v>
                  </c:pt>
                  <c:pt idx="22">
                    <c:v>0.04%</c:v>
                  </c:pt>
                  <c:pt idx="23">
                    <c:v>0.02%</c:v>
                  </c:pt>
                  <c:pt idx="24">
                    <c:v>-0.22%</c:v>
                  </c:pt>
                  <c:pt idx="25">
                    <c:v>-0.13%</c:v>
                  </c:pt>
                  <c:pt idx="26">
                    <c:v>-0.17%</c:v>
                  </c:pt>
                  <c:pt idx="27">
                    <c:v>-0.21%</c:v>
                  </c:pt>
                  <c:pt idx="28">
                    <c:v>-0.20%</c:v>
                  </c:pt>
                  <c:pt idx="29">
                    <c:v>0.16%</c:v>
                  </c:pt>
                </c15:dlblRangeCache>
              </c15:datalabelsRange>
            </c:ext>
            <c:ext xmlns:c16="http://schemas.microsoft.com/office/drawing/2014/chart" uri="{C3380CC4-5D6E-409C-BE32-E72D297353CC}">
              <c16:uniqueId val="{00000000-A9B2-4927-B885-711E54CEB8BD}"/>
            </c:ext>
          </c:extLst>
        </c:ser>
        <c:ser>
          <c:idx val="1"/>
          <c:order val="1"/>
          <c:tx>
            <c:strRef>
              <c:f>'Figure 10.2 IPPU'!$B$31</c:f>
              <c:strCache>
                <c:ptCount val="1"/>
                <c:pt idx="0">
                  <c:v>2022 submission</c:v>
                </c:pt>
              </c:strCache>
            </c:strRef>
          </c:tx>
          <c:invertIfNegative val="0"/>
          <c:dLbls>
            <c:delete val="1"/>
          </c:dLbls>
          <c:cat>
            <c:numRef>
              <c:f>'Figure 10.2 IPPU'!$C$63:$AF$63</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10.2 IPPU'!$C$59:$AF$59</c:f>
              <c:numCache>
                <c:formatCode>#,##0.0</c:formatCode>
                <c:ptCount val="30"/>
                <c:pt idx="0">
                  <c:v>3310.1599898846766</c:v>
                </c:pt>
                <c:pt idx="1">
                  <c:v>3012.4138078070632</c:v>
                </c:pt>
                <c:pt idx="2">
                  <c:v>2938.9450968121278</c:v>
                </c:pt>
                <c:pt idx="3">
                  <c:v>2946.2840222909786</c:v>
                </c:pt>
                <c:pt idx="4">
                  <c:v>3227.8666693204873</c:v>
                </c:pt>
                <c:pt idx="5">
                  <c:v>3218.4243990350828</c:v>
                </c:pt>
                <c:pt idx="6">
                  <c:v>3400.4667241007014</c:v>
                </c:pt>
                <c:pt idx="7">
                  <c:v>3863.3735557254213</c:v>
                </c:pt>
                <c:pt idx="8">
                  <c:v>3667.0174807952112</c:v>
                </c:pt>
                <c:pt idx="9">
                  <c:v>3775.3501773032035</c:v>
                </c:pt>
                <c:pt idx="10">
                  <c:v>4559.2595830773016</c:v>
                </c:pt>
                <c:pt idx="11">
                  <c:v>4604.0519278654265</c:v>
                </c:pt>
                <c:pt idx="12">
                  <c:v>4076.6918888144987</c:v>
                </c:pt>
                <c:pt idx="13">
                  <c:v>3484.1669015254906</c:v>
                </c:pt>
                <c:pt idx="14">
                  <c:v>3669.5798638009328</c:v>
                </c:pt>
                <c:pt idx="15">
                  <c:v>3965.3599132689883</c:v>
                </c:pt>
                <c:pt idx="16">
                  <c:v>3893.0037796764441</c:v>
                </c:pt>
                <c:pt idx="17">
                  <c:v>3945.3878855152366</c:v>
                </c:pt>
                <c:pt idx="18">
                  <c:v>3662.6940082388669</c:v>
                </c:pt>
                <c:pt idx="19">
                  <c:v>2812.4870852388685</c:v>
                </c:pt>
                <c:pt idx="20">
                  <c:v>2595.9039092743151</c:v>
                </c:pt>
                <c:pt idx="21">
                  <c:v>2483.1176999230242</c:v>
                </c:pt>
                <c:pt idx="22">
                  <c:v>2687.9773598179363</c:v>
                </c:pt>
                <c:pt idx="23">
                  <c:v>2640.3871864017615</c:v>
                </c:pt>
                <c:pt idx="24">
                  <c:v>3051.1280451172984</c:v>
                </c:pt>
                <c:pt idx="25">
                  <c:v>3242.1832807896312</c:v>
                </c:pt>
                <c:pt idx="26">
                  <c:v>3468.9192971352622</c:v>
                </c:pt>
                <c:pt idx="27">
                  <c:v>3481.1529983245005</c:v>
                </c:pt>
                <c:pt idx="28">
                  <c:v>3229.6074878664408</c:v>
                </c:pt>
                <c:pt idx="29">
                  <c:v>3188.97859974224</c:v>
                </c:pt>
              </c:numCache>
            </c:numRef>
          </c:val>
          <c:extLst>
            <c:ext xmlns:c16="http://schemas.microsoft.com/office/drawing/2014/chart" uri="{C3380CC4-5D6E-409C-BE32-E72D297353CC}">
              <c16:uniqueId val="{00000001-A9B2-4927-B885-711E54CEB8BD}"/>
            </c:ext>
          </c:extLst>
        </c:ser>
        <c:dLbls>
          <c:showLegendKey val="0"/>
          <c:showVal val="1"/>
          <c:showCatName val="0"/>
          <c:showSerName val="0"/>
          <c:showPercent val="0"/>
          <c:showBubbleSize val="0"/>
        </c:dLbls>
        <c:gapWidth val="150"/>
        <c:axId val="303256320"/>
        <c:axId val="303257856"/>
      </c:barChart>
      <c:catAx>
        <c:axId val="303256320"/>
        <c:scaling>
          <c:orientation val="minMax"/>
        </c:scaling>
        <c:delete val="0"/>
        <c:axPos val="b"/>
        <c:numFmt formatCode="General" sourceLinked="1"/>
        <c:majorTickMark val="out"/>
        <c:minorTickMark val="none"/>
        <c:tickLblPos val="nextTo"/>
        <c:txPr>
          <a:bodyPr/>
          <a:lstStyle/>
          <a:p>
            <a:pPr>
              <a:defRPr sz="1000"/>
            </a:pPr>
            <a:endParaRPr lang="en-US"/>
          </a:p>
        </c:txPr>
        <c:crossAx val="303257856"/>
        <c:crosses val="autoZero"/>
        <c:auto val="1"/>
        <c:lblAlgn val="ctr"/>
        <c:lblOffset val="100"/>
        <c:noMultiLvlLbl val="0"/>
      </c:catAx>
      <c:valAx>
        <c:axId val="303257856"/>
        <c:scaling>
          <c:orientation val="minMax"/>
          <c:max val="5000"/>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03256320"/>
        <c:crosses val="autoZero"/>
        <c:crossBetween val="between"/>
      </c:valAx>
      <c:spPr>
        <a:noFill/>
        <a:ln>
          <a:solidFill>
            <a:schemeClr val="tx1"/>
          </a:solidFill>
        </a:ln>
      </c:spPr>
    </c:plotArea>
    <c:legend>
      <c:legendPos val="b"/>
      <c:layout>
        <c:manualLayout>
          <c:xMode val="edge"/>
          <c:yMode val="edge"/>
          <c:x val="0.33778954567298808"/>
          <c:y val="0.93076502958402219"/>
          <c:w val="0.3893068648109127"/>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38598129035988E-2"/>
          <c:y val="8.7310815758386506E-2"/>
          <c:w val="0.93978830937220337"/>
          <c:h val="0.76444285386199096"/>
        </c:manualLayout>
      </c:layout>
      <c:barChart>
        <c:barDir val="col"/>
        <c:grouping val="clustered"/>
        <c:varyColors val="0"/>
        <c:ser>
          <c:idx val="0"/>
          <c:order val="0"/>
          <c:tx>
            <c:strRef>
              <c:f>'Figure 10.2 IPPU'!$B$1</c:f>
              <c:strCache>
                <c:ptCount val="1"/>
                <c:pt idx="0">
                  <c:v>2021 submission</c:v>
                </c:pt>
              </c:strCache>
            </c:strRef>
          </c:tx>
          <c:invertIfNegative val="0"/>
          <c:dLbls>
            <c:dLbl>
              <c:idx val="0"/>
              <c:tx>
                <c:rich>
                  <a:bodyPr/>
                  <a:lstStyle/>
                  <a:p>
                    <a:fld id="{63536B15-9F7A-4453-B8C0-CF58D59D2823}" type="CELLRANGE">
                      <a:rPr lang="en-US"/>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C8FB-4791-9F25-B96E06FD0D16}"/>
                </c:ext>
              </c:extLst>
            </c:dLbl>
            <c:dLbl>
              <c:idx val="1"/>
              <c:tx>
                <c:rich>
                  <a:bodyPr/>
                  <a:lstStyle/>
                  <a:p>
                    <a:fld id="{224EC045-D40C-42FB-9185-1ABF6E9AF2E6}"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8FB-4791-9F25-B96E06FD0D16}"/>
                </c:ext>
              </c:extLst>
            </c:dLbl>
            <c:dLbl>
              <c:idx val="2"/>
              <c:tx>
                <c:rich>
                  <a:bodyPr/>
                  <a:lstStyle/>
                  <a:p>
                    <a:fld id="{26156B2A-33CC-4780-A25E-D856816B2647}"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8FB-4791-9F25-B96E06FD0D16}"/>
                </c:ext>
              </c:extLst>
            </c:dLbl>
            <c:dLbl>
              <c:idx val="3"/>
              <c:tx>
                <c:rich>
                  <a:bodyPr/>
                  <a:lstStyle/>
                  <a:p>
                    <a:fld id="{438143B0-1D84-4301-9B1D-C78257978A6F}"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8FB-4791-9F25-B96E06FD0D16}"/>
                </c:ext>
              </c:extLst>
            </c:dLbl>
            <c:dLbl>
              <c:idx val="4"/>
              <c:tx>
                <c:rich>
                  <a:bodyPr/>
                  <a:lstStyle/>
                  <a:p>
                    <a:fld id="{4F23006D-9543-4C23-A26A-95800ECBF682}"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8FB-4791-9F25-B96E06FD0D16}"/>
                </c:ext>
              </c:extLst>
            </c:dLbl>
            <c:dLbl>
              <c:idx val="5"/>
              <c:tx>
                <c:rich>
                  <a:bodyPr/>
                  <a:lstStyle/>
                  <a:p>
                    <a:fld id="{D5876D75-A25F-4187-93CF-3241690A3F61}"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8FB-4791-9F25-B96E06FD0D16}"/>
                </c:ext>
              </c:extLst>
            </c:dLbl>
            <c:dLbl>
              <c:idx val="6"/>
              <c:tx>
                <c:rich>
                  <a:bodyPr/>
                  <a:lstStyle/>
                  <a:p>
                    <a:fld id="{CC3EC6F8-8121-4927-BE2D-DEC9DE6AE0C3}"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8FB-4791-9F25-B96E06FD0D16}"/>
                </c:ext>
              </c:extLst>
            </c:dLbl>
            <c:dLbl>
              <c:idx val="7"/>
              <c:tx>
                <c:rich>
                  <a:bodyPr/>
                  <a:lstStyle/>
                  <a:p>
                    <a:fld id="{AFC90634-9D8D-40C6-BA0D-DE5F00679891}"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8FB-4791-9F25-B96E06FD0D16}"/>
                </c:ext>
              </c:extLst>
            </c:dLbl>
            <c:dLbl>
              <c:idx val="8"/>
              <c:tx>
                <c:rich>
                  <a:bodyPr/>
                  <a:lstStyle/>
                  <a:p>
                    <a:fld id="{F6D84FE4-B426-4161-86A5-172309D5E6DB}"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8FB-4791-9F25-B96E06FD0D16}"/>
                </c:ext>
              </c:extLst>
            </c:dLbl>
            <c:dLbl>
              <c:idx val="9"/>
              <c:tx>
                <c:rich>
                  <a:bodyPr/>
                  <a:lstStyle/>
                  <a:p>
                    <a:fld id="{F4BFD36F-FEFB-4AC5-A582-B0A81C48E371}"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C8FB-4791-9F25-B96E06FD0D16}"/>
                </c:ext>
              </c:extLst>
            </c:dLbl>
            <c:dLbl>
              <c:idx val="10"/>
              <c:tx>
                <c:rich>
                  <a:bodyPr/>
                  <a:lstStyle/>
                  <a:p>
                    <a:fld id="{BED856EB-18B9-4B5A-AAB2-EF9ACAF03A32}"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8FB-4791-9F25-B96E06FD0D16}"/>
                </c:ext>
              </c:extLst>
            </c:dLbl>
            <c:dLbl>
              <c:idx val="11"/>
              <c:tx>
                <c:rich>
                  <a:bodyPr/>
                  <a:lstStyle/>
                  <a:p>
                    <a:fld id="{EF1B2F51-1441-4673-A1DC-BB77603561D8}"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C8FB-4791-9F25-B96E06FD0D16}"/>
                </c:ext>
              </c:extLst>
            </c:dLbl>
            <c:dLbl>
              <c:idx val="12"/>
              <c:tx>
                <c:rich>
                  <a:bodyPr/>
                  <a:lstStyle/>
                  <a:p>
                    <a:fld id="{B11E7066-E347-4ED2-A65C-D22D5B2C8D8A}"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C8FB-4791-9F25-B96E06FD0D16}"/>
                </c:ext>
              </c:extLst>
            </c:dLbl>
            <c:dLbl>
              <c:idx val="13"/>
              <c:tx>
                <c:rich>
                  <a:bodyPr/>
                  <a:lstStyle/>
                  <a:p>
                    <a:fld id="{556FF047-A305-4B9A-A08C-741BD5E0FD0F}"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C8FB-4791-9F25-B96E06FD0D16}"/>
                </c:ext>
              </c:extLst>
            </c:dLbl>
            <c:dLbl>
              <c:idx val="14"/>
              <c:tx>
                <c:rich>
                  <a:bodyPr/>
                  <a:lstStyle/>
                  <a:p>
                    <a:fld id="{1A35B17F-C471-400E-B29F-37F660F719B9}"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C8FB-4791-9F25-B96E06FD0D16}"/>
                </c:ext>
              </c:extLst>
            </c:dLbl>
            <c:dLbl>
              <c:idx val="15"/>
              <c:tx>
                <c:rich>
                  <a:bodyPr/>
                  <a:lstStyle/>
                  <a:p>
                    <a:fld id="{12AFF3F6-6337-43F0-A585-9C9FBF89BB89}"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C8FB-4791-9F25-B96E06FD0D16}"/>
                </c:ext>
              </c:extLst>
            </c:dLbl>
            <c:dLbl>
              <c:idx val="16"/>
              <c:tx>
                <c:rich>
                  <a:bodyPr/>
                  <a:lstStyle/>
                  <a:p>
                    <a:fld id="{DA958C61-2774-40CD-A9DB-8BAB58662AFF}"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8FB-4791-9F25-B96E06FD0D16}"/>
                </c:ext>
              </c:extLst>
            </c:dLbl>
            <c:dLbl>
              <c:idx val="17"/>
              <c:tx>
                <c:rich>
                  <a:bodyPr/>
                  <a:lstStyle/>
                  <a:p>
                    <a:fld id="{6CBFA204-2E7F-4C7D-8F28-9076FF48C1C1}"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C8FB-4791-9F25-B96E06FD0D16}"/>
                </c:ext>
              </c:extLst>
            </c:dLbl>
            <c:dLbl>
              <c:idx val="18"/>
              <c:tx>
                <c:rich>
                  <a:bodyPr/>
                  <a:lstStyle/>
                  <a:p>
                    <a:fld id="{79DBB59D-CFC2-46B5-B0B9-4877ABB91E2C}"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C8FB-4791-9F25-B96E06FD0D16}"/>
                </c:ext>
              </c:extLst>
            </c:dLbl>
            <c:dLbl>
              <c:idx val="19"/>
              <c:tx>
                <c:rich>
                  <a:bodyPr/>
                  <a:lstStyle/>
                  <a:p>
                    <a:fld id="{5CA3C0E8-ADC2-4A3C-AFF1-27CFD97FEFBB}"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C8FB-4791-9F25-B96E06FD0D16}"/>
                </c:ext>
              </c:extLst>
            </c:dLbl>
            <c:dLbl>
              <c:idx val="20"/>
              <c:tx>
                <c:rich>
                  <a:bodyPr/>
                  <a:lstStyle/>
                  <a:p>
                    <a:fld id="{AA978447-A76C-420C-ADF2-FB009C2EE13D}"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C8FB-4791-9F25-B96E06FD0D16}"/>
                </c:ext>
              </c:extLst>
            </c:dLbl>
            <c:dLbl>
              <c:idx val="21"/>
              <c:tx>
                <c:rich>
                  <a:bodyPr/>
                  <a:lstStyle/>
                  <a:p>
                    <a:fld id="{F66084F0-4FBA-46A4-9C8F-B7B6E3735FF2}"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C8FB-4791-9F25-B96E06FD0D16}"/>
                </c:ext>
              </c:extLst>
            </c:dLbl>
            <c:dLbl>
              <c:idx val="22"/>
              <c:tx>
                <c:rich>
                  <a:bodyPr/>
                  <a:lstStyle/>
                  <a:p>
                    <a:fld id="{C8AFA991-29BE-4FCB-A0AE-78EB36FD504A}"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C8FB-4791-9F25-B96E06FD0D16}"/>
                </c:ext>
              </c:extLst>
            </c:dLbl>
            <c:dLbl>
              <c:idx val="23"/>
              <c:tx>
                <c:rich>
                  <a:bodyPr/>
                  <a:lstStyle/>
                  <a:p>
                    <a:fld id="{576E3B6F-BCFA-4B28-AF56-791E2BAFEC64}"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C8FB-4791-9F25-B96E06FD0D16}"/>
                </c:ext>
              </c:extLst>
            </c:dLbl>
            <c:dLbl>
              <c:idx val="24"/>
              <c:tx>
                <c:rich>
                  <a:bodyPr/>
                  <a:lstStyle/>
                  <a:p>
                    <a:fld id="{9244E816-42D7-4F1B-A995-9680AE583789}"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C8FB-4791-9F25-B96E06FD0D16}"/>
                </c:ext>
              </c:extLst>
            </c:dLbl>
            <c:dLbl>
              <c:idx val="25"/>
              <c:tx>
                <c:rich>
                  <a:bodyPr/>
                  <a:lstStyle/>
                  <a:p>
                    <a:fld id="{0A70570B-4320-4149-8704-3A6592909AF0}"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C8FB-4791-9F25-B96E06FD0D16}"/>
                </c:ext>
              </c:extLst>
            </c:dLbl>
            <c:dLbl>
              <c:idx val="26"/>
              <c:tx>
                <c:rich>
                  <a:bodyPr/>
                  <a:lstStyle/>
                  <a:p>
                    <a:fld id="{ED21A9DA-0BDA-4857-820C-BFC584884FAE}"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C8FB-4791-9F25-B96E06FD0D16}"/>
                </c:ext>
              </c:extLst>
            </c:dLbl>
            <c:dLbl>
              <c:idx val="27"/>
              <c:tx>
                <c:rich>
                  <a:bodyPr/>
                  <a:lstStyle/>
                  <a:p>
                    <a:fld id="{EB75BB4C-531A-494C-ABF8-D83D1D85B2AF}"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C8FB-4791-9F25-B96E06FD0D16}"/>
                </c:ext>
              </c:extLst>
            </c:dLbl>
            <c:dLbl>
              <c:idx val="28"/>
              <c:tx>
                <c:rich>
                  <a:bodyPr/>
                  <a:lstStyle/>
                  <a:p>
                    <a:fld id="{C1991FA6-F82D-49DC-8600-B797CB72C207}"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C8FB-4791-9F25-B96E06FD0D16}"/>
                </c:ext>
              </c:extLst>
            </c:dLbl>
            <c:dLbl>
              <c:idx val="29"/>
              <c:tx>
                <c:rich>
                  <a:bodyPr/>
                  <a:lstStyle/>
                  <a:p>
                    <a:fld id="{112AA8D6-D1F2-4C9A-B288-608A60E832E5}"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C8FB-4791-9F25-B96E06FD0D16}"/>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10.2 IPPU'!$C$63:$AF$63</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10.2 IPPU'!$C$29:$AF$29</c:f>
              <c:numCache>
                <c:formatCode>#,##0.0</c:formatCode>
                <c:ptCount val="30"/>
                <c:pt idx="0">
                  <c:v>3309.1613021159696</c:v>
                </c:pt>
                <c:pt idx="1">
                  <c:v>3011.4141608237223</c:v>
                </c:pt>
                <c:pt idx="2">
                  <c:v>2937.9437558338627</c:v>
                </c:pt>
                <c:pt idx="3">
                  <c:v>2945.2812713888784</c:v>
                </c:pt>
                <c:pt idx="4">
                  <c:v>3226.8608233571922</c:v>
                </c:pt>
                <c:pt idx="5">
                  <c:v>3217.41307419552</c:v>
                </c:pt>
                <c:pt idx="6">
                  <c:v>3399.4497308266318</c:v>
                </c:pt>
                <c:pt idx="7">
                  <c:v>3862.3945361454216</c:v>
                </c:pt>
                <c:pt idx="8">
                  <c:v>3666.0559178852109</c:v>
                </c:pt>
                <c:pt idx="9">
                  <c:v>3774.3860962622034</c:v>
                </c:pt>
                <c:pt idx="10">
                  <c:v>4558.3066011243018</c:v>
                </c:pt>
                <c:pt idx="11">
                  <c:v>4602.5019195424084</c:v>
                </c:pt>
                <c:pt idx="12">
                  <c:v>4074.8897194190004</c:v>
                </c:pt>
                <c:pt idx="13">
                  <c:v>3481.9573095427272</c:v>
                </c:pt>
                <c:pt idx="14">
                  <c:v>3667.0105212161188</c:v>
                </c:pt>
                <c:pt idx="15">
                  <c:v>3962.6157742007881</c:v>
                </c:pt>
                <c:pt idx="16">
                  <c:v>3891.1235168524609</c:v>
                </c:pt>
                <c:pt idx="17">
                  <c:v>3943.4809048872489</c:v>
                </c:pt>
                <c:pt idx="18">
                  <c:v>3661.5022762053854</c:v>
                </c:pt>
                <c:pt idx="19">
                  <c:v>2811.2797213952126</c:v>
                </c:pt>
                <c:pt idx="20">
                  <c:v>2594.697780111931</c:v>
                </c:pt>
                <c:pt idx="21">
                  <c:v>2482.6334758737116</c:v>
                </c:pt>
                <c:pt idx="22">
                  <c:v>2686.825675722509</c:v>
                </c:pt>
                <c:pt idx="23">
                  <c:v>2639.9317939511943</c:v>
                </c:pt>
                <c:pt idx="24">
                  <c:v>3057.7858937983069</c:v>
                </c:pt>
                <c:pt idx="25">
                  <c:v>3246.3449957144362</c:v>
                </c:pt>
                <c:pt idx="26">
                  <c:v>3474.6810172585224</c:v>
                </c:pt>
                <c:pt idx="27">
                  <c:v>3488.3476383455736</c:v>
                </c:pt>
                <c:pt idx="28">
                  <c:v>3235.9810138062253</c:v>
                </c:pt>
                <c:pt idx="29">
                  <c:v>3184.0305984590505</c:v>
                </c:pt>
              </c:numCache>
            </c:numRef>
          </c:val>
          <c:extLst>
            <c:ext xmlns:c15="http://schemas.microsoft.com/office/drawing/2012/chart" uri="{02D57815-91ED-43cb-92C2-25804820EDAC}">
              <c15:datalabelsRange>
                <c15:f>'Figure 10.2 IPPU'!$C$89:$AF$89</c15:f>
                <c15:dlblRangeCache>
                  <c:ptCount val="30"/>
                  <c:pt idx="0">
                    <c:v>0.03%</c:v>
                  </c:pt>
                  <c:pt idx="1">
                    <c:v>0.03%</c:v>
                  </c:pt>
                  <c:pt idx="2">
                    <c:v>0.03%</c:v>
                  </c:pt>
                  <c:pt idx="3">
                    <c:v>0.03%</c:v>
                  </c:pt>
                  <c:pt idx="4">
                    <c:v>0.03%</c:v>
                  </c:pt>
                  <c:pt idx="5">
                    <c:v>0.03%</c:v>
                  </c:pt>
                  <c:pt idx="6">
                    <c:v>0.03%</c:v>
                  </c:pt>
                  <c:pt idx="7">
                    <c:v>0.03%</c:v>
                  </c:pt>
                  <c:pt idx="8">
                    <c:v>0.03%</c:v>
                  </c:pt>
                  <c:pt idx="9">
                    <c:v>0.03%</c:v>
                  </c:pt>
                  <c:pt idx="10">
                    <c:v>0.02%</c:v>
                  </c:pt>
                  <c:pt idx="11">
                    <c:v>0.03%</c:v>
                  </c:pt>
                  <c:pt idx="12">
                    <c:v>0.04%</c:v>
                  </c:pt>
                  <c:pt idx="13">
                    <c:v>0.06%</c:v>
                  </c:pt>
                  <c:pt idx="14">
                    <c:v>0.07%</c:v>
                  </c:pt>
                  <c:pt idx="15">
                    <c:v>0.07%</c:v>
                  </c:pt>
                  <c:pt idx="16">
                    <c:v>0.05%</c:v>
                  </c:pt>
                  <c:pt idx="17">
                    <c:v>0.05%</c:v>
                  </c:pt>
                  <c:pt idx="18">
                    <c:v>0.03%</c:v>
                  </c:pt>
                  <c:pt idx="19">
                    <c:v>0.04%</c:v>
                  </c:pt>
                  <c:pt idx="20">
                    <c:v>0.05%</c:v>
                  </c:pt>
                  <c:pt idx="21">
                    <c:v>0.02%</c:v>
                  </c:pt>
                  <c:pt idx="22">
                    <c:v>0.04%</c:v>
                  </c:pt>
                  <c:pt idx="23">
                    <c:v>0.02%</c:v>
                  </c:pt>
                  <c:pt idx="24">
                    <c:v>-0.22%</c:v>
                  </c:pt>
                  <c:pt idx="25">
                    <c:v>-0.13%</c:v>
                  </c:pt>
                  <c:pt idx="26">
                    <c:v>-0.17%</c:v>
                  </c:pt>
                  <c:pt idx="27">
                    <c:v>-0.21%</c:v>
                  </c:pt>
                  <c:pt idx="28">
                    <c:v>-0.20%</c:v>
                  </c:pt>
                  <c:pt idx="29">
                    <c:v>0.16%</c:v>
                  </c:pt>
                </c15:dlblRangeCache>
              </c15:datalabelsRange>
            </c:ext>
            <c:ext xmlns:c16="http://schemas.microsoft.com/office/drawing/2014/chart" uri="{C3380CC4-5D6E-409C-BE32-E72D297353CC}">
              <c16:uniqueId val="{00000000-E345-463F-8A6E-09ABF8D962FE}"/>
            </c:ext>
          </c:extLst>
        </c:ser>
        <c:ser>
          <c:idx val="1"/>
          <c:order val="1"/>
          <c:tx>
            <c:strRef>
              <c:f>'Figure 10.2 IPPU'!$B$31</c:f>
              <c:strCache>
                <c:ptCount val="1"/>
                <c:pt idx="0">
                  <c:v>2022 submission</c:v>
                </c:pt>
              </c:strCache>
            </c:strRef>
          </c:tx>
          <c:invertIfNegative val="0"/>
          <c:dLbls>
            <c:delete val="1"/>
          </c:dLbls>
          <c:cat>
            <c:numRef>
              <c:f>'Figure 10.2 IPPU'!$C$63:$AF$63</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10.2 IPPU'!$C$59:$AF$59</c:f>
              <c:numCache>
                <c:formatCode>#,##0.0</c:formatCode>
                <c:ptCount val="30"/>
                <c:pt idx="0">
                  <c:v>3310.1599898846766</c:v>
                </c:pt>
                <c:pt idx="1">
                  <c:v>3012.4138078070632</c:v>
                </c:pt>
                <c:pt idx="2">
                  <c:v>2938.9450968121278</c:v>
                </c:pt>
                <c:pt idx="3">
                  <c:v>2946.2840222909786</c:v>
                </c:pt>
                <c:pt idx="4">
                  <c:v>3227.8666693204873</c:v>
                </c:pt>
                <c:pt idx="5">
                  <c:v>3218.4243990350828</c:v>
                </c:pt>
                <c:pt idx="6">
                  <c:v>3400.4667241007014</c:v>
                </c:pt>
                <c:pt idx="7">
                  <c:v>3863.3735557254213</c:v>
                </c:pt>
                <c:pt idx="8">
                  <c:v>3667.0174807952112</c:v>
                </c:pt>
                <c:pt idx="9">
                  <c:v>3775.3501773032035</c:v>
                </c:pt>
                <c:pt idx="10">
                  <c:v>4559.2595830773016</c:v>
                </c:pt>
                <c:pt idx="11">
                  <c:v>4604.0519278654265</c:v>
                </c:pt>
                <c:pt idx="12">
                  <c:v>4076.6918888144987</c:v>
                </c:pt>
                <c:pt idx="13">
                  <c:v>3484.1669015254906</c:v>
                </c:pt>
                <c:pt idx="14">
                  <c:v>3669.5798638009328</c:v>
                </c:pt>
                <c:pt idx="15">
                  <c:v>3965.3599132689883</c:v>
                </c:pt>
                <c:pt idx="16">
                  <c:v>3893.0037796764441</c:v>
                </c:pt>
                <c:pt idx="17">
                  <c:v>3945.3878855152366</c:v>
                </c:pt>
                <c:pt idx="18">
                  <c:v>3662.6940082388669</c:v>
                </c:pt>
                <c:pt idx="19">
                  <c:v>2812.4870852388685</c:v>
                </c:pt>
                <c:pt idx="20">
                  <c:v>2595.9039092743151</c:v>
                </c:pt>
                <c:pt idx="21">
                  <c:v>2483.1176999230242</c:v>
                </c:pt>
                <c:pt idx="22">
                  <c:v>2687.9773598179363</c:v>
                </c:pt>
                <c:pt idx="23">
                  <c:v>2640.3871864017615</c:v>
                </c:pt>
                <c:pt idx="24">
                  <c:v>3051.1280451172984</c:v>
                </c:pt>
                <c:pt idx="25">
                  <c:v>3242.1832807896312</c:v>
                </c:pt>
                <c:pt idx="26">
                  <c:v>3468.9192971352622</c:v>
                </c:pt>
                <c:pt idx="27">
                  <c:v>3481.1529983245005</c:v>
                </c:pt>
                <c:pt idx="28">
                  <c:v>3229.6074878664408</c:v>
                </c:pt>
                <c:pt idx="29">
                  <c:v>3188.97859974224</c:v>
                </c:pt>
              </c:numCache>
            </c:numRef>
          </c:val>
          <c:extLst>
            <c:ext xmlns:c16="http://schemas.microsoft.com/office/drawing/2014/chart" uri="{C3380CC4-5D6E-409C-BE32-E72D297353CC}">
              <c16:uniqueId val="{00000001-E345-463F-8A6E-09ABF8D962FE}"/>
            </c:ext>
          </c:extLst>
        </c:ser>
        <c:dLbls>
          <c:dLblPos val="outEnd"/>
          <c:showLegendKey val="0"/>
          <c:showVal val="1"/>
          <c:showCatName val="0"/>
          <c:showSerName val="0"/>
          <c:showPercent val="0"/>
          <c:showBubbleSize val="0"/>
        </c:dLbls>
        <c:gapWidth val="150"/>
        <c:axId val="303256320"/>
        <c:axId val="303257856"/>
      </c:barChart>
      <c:catAx>
        <c:axId val="303256320"/>
        <c:scaling>
          <c:orientation val="minMax"/>
        </c:scaling>
        <c:delete val="0"/>
        <c:axPos val="b"/>
        <c:numFmt formatCode="General" sourceLinked="1"/>
        <c:majorTickMark val="out"/>
        <c:minorTickMark val="none"/>
        <c:tickLblPos val="nextTo"/>
        <c:txPr>
          <a:bodyPr/>
          <a:lstStyle/>
          <a:p>
            <a:pPr>
              <a:defRPr sz="1000"/>
            </a:pPr>
            <a:endParaRPr lang="en-US"/>
          </a:p>
        </c:txPr>
        <c:crossAx val="303257856"/>
        <c:crosses val="autoZero"/>
        <c:auto val="1"/>
        <c:lblAlgn val="ctr"/>
        <c:lblOffset val="100"/>
        <c:noMultiLvlLbl val="0"/>
      </c:catAx>
      <c:valAx>
        <c:axId val="303257856"/>
        <c:scaling>
          <c:orientation val="minMax"/>
          <c:max val="5000"/>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03256320"/>
        <c:crosses val="autoZero"/>
        <c:crossBetween val="between"/>
      </c:valAx>
      <c:spPr>
        <a:noFill/>
        <a:ln>
          <a:solidFill>
            <a:schemeClr val="tx1"/>
          </a:solidFill>
        </a:ln>
      </c:spPr>
    </c:plotArea>
    <c:legend>
      <c:legendPos val="b"/>
      <c:layout>
        <c:manualLayout>
          <c:xMode val="edge"/>
          <c:yMode val="edge"/>
          <c:x val="0.33778954567298808"/>
          <c:y val="0.93076502958402219"/>
          <c:w val="0.3893068648109127"/>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107792514572028E-2"/>
          <c:y val="6.1431711898956791E-2"/>
          <c:w val="0.93761917234423287"/>
          <c:h val="0.7884745878846362"/>
        </c:manualLayout>
      </c:layout>
      <c:barChart>
        <c:barDir val="col"/>
        <c:grouping val="clustered"/>
        <c:varyColors val="0"/>
        <c:ser>
          <c:idx val="0"/>
          <c:order val="0"/>
          <c:tx>
            <c:strRef>
              <c:f>'Figure 10.3 Agriculture'!$B$1</c:f>
              <c:strCache>
                <c:ptCount val="1"/>
                <c:pt idx="0">
                  <c:v>2021 submission</c:v>
                </c:pt>
              </c:strCache>
            </c:strRef>
          </c:tx>
          <c:spPr>
            <a:solidFill>
              <a:schemeClr val="accent1"/>
            </a:solidFill>
          </c:spPr>
          <c:invertIfNegative val="0"/>
          <c:dLbls>
            <c:dLbl>
              <c:idx val="0"/>
              <c:tx>
                <c:rich>
                  <a:bodyPr/>
                  <a:lstStyle/>
                  <a:p>
                    <a:fld id="{9D9857D0-76F7-4CBF-9518-BD90209C28E0}"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2EF-46FC-AA55-83D5AD2B1110}"/>
                </c:ext>
              </c:extLst>
            </c:dLbl>
            <c:dLbl>
              <c:idx val="1"/>
              <c:tx>
                <c:rich>
                  <a:bodyPr/>
                  <a:lstStyle/>
                  <a:p>
                    <a:fld id="{529C117F-9EE6-445D-8962-D471E4BC34C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2EF-46FC-AA55-83D5AD2B1110}"/>
                </c:ext>
              </c:extLst>
            </c:dLbl>
            <c:dLbl>
              <c:idx val="2"/>
              <c:tx>
                <c:rich>
                  <a:bodyPr/>
                  <a:lstStyle/>
                  <a:p>
                    <a:fld id="{7A7EC58D-FD51-42A7-8A74-A065241111C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2EF-46FC-AA55-83D5AD2B1110}"/>
                </c:ext>
              </c:extLst>
            </c:dLbl>
            <c:dLbl>
              <c:idx val="3"/>
              <c:tx>
                <c:rich>
                  <a:bodyPr/>
                  <a:lstStyle/>
                  <a:p>
                    <a:fld id="{F438C6EC-C8B1-45FA-BAAB-264B0142F9A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2EF-46FC-AA55-83D5AD2B1110}"/>
                </c:ext>
              </c:extLst>
            </c:dLbl>
            <c:dLbl>
              <c:idx val="4"/>
              <c:tx>
                <c:rich>
                  <a:bodyPr/>
                  <a:lstStyle/>
                  <a:p>
                    <a:fld id="{C25E281A-D93B-43B4-AE64-9C95EE69352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2EF-46FC-AA55-83D5AD2B1110}"/>
                </c:ext>
              </c:extLst>
            </c:dLbl>
            <c:dLbl>
              <c:idx val="5"/>
              <c:tx>
                <c:rich>
                  <a:bodyPr/>
                  <a:lstStyle/>
                  <a:p>
                    <a:fld id="{DBAA61E7-5E43-4F77-A5D3-7670FE1C41B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2EF-46FC-AA55-83D5AD2B1110}"/>
                </c:ext>
              </c:extLst>
            </c:dLbl>
            <c:dLbl>
              <c:idx val="6"/>
              <c:tx>
                <c:rich>
                  <a:bodyPr/>
                  <a:lstStyle/>
                  <a:p>
                    <a:fld id="{ADF4C1FB-F43A-4557-A138-72C6CEF4F33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2EF-46FC-AA55-83D5AD2B1110}"/>
                </c:ext>
              </c:extLst>
            </c:dLbl>
            <c:dLbl>
              <c:idx val="7"/>
              <c:tx>
                <c:rich>
                  <a:bodyPr/>
                  <a:lstStyle/>
                  <a:p>
                    <a:fld id="{28218A85-AD54-42CD-BE40-30E343DA484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2EF-46FC-AA55-83D5AD2B1110}"/>
                </c:ext>
              </c:extLst>
            </c:dLbl>
            <c:dLbl>
              <c:idx val="8"/>
              <c:tx>
                <c:rich>
                  <a:bodyPr/>
                  <a:lstStyle/>
                  <a:p>
                    <a:fld id="{8385D73D-F176-4C11-B265-8EAE89BAC5D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2EF-46FC-AA55-83D5AD2B1110}"/>
                </c:ext>
              </c:extLst>
            </c:dLbl>
            <c:dLbl>
              <c:idx val="9"/>
              <c:tx>
                <c:rich>
                  <a:bodyPr/>
                  <a:lstStyle/>
                  <a:p>
                    <a:fld id="{B90F3C43-2AAF-4592-B599-A03219AA258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2EF-46FC-AA55-83D5AD2B1110}"/>
                </c:ext>
              </c:extLst>
            </c:dLbl>
            <c:dLbl>
              <c:idx val="10"/>
              <c:tx>
                <c:rich>
                  <a:bodyPr/>
                  <a:lstStyle/>
                  <a:p>
                    <a:fld id="{AACFA2F5-79C3-4855-8A5B-C67ADD5DB8C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2EF-46FC-AA55-83D5AD2B1110}"/>
                </c:ext>
              </c:extLst>
            </c:dLbl>
            <c:dLbl>
              <c:idx val="11"/>
              <c:tx>
                <c:rich>
                  <a:bodyPr/>
                  <a:lstStyle/>
                  <a:p>
                    <a:fld id="{A8BBE087-988A-4684-A1AB-28C27F4A7CD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2EF-46FC-AA55-83D5AD2B1110}"/>
                </c:ext>
              </c:extLst>
            </c:dLbl>
            <c:dLbl>
              <c:idx val="12"/>
              <c:tx>
                <c:rich>
                  <a:bodyPr/>
                  <a:lstStyle/>
                  <a:p>
                    <a:fld id="{6B6BE391-34A2-4B30-A641-792DE755B4E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2EF-46FC-AA55-83D5AD2B1110}"/>
                </c:ext>
              </c:extLst>
            </c:dLbl>
            <c:dLbl>
              <c:idx val="13"/>
              <c:tx>
                <c:rich>
                  <a:bodyPr/>
                  <a:lstStyle/>
                  <a:p>
                    <a:fld id="{CBFB28B1-56C8-404C-AA0B-4DB9D6E7889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2EF-46FC-AA55-83D5AD2B1110}"/>
                </c:ext>
              </c:extLst>
            </c:dLbl>
            <c:dLbl>
              <c:idx val="14"/>
              <c:tx>
                <c:rich>
                  <a:bodyPr/>
                  <a:lstStyle/>
                  <a:p>
                    <a:fld id="{05B243E1-5D0C-43D2-9D4D-0EE3A923A35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7DB-4A3E-B9BF-58237E0B2798}"/>
                </c:ext>
              </c:extLst>
            </c:dLbl>
            <c:dLbl>
              <c:idx val="15"/>
              <c:tx>
                <c:rich>
                  <a:bodyPr/>
                  <a:lstStyle/>
                  <a:p>
                    <a:fld id="{2F415A7A-C097-4F84-83ED-ECD6146FD63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2EF-46FC-AA55-83D5AD2B1110}"/>
                </c:ext>
              </c:extLst>
            </c:dLbl>
            <c:dLbl>
              <c:idx val="16"/>
              <c:tx>
                <c:rich>
                  <a:bodyPr/>
                  <a:lstStyle/>
                  <a:p>
                    <a:fld id="{58F7D8C8-BADC-474C-875A-22B1063BE71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2EF-46FC-AA55-83D5AD2B1110}"/>
                </c:ext>
              </c:extLst>
            </c:dLbl>
            <c:dLbl>
              <c:idx val="17"/>
              <c:tx>
                <c:rich>
                  <a:bodyPr/>
                  <a:lstStyle/>
                  <a:p>
                    <a:fld id="{AC55AF9B-60FA-44B1-A089-9944B0F9364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82EF-46FC-AA55-83D5AD2B1110}"/>
                </c:ext>
              </c:extLst>
            </c:dLbl>
            <c:dLbl>
              <c:idx val="18"/>
              <c:tx>
                <c:rich>
                  <a:bodyPr/>
                  <a:lstStyle/>
                  <a:p>
                    <a:fld id="{BC3CC41B-EB5F-4186-AFCE-98DB15FB3C2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2EF-46FC-AA55-83D5AD2B1110}"/>
                </c:ext>
              </c:extLst>
            </c:dLbl>
            <c:dLbl>
              <c:idx val="19"/>
              <c:tx>
                <c:rich>
                  <a:bodyPr/>
                  <a:lstStyle/>
                  <a:p>
                    <a:fld id="{7A046070-2ACB-41A3-BBDD-7D314DF9B46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82EF-46FC-AA55-83D5AD2B1110}"/>
                </c:ext>
              </c:extLst>
            </c:dLbl>
            <c:dLbl>
              <c:idx val="20"/>
              <c:tx>
                <c:rich>
                  <a:bodyPr/>
                  <a:lstStyle/>
                  <a:p>
                    <a:fld id="{868B5B6C-C73A-4844-A8A2-D9C6ACDB724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82EF-46FC-AA55-83D5AD2B1110}"/>
                </c:ext>
              </c:extLst>
            </c:dLbl>
            <c:dLbl>
              <c:idx val="21"/>
              <c:tx>
                <c:rich>
                  <a:bodyPr/>
                  <a:lstStyle/>
                  <a:p>
                    <a:fld id="{CF807E2C-D3A4-4B82-851C-1ABAF1C6AC6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82EF-46FC-AA55-83D5AD2B1110}"/>
                </c:ext>
              </c:extLst>
            </c:dLbl>
            <c:dLbl>
              <c:idx val="22"/>
              <c:tx>
                <c:rich>
                  <a:bodyPr/>
                  <a:lstStyle/>
                  <a:p>
                    <a:fld id="{48B9C149-5E09-488E-A6BC-B60D1C40602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82EF-46FC-AA55-83D5AD2B1110}"/>
                </c:ext>
              </c:extLst>
            </c:dLbl>
            <c:dLbl>
              <c:idx val="23"/>
              <c:tx>
                <c:rich>
                  <a:bodyPr/>
                  <a:lstStyle/>
                  <a:p>
                    <a:fld id="{9B4A7255-7807-4276-B03C-B327F6C4007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82EF-46FC-AA55-83D5AD2B1110}"/>
                </c:ext>
              </c:extLst>
            </c:dLbl>
            <c:dLbl>
              <c:idx val="24"/>
              <c:tx>
                <c:rich>
                  <a:bodyPr/>
                  <a:lstStyle/>
                  <a:p>
                    <a:fld id="{5366B298-0268-46DB-B253-6BE19EF6F69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82EF-46FC-AA55-83D5AD2B1110}"/>
                </c:ext>
              </c:extLst>
            </c:dLbl>
            <c:dLbl>
              <c:idx val="25"/>
              <c:tx>
                <c:rich>
                  <a:bodyPr/>
                  <a:lstStyle/>
                  <a:p>
                    <a:fld id="{EB3FF322-CC08-496D-B716-5AB6261DBB7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82EF-46FC-AA55-83D5AD2B1110}"/>
                </c:ext>
              </c:extLst>
            </c:dLbl>
            <c:dLbl>
              <c:idx val="26"/>
              <c:tx>
                <c:rich>
                  <a:bodyPr/>
                  <a:lstStyle/>
                  <a:p>
                    <a:fld id="{D3FF6956-132A-4A22-B530-73D416DCEDF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82EF-46FC-AA55-83D5AD2B1110}"/>
                </c:ext>
              </c:extLst>
            </c:dLbl>
            <c:dLbl>
              <c:idx val="27"/>
              <c:tx>
                <c:rich>
                  <a:bodyPr/>
                  <a:lstStyle/>
                  <a:p>
                    <a:fld id="{AB9176E9-65BF-4B36-BB8E-3A943CAC5A6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82EF-46FC-AA55-83D5AD2B1110}"/>
                </c:ext>
              </c:extLst>
            </c:dLbl>
            <c:dLbl>
              <c:idx val="28"/>
              <c:tx>
                <c:rich>
                  <a:bodyPr/>
                  <a:lstStyle/>
                  <a:p>
                    <a:fld id="{5D5619B4-A2C7-40A4-9409-54CCF7283D7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19C-4B5D-8C50-DA15530BA5FD}"/>
                </c:ext>
              </c:extLst>
            </c:dLbl>
            <c:dLbl>
              <c:idx val="29"/>
              <c:tx>
                <c:rich>
                  <a:bodyPr/>
                  <a:lstStyle/>
                  <a:p>
                    <a:fld id="{A3DDC568-5F49-450B-8AF0-09448DD7553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66B-4E82-8D07-E549998F48BA}"/>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10.3 Agriculture'!$C$27:$AF$27</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10.3 Agriculture'!$C$11:$AF$11</c:f>
              <c:numCache>
                <c:formatCode>#,##0.0</c:formatCode>
                <c:ptCount val="30"/>
                <c:pt idx="0">
                  <c:v>18515.410940973503</c:v>
                </c:pt>
                <c:pt idx="1">
                  <c:v>18689.852697233484</c:v>
                </c:pt>
                <c:pt idx="2">
                  <c:v>18793.993351738231</c:v>
                </c:pt>
                <c:pt idx="3">
                  <c:v>19101.570806568368</c:v>
                </c:pt>
                <c:pt idx="4">
                  <c:v>19281.828603306549</c:v>
                </c:pt>
                <c:pt idx="5">
                  <c:v>19869.198251088434</c:v>
                </c:pt>
                <c:pt idx="6">
                  <c:v>20355.395512253996</c:v>
                </c:pt>
                <c:pt idx="7">
                  <c:v>20515.26309149374</c:v>
                </c:pt>
                <c:pt idx="8">
                  <c:v>21031.91199670656</c:v>
                </c:pt>
                <c:pt idx="9">
                  <c:v>20766.359176809336</c:v>
                </c:pt>
                <c:pt idx="10">
                  <c:v>19915.894114444771</c:v>
                </c:pt>
                <c:pt idx="11">
                  <c:v>19679.748819762346</c:v>
                </c:pt>
                <c:pt idx="12">
                  <c:v>19458.881270769783</c:v>
                </c:pt>
                <c:pt idx="13">
                  <c:v>19771.420720568673</c:v>
                </c:pt>
                <c:pt idx="14">
                  <c:v>19420.287568253494</c:v>
                </c:pt>
                <c:pt idx="15">
                  <c:v>19292.835852066302</c:v>
                </c:pt>
                <c:pt idx="16">
                  <c:v>19169.535837853873</c:v>
                </c:pt>
                <c:pt idx="17">
                  <c:v>18634.584188705296</c:v>
                </c:pt>
                <c:pt idx="18">
                  <c:v>18503.62498490178</c:v>
                </c:pt>
                <c:pt idx="19">
                  <c:v>18224.164235678512</c:v>
                </c:pt>
                <c:pt idx="20">
                  <c:v>18349.927516176205</c:v>
                </c:pt>
                <c:pt idx="21">
                  <c:v>17718.48733067662</c:v>
                </c:pt>
                <c:pt idx="22">
                  <c:v>18527.156202435661</c:v>
                </c:pt>
                <c:pt idx="23">
                  <c:v>19356.014150292562</c:v>
                </c:pt>
                <c:pt idx="24">
                  <c:v>18876.041004266328</c:v>
                </c:pt>
                <c:pt idx="25">
                  <c:v>19410.889622774797</c:v>
                </c:pt>
                <c:pt idx="26">
                  <c:v>19899.815916982501</c:v>
                </c:pt>
                <c:pt idx="27">
                  <c:v>20567.79804551477</c:v>
                </c:pt>
                <c:pt idx="28">
                  <c:v>21351.150252449028</c:v>
                </c:pt>
                <c:pt idx="29">
                  <c:v>20479.695597940183</c:v>
                </c:pt>
              </c:numCache>
            </c:numRef>
          </c:val>
          <c:extLst>
            <c:ext xmlns:c15="http://schemas.microsoft.com/office/drawing/2012/chart" uri="{02D57815-91ED-43cb-92C2-25804820EDAC}">
              <c15:datalabelsRange>
                <c15:f>'Figure 10.3 Agriculture'!$C$35:$AF$35</c15:f>
                <c15:dlblRangeCache>
                  <c:ptCount val="30"/>
                  <c:pt idx="0">
                    <c:v>-0.02%</c:v>
                  </c:pt>
                  <c:pt idx="1">
                    <c:v>-0.02%</c:v>
                  </c:pt>
                  <c:pt idx="2">
                    <c:v>-0.01%</c:v>
                  </c:pt>
                  <c:pt idx="3">
                    <c:v>0.02%</c:v>
                  </c:pt>
                  <c:pt idx="4">
                    <c:v>-0.02%</c:v>
                  </c:pt>
                  <c:pt idx="5">
                    <c:v>0.00%</c:v>
                  </c:pt>
                  <c:pt idx="6">
                    <c:v>0.00%</c:v>
                  </c:pt>
                  <c:pt idx="7">
                    <c:v>-0.01%</c:v>
                  </c:pt>
                  <c:pt idx="8">
                    <c:v>0.04%</c:v>
                  </c:pt>
                  <c:pt idx="9">
                    <c:v>0.02%</c:v>
                  </c:pt>
                  <c:pt idx="10">
                    <c:v>0.06%</c:v>
                  </c:pt>
                  <c:pt idx="11">
                    <c:v>0.06%</c:v>
                  </c:pt>
                  <c:pt idx="12">
                    <c:v>0.06%</c:v>
                  </c:pt>
                  <c:pt idx="13">
                    <c:v>0.06%</c:v>
                  </c:pt>
                  <c:pt idx="14">
                    <c:v>0.06%</c:v>
                  </c:pt>
                  <c:pt idx="15">
                    <c:v>0.06%</c:v>
                  </c:pt>
                  <c:pt idx="16">
                    <c:v>0.06%</c:v>
                  </c:pt>
                  <c:pt idx="17">
                    <c:v>0.06%</c:v>
                  </c:pt>
                  <c:pt idx="18">
                    <c:v>0.06%</c:v>
                  </c:pt>
                  <c:pt idx="19">
                    <c:v>0.06%</c:v>
                  </c:pt>
                  <c:pt idx="20">
                    <c:v>0.06%</c:v>
                  </c:pt>
                  <c:pt idx="21">
                    <c:v>0.06%</c:v>
                  </c:pt>
                  <c:pt idx="22">
                    <c:v>0.05%</c:v>
                  </c:pt>
                  <c:pt idx="23">
                    <c:v>0.05%</c:v>
                  </c:pt>
                  <c:pt idx="24">
                    <c:v>0.05%</c:v>
                  </c:pt>
                  <c:pt idx="25">
                    <c:v>0.05%</c:v>
                  </c:pt>
                  <c:pt idx="26">
                    <c:v>0.05%</c:v>
                  </c:pt>
                  <c:pt idx="27">
                    <c:v>0.04%</c:v>
                  </c:pt>
                  <c:pt idx="28">
                    <c:v>0.07%</c:v>
                  </c:pt>
                  <c:pt idx="29">
                    <c:v>0.04%</c:v>
                  </c:pt>
                </c15:dlblRangeCache>
              </c15:datalabelsRange>
            </c:ext>
            <c:ext xmlns:c16="http://schemas.microsoft.com/office/drawing/2014/chart" uri="{C3380CC4-5D6E-409C-BE32-E72D297353CC}">
              <c16:uniqueId val="{00000000-18B6-4C95-8DED-2A67BE1CCEEE}"/>
            </c:ext>
          </c:extLst>
        </c:ser>
        <c:ser>
          <c:idx val="1"/>
          <c:order val="1"/>
          <c:tx>
            <c:strRef>
              <c:f>'Figure 10.3 Agriculture'!$B$13</c:f>
              <c:strCache>
                <c:ptCount val="1"/>
                <c:pt idx="0">
                  <c:v>2022 submission</c:v>
                </c:pt>
              </c:strCache>
            </c:strRef>
          </c:tx>
          <c:invertIfNegative val="0"/>
          <c:dLbls>
            <c:delete val="1"/>
          </c:dLbls>
          <c:cat>
            <c:numRef>
              <c:f>'Figure 10.3 Agriculture'!$C$27:$AF$27</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10.3 Agriculture'!$C$23:$AF$23</c:f>
              <c:numCache>
                <c:formatCode>#,##0.0</c:formatCode>
                <c:ptCount val="30"/>
                <c:pt idx="0">
                  <c:v>18511.442224080121</c:v>
                </c:pt>
                <c:pt idx="1">
                  <c:v>18686.570596728718</c:v>
                </c:pt>
                <c:pt idx="2">
                  <c:v>18792.37427661776</c:v>
                </c:pt>
                <c:pt idx="3">
                  <c:v>19105.649774673187</c:v>
                </c:pt>
                <c:pt idx="4">
                  <c:v>19278.350037736458</c:v>
                </c:pt>
                <c:pt idx="5">
                  <c:v>19868.380919115556</c:v>
                </c:pt>
                <c:pt idx="6">
                  <c:v>20354.393120152108</c:v>
                </c:pt>
                <c:pt idx="7">
                  <c:v>20513.869835046389</c:v>
                </c:pt>
                <c:pt idx="8">
                  <c:v>21041.03571792398</c:v>
                </c:pt>
                <c:pt idx="9">
                  <c:v>20771.540851813999</c:v>
                </c:pt>
                <c:pt idx="10">
                  <c:v>19927.223034421178</c:v>
                </c:pt>
                <c:pt idx="11">
                  <c:v>19690.879127095781</c:v>
                </c:pt>
                <c:pt idx="12">
                  <c:v>19469.991327857326</c:v>
                </c:pt>
                <c:pt idx="13">
                  <c:v>19782.503258885688</c:v>
                </c:pt>
                <c:pt idx="14">
                  <c:v>19431.458103009576</c:v>
                </c:pt>
                <c:pt idx="15">
                  <c:v>19303.674252288194</c:v>
                </c:pt>
                <c:pt idx="16">
                  <c:v>19180.13483279994</c:v>
                </c:pt>
                <c:pt idx="17">
                  <c:v>18645.319040220005</c:v>
                </c:pt>
                <c:pt idx="18">
                  <c:v>18513.976793670292</c:v>
                </c:pt>
                <c:pt idx="19">
                  <c:v>18234.7825083803</c:v>
                </c:pt>
                <c:pt idx="20">
                  <c:v>18360.046641422363</c:v>
                </c:pt>
                <c:pt idx="21">
                  <c:v>17728.260174722676</c:v>
                </c:pt>
                <c:pt idx="22">
                  <c:v>18537.303127037736</c:v>
                </c:pt>
                <c:pt idx="23">
                  <c:v>19366.075152260732</c:v>
                </c:pt>
                <c:pt idx="24">
                  <c:v>18885.679256561718</c:v>
                </c:pt>
                <c:pt idx="25">
                  <c:v>19420.177578938044</c:v>
                </c:pt>
                <c:pt idx="26">
                  <c:v>19908.975310297261</c:v>
                </c:pt>
                <c:pt idx="27">
                  <c:v>20577.028683725362</c:v>
                </c:pt>
                <c:pt idx="28">
                  <c:v>21366.756441963615</c:v>
                </c:pt>
                <c:pt idx="29">
                  <c:v>20488.111645683221</c:v>
                </c:pt>
              </c:numCache>
            </c:numRef>
          </c:val>
          <c:extLst>
            <c:ext xmlns:c16="http://schemas.microsoft.com/office/drawing/2014/chart" uri="{C3380CC4-5D6E-409C-BE32-E72D297353CC}">
              <c16:uniqueId val="{00000001-18B6-4C95-8DED-2A67BE1CCEEE}"/>
            </c:ext>
          </c:extLst>
        </c:ser>
        <c:dLbls>
          <c:showLegendKey val="0"/>
          <c:showVal val="1"/>
          <c:showCatName val="0"/>
          <c:showSerName val="0"/>
          <c:showPercent val="0"/>
          <c:showBubbleSize val="0"/>
        </c:dLbls>
        <c:gapWidth val="150"/>
        <c:axId val="322033536"/>
        <c:axId val="322035072"/>
      </c:barChart>
      <c:catAx>
        <c:axId val="322033536"/>
        <c:scaling>
          <c:orientation val="minMax"/>
        </c:scaling>
        <c:delete val="0"/>
        <c:axPos val="b"/>
        <c:numFmt formatCode="General" sourceLinked="1"/>
        <c:majorTickMark val="out"/>
        <c:minorTickMark val="none"/>
        <c:tickLblPos val="nextTo"/>
        <c:txPr>
          <a:bodyPr/>
          <a:lstStyle/>
          <a:p>
            <a:pPr>
              <a:defRPr sz="1000"/>
            </a:pPr>
            <a:endParaRPr lang="en-US"/>
          </a:p>
        </c:txPr>
        <c:crossAx val="322035072"/>
        <c:crosses val="autoZero"/>
        <c:auto val="1"/>
        <c:lblAlgn val="ctr"/>
        <c:lblOffset val="100"/>
        <c:noMultiLvlLbl val="0"/>
      </c:catAx>
      <c:valAx>
        <c:axId val="322035072"/>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22033536"/>
        <c:crosses val="autoZero"/>
        <c:crossBetween val="between"/>
      </c:valAx>
      <c:spPr>
        <a:noFill/>
        <a:ln>
          <a:solidFill>
            <a:schemeClr val="tx1"/>
          </a:solidFill>
        </a:ln>
      </c:spPr>
    </c:plotArea>
    <c:legend>
      <c:legendPos val="b"/>
      <c:layout>
        <c:manualLayout>
          <c:xMode val="edge"/>
          <c:yMode val="edge"/>
          <c:x val="0.20015028438983817"/>
          <c:y val="0.93066364745096475"/>
          <c:w val="0.64507130726306261"/>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85941816717726E-2"/>
          <c:y val="5.4333950601082273E-2"/>
          <c:w val="0.91644109878846391"/>
          <c:h val="0.80427435320831364"/>
        </c:manualLayout>
      </c:layout>
      <c:barChart>
        <c:barDir val="col"/>
        <c:grouping val="clustered"/>
        <c:varyColors val="0"/>
        <c:ser>
          <c:idx val="0"/>
          <c:order val="0"/>
          <c:tx>
            <c:strRef>
              <c:f>'Figure 10.3 Agriculture'!$B$1</c:f>
              <c:strCache>
                <c:ptCount val="1"/>
                <c:pt idx="0">
                  <c:v>2021 submission</c:v>
                </c:pt>
              </c:strCache>
            </c:strRef>
          </c:tx>
          <c:invertIfNegative val="0"/>
          <c:dLbls>
            <c:delete val="1"/>
          </c:dLbls>
          <c:cat>
            <c:numRef>
              <c:f>'Figure 10.3 Agriculture'!$C$27:$AF$27</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10.3 Agriculture'!$C$11:$AF$11</c:f>
              <c:numCache>
                <c:formatCode>#,##0.0</c:formatCode>
                <c:ptCount val="30"/>
                <c:pt idx="0">
                  <c:v>18515.410940973503</c:v>
                </c:pt>
                <c:pt idx="1">
                  <c:v>18689.852697233484</c:v>
                </c:pt>
                <c:pt idx="2">
                  <c:v>18793.993351738231</c:v>
                </c:pt>
                <c:pt idx="3">
                  <c:v>19101.570806568368</c:v>
                </c:pt>
                <c:pt idx="4">
                  <c:v>19281.828603306549</c:v>
                </c:pt>
                <c:pt idx="5">
                  <c:v>19869.198251088434</c:v>
                </c:pt>
                <c:pt idx="6">
                  <c:v>20355.395512253996</c:v>
                </c:pt>
                <c:pt idx="7">
                  <c:v>20515.26309149374</c:v>
                </c:pt>
                <c:pt idx="8">
                  <c:v>21031.91199670656</c:v>
                </c:pt>
                <c:pt idx="9">
                  <c:v>20766.359176809336</c:v>
                </c:pt>
                <c:pt idx="10">
                  <c:v>19915.894114444771</c:v>
                </c:pt>
                <c:pt idx="11">
                  <c:v>19679.748819762346</c:v>
                </c:pt>
                <c:pt idx="12">
                  <c:v>19458.881270769783</c:v>
                </c:pt>
                <c:pt idx="13">
                  <c:v>19771.420720568673</c:v>
                </c:pt>
                <c:pt idx="14">
                  <c:v>19420.287568253494</c:v>
                </c:pt>
                <c:pt idx="15">
                  <c:v>19292.835852066302</c:v>
                </c:pt>
                <c:pt idx="16">
                  <c:v>19169.535837853873</c:v>
                </c:pt>
                <c:pt idx="17">
                  <c:v>18634.584188705296</c:v>
                </c:pt>
                <c:pt idx="18">
                  <c:v>18503.62498490178</c:v>
                </c:pt>
                <c:pt idx="19">
                  <c:v>18224.164235678512</c:v>
                </c:pt>
                <c:pt idx="20">
                  <c:v>18349.927516176205</c:v>
                </c:pt>
                <c:pt idx="21">
                  <c:v>17718.48733067662</c:v>
                </c:pt>
                <c:pt idx="22">
                  <c:v>18527.156202435661</c:v>
                </c:pt>
                <c:pt idx="23">
                  <c:v>19356.014150292562</c:v>
                </c:pt>
                <c:pt idx="24">
                  <c:v>18876.041004266328</c:v>
                </c:pt>
                <c:pt idx="25">
                  <c:v>19410.889622774797</c:v>
                </c:pt>
                <c:pt idx="26">
                  <c:v>19899.815916982501</c:v>
                </c:pt>
                <c:pt idx="27">
                  <c:v>20567.79804551477</c:v>
                </c:pt>
                <c:pt idx="28">
                  <c:v>21351.150252449028</c:v>
                </c:pt>
                <c:pt idx="29">
                  <c:v>20479.695597940183</c:v>
                </c:pt>
              </c:numCache>
            </c:numRef>
          </c:val>
          <c:extLst>
            <c:ext xmlns:c16="http://schemas.microsoft.com/office/drawing/2014/chart" uri="{C3380CC4-5D6E-409C-BE32-E72D297353CC}">
              <c16:uniqueId val="{00000000-7E83-4600-837A-0F457AE7A80A}"/>
            </c:ext>
          </c:extLst>
        </c:ser>
        <c:ser>
          <c:idx val="1"/>
          <c:order val="1"/>
          <c:tx>
            <c:strRef>
              <c:f>'Figure 10.3 Agriculture'!$B$13</c:f>
              <c:strCache>
                <c:ptCount val="1"/>
                <c:pt idx="0">
                  <c:v>2022 submission</c:v>
                </c:pt>
              </c:strCache>
            </c:strRef>
          </c:tx>
          <c:invertIfNegative val="0"/>
          <c:dLbls>
            <c:dLbl>
              <c:idx val="0"/>
              <c:tx>
                <c:rich>
                  <a:bodyPr/>
                  <a:lstStyle/>
                  <a:p>
                    <a:fld id="{F43F7D08-159A-446F-8E4A-F517C46669F6}" type="CELLRANGE">
                      <a:rPr lang="en-US"/>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74F-4626-ABBB-90A6B6D6DD64}"/>
                </c:ext>
              </c:extLst>
            </c:dLbl>
            <c:dLbl>
              <c:idx val="1"/>
              <c:tx>
                <c:rich>
                  <a:bodyPr/>
                  <a:lstStyle/>
                  <a:p>
                    <a:fld id="{9919EE5D-0E56-4637-A475-0B2A959609B7}"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74F-4626-ABBB-90A6B6D6DD64}"/>
                </c:ext>
              </c:extLst>
            </c:dLbl>
            <c:dLbl>
              <c:idx val="2"/>
              <c:tx>
                <c:rich>
                  <a:bodyPr/>
                  <a:lstStyle/>
                  <a:p>
                    <a:fld id="{72C0E7AD-DEB3-4415-AF73-449B4D94676A}"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74F-4626-ABBB-90A6B6D6DD64}"/>
                </c:ext>
              </c:extLst>
            </c:dLbl>
            <c:dLbl>
              <c:idx val="3"/>
              <c:tx>
                <c:rich>
                  <a:bodyPr/>
                  <a:lstStyle/>
                  <a:p>
                    <a:fld id="{8822DB31-64DE-4595-95B9-5FE76242C5B5}"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74F-4626-ABBB-90A6B6D6DD64}"/>
                </c:ext>
              </c:extLst>
            </c:dLbl>
            <c:dLbl>
              <c:idx val="4"/>
              <c:tx>
                <c:rich>
                  <a:bodyPr/>
                  <a:lstStyle/>
                  <a:p>
                    <a:fld id="{CE8B0DC5-BF1C-4815-84CC-75FAD535744D}"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B74F-4626-ABBB-90A6B6D6DD64}"/>
                </c:ext>
              </c:extLst>
            </c:dLbl>
            <c:dLbl>
              <c:idx val="5"/>
              <c:tx>
                <c:rich>
                  <a:bodyPr/>
                  <a:lstStyle/>
                  <a:p>
                    <a:fld id="{78996F75-6F7F-4C0E-8211-80A850F9FE73}"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74F-4626-ABBB-90A6B6D6DD64}"/>
                </c:ext>
              </c:extLst>
            </c:dLbl>
            <c:dLbl>
              <c:idx val="6"/>
              <c:tx>
                <c:rich>
                  <a:bodyPr/>
                  <a:lstStyle/>
                  <a:p>
                    <a:fld id="{1BA25AAD-DE16-4FF3-9227-A614E489D10E}"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74F-4626-ABBB-90A6B6D6DD64}"/>
                </c:ext>
              </c:extLst>
            </c:dLbl>
            <c:dLbl>
              <c:idx val="7"/>
              <c:tx>
                <c:rich>
                  <a:bodyPr/>
                  <a:lstStyle/>
                  <a:p>
                    <a:fld id="{6715E2BE-4A57-4E15-BDCA-D2E41C2E1A30}"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74F-4626-ABBB-90A6B6D6DD64}"/>
                </c:ext>
              </c:extLst>
            </c:dLbl>
            <c:dLbl>
              <c:idx val="8"/>
              <c:tx>
                <c:rich>
                  <a:bodyPr/>
                  <a:lstStyle/>
                  <a:p>
                    <a:fld id="{48BAF3F8-AC99-43F8-BBA6-75F1A0D336DC}"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74F-4626-ABBB-90A6B6D6DD64}"/>
                </c:ext>
              </c:extLst>
            </c:dLbl>
            <c:dLbl>
              <c:idx val="9"/>
              <c:tx>
                <c:rich>
                  <a:bodyPr/>
                  <a:lstStyle/>
                  <a:p>
                    <a:fld id="{683183E6-CD04-437D-9B0A-252D2897B7BE}"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B74F-4626-ABBB-90A6B6D6DD64}"/>
                </c:ext>
              </c:extLst>
            </c:dLbl>
            <c:dLbl>
              <c:idx val="10"/>
              <c:tx>
                <c:rich>
                  <a:bodyPr/>
                  <a:lstStyle/>
                  <a:p>
                    <a:fld id="{5DA11D90-5379-47E7-892D-7A22667DCB34}"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74F-4626-ABBB-90A6B6D6DD64}"/>
                </c:ext>
              </c:extLst>
            </c:dLbl>
            <c:dLbl>
              <c:idx val="11"/>
              <c:tx>
                <c:rich>
                  <a:bodyPr/>
                  <a:lstStyle/>
                  <a:p>
                    <a:fld id="{0E1FC7D6-A04A-4700-B297-502A10DA9F8C}"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74F-4626-ABBB-90A6B6D6DD64}"/>
                </c:ext>
              </c:extLst>
            </c:dLbl>
            <c:dLbl>
              <c:idx val="12"/>
              <c:tx>
                <c:rich>
                  <a:bodyPr/>
                  <a:lstStyle/>
                  <a:p>
                    <a:fld id="{999B7906-20D3-413C-B1E9-E735A0D399A7}"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74F-4626-ABBB-90A6B6D6DD64}"/>
                </c:ext>
              </c:extLst>
            </c:dLbl>
            <c:dLbl>
              <c:idx val="13"/>
              <c:tx>
                <c:rich>
                  <a:bodyPr/>
                  <a:lstStyle/>
                  <a:p>
                    <a:fld id="{A7C38E2A-7D7B-4B5B-85FB-847467746369}"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74F-4626-ABBB-90A6B6D6DD64}"/>
                </c:ext>
              </c:extLst>
            </c:dLbl>
            <c:dLbl>
              <c:idx val="14"/>
              <c:tx>
                <c:rich>
                  <a:bodyPr/>
                  <a:lstStyle/>
                  <a:p>
                    <a:fld id="{69ED0B63-5243-4C02-9861-71B3C7E964D7}"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74F-4626-ABBB-90A6B6D6DD64}"/>
                </c:ext>
              </c:extLst>
            </c:dLbl>
            <c:dLbl>
              <c:idx val="15"/>
              <c:tx>
                <c:rich>
                  <a:bodyPr/>
                  <a:lstStyle/>
                  <a:p>
                    <a:fld id="{39FB275D-D496-4026-AEA4-84FA2E1E90D5}"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74F-4626-ABBB-90A6B6D6DD64}"/>
                </c:ext>
              </c:extLst>
            </c:dLbl>
            <c:dLbl>
              <c:idx val="16"/>
              <c:tx>
                <c:rich>
                  <a:bodyPr/>
                  <a:lstStyle/>
                  <a:p>
                    <a:fld id="{2A1C6340-522E-4864-8748-68525C2D3CE0}"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B74F-4626-ABBB-90A6B6D6DD64}"/>
                </c:ext>
              </c:extLst>
            </c:dLbl>
            <c:dLbl>
              <c:idx val="17"/>
              <c:tx>
                <c:rich>
                  <a:bodyPr/>
                  <a:lstStyle/>
                  <a:p>
                    <a:fld id="{9F429660-ABED-4821-B640-7F512108AE71}"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B74F-4626-ABBB-90A6B6D6DD64}"/>
                </c:ext>
              </c:extLst>
            </c:dLbl>
            <c:dLbl>
              <c:idx val="18"/>
              <c:tx>
                <c:rich>
                  <a:bodyPr/>
                  <a:lstStyle/>
                  <a:p>
                    <a:fld id="{1B039E18-1865-4052-8C9C-6DE69396E074}"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B74F-4626-ABBB-90A6B6D6DD64}"/>
                </c:ext>
              </c:extLst>
            </c:dLbl>
            <c:dLbl>
              <c:idx val="19"/>
              <c:tx>
                <c:rich>
                  <a:bodyPr/>
                  <a:lstStyle/>
                  <a:p>
                    <a:fld id="{9686668F-C616-466F-B9D1-AE8C99BBC8BB}"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B74F-4626-ABBB-90A6B6D6DD64}"/>
                </c:ext>
              </c:extLst>
            </c:dLbl>
            <c:dLbl>
              <c:idx val="20"/>
              <c:tx>
                <c:rich>
                  <a:bodyPr/>
                  <a:lstStyle/>
                  <a:p>
                    <a:fld id="{CB473231-27F0-404F-9260-A86E04BB882C}"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74F-4626-ABBB-90A6B6D6DD64}"/>
                </c:ext>
              </c:extLst>
            </c:dLbl>
            <c:dLbl>
              <c:idx val="21"/>
              <c:tx>
                <c:rich>
                  <a:bodyPr/>
                  <a:lstStyle/>
                  <a:p>
                    <a:fld id="{B52BDB3B-CBB2-4E9B-8D46-45C4701553D7}"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B74F-4626-ABBB-90A6B6D6DD64}"/>
                </c:ext>
              </c:extLst>
            </c:dLbl>
            <c:dLbl>
              <c:idx val="22"/>
              <c:tx>
                <c:rich>
                  <a:bodyPr/>
                  <a:lstStyle/>
                  <a:p>
                    <a:fld id="{815C68C7-F4D0-4F23-A41C-C75F9F183375}"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B74F-4626-ABBB-90A6B6D6DD64}"/>
                </c:ext>
              </c:extLst>
            </c:dLbl>
            <c:dLbl>
              <c:idx val="23"/>
              <c:tx>
                <c:rich>
                  <a:bodyPr/>
                  <a:lstStyle/>
                  <a:p>
                    <a:fld id="{0B8FA708-1DAF-4AC8-A5AB-37A9A27F3604}"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74F-4626-ABBB-90A6B6D6DD64}"/>
                </c:ext>
              </c:extLst>
            </c:dLbl>
            <c:dLbl>
              <c:idx val="24"/>
              <c:tx>
                <c:rich>
                  <a:bodyPr/>
                  <a:lstStyle/>
                  <a:p>
                    <a:fld id="{3018F983-1804-429F-976B-C071B3D3C852}"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B74F-4626-ABBB-90A6B6D6DD64}"/>
                </c:ext>
              </c:extLst>
            </c:dLbl>
            <c:dLbl>
              <c:idx val="25"/>
              <c:tx>
                <c:rich>
                  <a:bodyPr/>
                  <a:lstStyle/>
                  <a:p>
                    <a:fld id="{563D4EA0-EE65-49C8-9AE4-863CD5E85CE3}"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B74F-4626-ABBB-90A6B6D6DD64}"/>
                </c:ext>
              </c:extLst>
            </c:dLbl>
            <c:dLbl>
              <c:idx val="26"/>
              <c:tx>
                <c:rich>
                  <a:bodyPr/>
                  <a:lstStyle/>
                  <a:p>
                    <a:fld id="{D83BA2D7-5571-4E13-A52B-5B8B0AF9EB99}"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B74F-4626-ABBB-90A6B6D6DD64}"/>
                </c:ext>
              </c:extLst>
            </c:dLbl>
            <c:dLbl>
              <c:idx val="27"/>
              <c:tx>
                <c:rich>
                  <a:bodyPr/>
                  <a:lstStyle/>
                  <a:p>
                    <a:fld id="{7EBE59F5-6657-4B93-AF73-45F85AF729CB}"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B74F-4626-ABBB-90A6B6D6DD64}"/>
                </c:ext>
              </c:extLst>
            </c:dLbl>
            <c:dLbl>
              <c:idx val="28"/>
              <c:tx>
                <c:rich>
                  <a:bodyPr/>
                  <a:lstStyle/>
                  <a:p>
                    <a:fld id="{6EE4FF24-67DA-4F4D-8050-7DE90DD9822B}"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B74F-4626-ABBB-90A6B6D6DD64}"/>
                </c:ext>
              </c:extLst>
            </c:dLbl>
            <c:dLbl>
              <c:idx val="29"/>
              <c:tx>
                <c:rich>
                  <a:bodyPr/>
                  <a:lstStyle/>
                  <a:p>
                    <a:fld id="{C1362918-7B8F-4AC1-8754-235724293F88}" type="CELLRANGE">
                      <a:rPr lang="en-IE"/>
                      <a:pPr/>
                      <a:t>[CELLRANGE]</a:t>
                    </a:fld>
                    <a:endParaRPr lang="en-IE"/>
                  </a:p>
                </c:rich>
              </c:tx>
              <c:dLblPos val="out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D923-4DD4-9404-68863F74F0B2}"/>
                </c:ext>
              </c:extLst>
            </c:dLbl>
            <c:spPr>
              <a:noFill/>
              <a:ln>
                <a:noFill/>
              </a:ln>
              <a:effectLst/>
            </c:spPr>
            <c:txPr>
              <a:bodyPr rot="0" vert="horz" wrap="square" lIns="38100" tIns="19050" rIns="38100" bIns="19050" anchor="ctr">
                <a:spAutoFit/>
              </a:bodyPr>
              <a:lstStyle/>
              <a:p>
                <a:pPr>
                  <a:defRPr>
                    <a:solidFill>
                      <a:srgbClr val="FF0000"/>
                    </a:solidFill>
                  </a:defRPr>
                </a:pPr>
                <a:endParaRPr lang="en-US"/>
              </a:p>
            </c:txPr>
            <c:dLblPos val="out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10.3 Agriculture'!$C$27:$AF$27</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10.3 Agriculture'!$C$23:$AF$23</c:f>
              <c:numCache>
                <c:formatCode>#,##0.0</c:formatCode>
                <c:ptCount val="30"/>
                <c:pt idx="0">
                  <c:v>18511.442224080121</c:v>
                </c:pt>
                <c:pt idx="1">
                  <c:v>18686.570596728718</c:v>
                </c:pt>
                <c:pt idx="2">
                  <c:v>18792.37427661776</c:v>
                </c:pt>
                <c:pt idx="3">
                  <c:v>19105.649774673187</c:v>
                </c:pt>
                <c:pt idx="4">
                  <c:v>19278.350037736458</c:v>
                </c:pt>
                <c:pt idx="5">
                  <c:v>19868.380919115556</c:v>
                </c:pt>
                <c:pt idx="6">
                  <c:v>20354.393120152108</c:v>
                </c:pt>
                <c:pt idx="7">
                  <c:v>20513.869835046389</c:v>
                </c:pt>
                <c:pt idx="8">
                  <c:v>21041.03571792398</c:v>
                </c:pt>
                <c:pt idx="9">
                  <c:v>20771.540851813999</c:v>
                </c:pt>
                <c:pt idx="10">
                  <c:v>19927.223034421178</c:v>
                </c:pt>
                <c:pt idx="11">
                  <c:v>19690.879127095781</c:v>
                </c:pt>
                <c:pt idx="12">
                  <c:v>19469.991327857326</c:v>
                </c:pt>
                <c:pt idx="13">
                  <c:v>19782.503258885688</c:v>
                </c:pt>
                <c:pt idx="14">
                  <c:v>19431.458103009576</c:v>
                </c:pt>
                <c:pt idx="15">
                  <c:v>19303.674252288194</c:v>
                </c:pt>
                <c:pt idx="16">
                  <c:v>19180.13483279994</c:v>
                </c:pt>
                <c:pt idx="17">
                  <c:v>18645.319040220005</c:v>
                </c:pt>
                <c:pt idx="18">
                  <c:v>18513.976793670292</c:v>
                </c:pt>
                <c:pt idx="19">
                  <c:v>18234.7825083803</c:v>
                </c:pt>
                <c:pt idx="20">
                  <c:v>18360.046641422363</c:v>
                </c:pt>
                <c:pt idx="21">
                  <c:v>17728.260174722676</c:v>
                </c:pt>
                <c:pt idx="22">
                  <c:v>18537.303127037736</c:v>
                </c:pt>
                <c:pt idx="23">
                  <c:v>19366.075152260732</c:v>
                </c:pt>
                <c:pt idx="24">
                  <c:v>18885.679256561718</c:v>
                </c:pt>
                <c:pt idx="25">
                  <c:v>19420.177578938044</c:v>
                </c:pt>
                <c:pt idx="26">
                  <c:v>19908.975310297261</c:v>
                </c:pt>
                <c:pt idx="27">
                  <c:v>20577.028683725362</c:v>
                </c:pt>
                <c:pt idx="28">
                  <c:v>21366.756441963615</c:v>
                </c:pt>
                <c:pt idx="29">
                  <c:v>20488.111645683221</c:v>
                </c:pt>
              </c:numCache>
            </c:numRef>
          </c:val>
          <c:extLst>
            <c:ext xmlns:c15="http://schemas.microsoft.com/office/drawing/2012/chart" uri="{02D57815-91ED-43cb-92C2-25804820EDAC}">
              <c15:datalabelsRange>
                <c15:f>'Figure 10.3 Agriculture'!$C$35:$AF$35</c15:f>
                <c15:dlblRangeCache>
                  <c:ptCount val="30"/>
                  <c:pt idx="0">
                    <c:v>-0.02%</c:v>
                  </c:pt>
                  <c:pt idx="1">
                    <c:v>-0.02%</c:v>
                  </c:pt>
                  <c:pt idx="2">
                    <c:v>-0.01%</c:v>
                  </c:pt>
                  <c:pt idx="3">
                    <c:v>0.02%</c:v>
                  </c:pt>
                  <c:pt idx="4">
                    <c:v>-0.02%</c:v>
                  </c:pt>
                  <c:pt idx="5">
                    <c:v>0.00%</c:v>
                  </c:pt>
                  <c:pt idx="6">
                    <c:v>0.00%</c:v>
                  </c:pt>
                  <c:pt idx="7">
                    <c:v>-0.01%</c:v>
                  </c:pt>
                  <c:pt idx="8">
                    <c:v>0.04%</c:v>
                  </c:pt>
                  <c:pt idx="9">
                    <c:v>0.02%</c:v>
                  </c:pt>
                  <c:pt idx="10">
                    <c:v>0.06%</c:v>
                  </c:pt>
                  <c:pt idx="11">
                    <c:v>0.06%</c:v>
                  </c:pt>
                  <c:pt idx="12">
                    <c:v>0.06%</c:v>
                  </c:pt>
                  <c:pt idx="13">
                    <c:v>0.06%</c:v>
                  </c:pt>
                  <c:pt idx="14">
                    <c:v>0.06%</c:v>
                  </c:pt>
                  <c:pt idx="15">
                    <c:v>0.06%</c:v>
                  </c:pt>
                  <c:pt idx="16">
                    <c:v>0.06%</c:v>
                  </c:pt>
                  <c:pt idx="17">
                    <c:v>0.06%</c:v>
                  </c:pt>
                  <c:pt idx="18">
                    <c:v>0.06%</c:v>
                  </c:pt>
                  <c:pt idx="19">
                    <c:v>0.06%</c:v>
                  </c:pt>
                  <c:pt idx="20">
                    <c:v>0.06%</c:v>
                  </c:pt>
                  <c:pt idx="21">
                    <c:v>0.06%</c:v>
                  </c:pt>
                  <c:pt idx="22">
                    <c:v>0.05%</c:v>
                  </c:pt>
                  <c:pt idx="23">
                    <c:v>0.05%</c:v>
                  </c:pt>
                  <c:pt idx="24">
                    <c:v>0.05%</c:v>
                  </c:pt>
                  <c:pt idx="25">
                    <c:v>0.05%</c:v>
                  </c:pt>
                  <c:pt idx="26">
                    <c:v>0.05%</c:v>
                  </c:pt>
                  <c:pt idx="27">
                    <c:v>0.04%</c:v>
                  </c:pt>
                  <c:pt idx="28">
                    <c:v>0.07%</c:v>
                  </c:pt>
                  <c:pt idx="29">
                    <c:v>0.04%</c:v>
                  </c:pt>
                </c15:dlblRangeCache>
              </c15:datalabelsRange>
            </c:ext>
            <c:ext xmlns:c16="http://schemas.microsoft.com/office/drawing/2014/chart" uri="{C3380CC4-5D6E-409C-BE32-E72D297353CC}">
              <c16:uniqueId val="{00000001-7E83-4600-837A-0F457AE7A80A}"/>
            </c:ext>
          </c:extLst>
        </c:ser>
        <c:dLbls>
          <c:dLblPos val="outEnd"/>
          <c:showLegendKey val="0"/>
          <c:showVal val="1"/>
          <c:showCatName val="0"/>
          <c:showSerName val="0"/>
          <c:showPercent val="0"/>
          <c:showBubbleSize val="0"/>
        </c:dLbls>
        <c:gapWidth val="150"/>
        <c:axId val="322033536"/>
        <c:axId val="322035072"/>
      </c:barChart>
      <c:catAx>
        <c:axId val="322033536"/>
        <c:scaling>
          <c:orientation val="minMax"/>
        </c:scaling>
        <c:delete val="0"/>
        <c:axPos val="b"/>
        <c:numFmt formatCode="General" sourceLinked="1"/>
        <c:majorTickMark val="out"/>
        <c:minorTickMark val="none"/>
        <c:tickLblPos val="nextTo"/>
        <c:txPr>
          <a:bodyPr/>
          <a:lstStyle/>
          <a:p>
            <a:pPr>
              <a:defRPr sz="1000"/>
            </a:pPr>
            <a:endParaRPr lang="en-US"/>
          </a:p>
        </c:txPr>
        <c:crossAx val="322035072"/>
        <c:crosses val="autoZero"/>
        <c:auto val="1"/>
        <c:lblAlgn val="ctr"/>
        <c:lblOffset val="100"/>
        <c:noMultiLvlLbl val="0"/>
      </c:catAx>
      <c:valAx>
        <c:axId val="322035072"/>
        <c:scaling>
          <c:orientation val="minMax"/>
          <c:min val="0"/>
        </c:scaling>
        <c:delete val="0"/>
        <c:axPos val="l"/>
        <c:majorGridlines/>
        <c:title>
          <c:tx>
            <c:rich>
              <a:bodyPr rot="-5400000" vert="horz"/>
              <a:lstStyle/>
              <a:p>
                <a:pPr>
                  <a:defRPr sz="1000"/>
                </a:pPr>
                <a:r>
                  <a:rPr lang="en-IE" sz="1000"/>
                  <a:t>kt</a:t>
                </a:r>
                <a:r>
                  <a:rPr lang="en-IE" sz="1000" baseline="0"/>
                  <a:t> </a:t>
                </a:r>
                <a:r>
                  <a:rPr lang="en-IE" sz="1000"/>
                  <a:t>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22033536"/>
        <c:crosses val="autoZero"/>
        <c:crossBetween val="between"/>
      </c:valAx>
      <c:spPr>
        <a:noFill/>
        <a:ln>
          <a:solidFill>
            <a:schemeClr val="tx1"/>
          </a:solidFill>
        </a:ln>
      </c:spPr>
    </c:plotArea>
    <c:legend>
      <c:legendPos val="b"/>
      <c:layout>
        <c:manualLayout>
          <c:xMode val="edge"/>
          <c:yMode val="edge"/>
          <c:x val="0.20015028438983817"/>
          <c:y val="0.93066364745096475"/>
          <c:w val="0.64507130726306261"/>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107792514572028E-2"/>
          <c:y val="6.1431711898956791E-2"/>
          <c:w val="0.93761917234423287"/>
          <c:h val="0.7884745878846362"/>
        </c:manualLayout>
      </c:layout>
      <c:barChart>
        <c:barDir val="col"/>
        <c:grouping val="clustered"/>
        <c:varyColors val="0"/>
        <c:ser>
          <c:idx val="0"/>
          <c:order val="0"/>
          <c:tx>
            <c:strRef>
              <c:f>'Figure 10.4 LULUCF'!$B$1</c:f>
              <c:strCache>
                <c:ptCount val="1"/>
                <c:pt idx="0">
                  <c:v>2021 submission</c:v>
                </c:pt>
              </c:strCache>
            </c:strRef>
          </c:tx>
          <c:invertIfNegative val="0"/>
          <c:dLbls>
            <c:dLbl>
              <c:idx val="0"/>
              <c:tx>
                <c:rich>
                  <a:bodyPr/>
                  <a:lstStyle/>
                  <a:p>
                    <a:fld id="{A40B6880-CE15-4531-9590-EC8C1AC17CC0}"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436-4BD9-A148-46A51AD3898C}"/>
                </c:ext>
              </c:extLst>
            </c:dLbl>
            <c:dLbl>
              <c:idx val="1"/>
              <c:tx>
                <c:rich>
                  <a:bodyPr/>
                  <a:lstStyle/>
                  <a:p>
                    <a:fld id="{B0901280-76D2-48CC-BD1F-D90E007932B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436-4BD9-A148-46A51AD3898C}"/>
                </c:ext>
              </c:extLst>
            </c:dLbl>
            <c:dLbl>
              <c:idx val="2"/>
              <c:tx>
                <c:rich>
                  <a:bodyPr/>
                  <a:lstStyle/>
                  <a:p>
                    <a:fld id="{1D8DC570-151F-4C8E-BEAA-FB72A586218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4436-4BD9-A148-46A51AD3898C}"/>
                </c:ext>
              </c:extLst>
            </c:dLbl>
            <c:dLbl>
              <c:idx val="3"/>
              <c:tx>
                <c:rich>
                  <a:bodyPr/>
                  <a:lstStyle/>
                  <a:p>
                    <a:fld id="{36B48A54-AE8D-446C-AEF9-5797E1FAA78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4436-4BD9-A148-46A51AD3898C}"/>
                </c:ext>
              </c:extLst>
            </c:dLbl>
            <c:dLbl>
              <c:idx val="4"/>
              <c:tx>
                <c:rich>
                  <a:bodyPr/>
                  <a:lstStyle/>
                  <a:p>
                    <a:fld id="{9DFAC67A-92D9-4EDA-BD5C-5DB48E85B11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4436-4BD9-A148-46A51AD3898C}"/>
                </c:ext>
              </c:extLst>
            </c:dLbl>
            <c:dLbl>
              <c:idx val="5"/>
              <c:tx>
                <c:rich>
                  <a:bodyPr/>
                  <a:lstStyle/>
                  <a:p>
                    <a:fld id="{9C1781A7-9723-41C4-BFF4-27A84AA17CA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436-4BD9-A148-46A51AD3898C}"/>
                </c:ext>
              </c:extLst>
            </c:dLbl>
            <c:dLbl>
              <c:idx val="6"/>
              <c:tx>
                <c:rich>
                  <a:bodyPr/>
                  <a:lstStyle/>
                  <a:p>
                    <a:fld id="{5BA72ACC-E1D3-4179-9472-0764D6A791B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436-4BD9-A148-46A51AD3898C}"/>
                </c:ext>
              </c:extLst>
            </c:dLbl>
            <c:dLbl>
              <c:idx val="7"/>
              <c:tx>
                <c:rich>
                  <a:bodyPr/>
                  <a:lstStyle/>
                  <a:p>
                    <a:fld id="{4284FF99-644B-4612-91D0-033817D5C5D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436-4BD9-A148-46A51AD3898C}"/>
                </c:ext>
              </c:extLst>
            </c:dLbl>
            <c:dLbl>
              <c:idx val="8"/>
              <c:tx>
                <c:rich>
                  <a:bodyPr/>
                  <a:lstStyle/>
                  <a:p>
                    <a:fld id="{E8EEBF82-6063-4BFD-97F4-D6055282F65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436-4BD9-A148-46A51AD3898C}"/>
                </c:ext>
              </c:extLst>
            </c:dLbl>
            <c:dLbl>
              <c:idx val="9"/>
              <c:tx>
                <c:rich>
                  <a:bodyPr/>
                  <a:lstStyle/>
                  <a:p>
                    <a:fld id="{1BCCFA8E-329D-4724-810E-6DDEB316A31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436-4BD9-A148-46A51AD3898C}"/>
                </c:ext>
              </c:extLst>
            </c:dLbl>
            <c:dLbl>
              <c:idx val="10"/>
              <c:tx>
                <c:rich>
                  <a:bodyPr/>
                  <a:lstStyle/>
                  <a:p>
                    <a:fld id="{68832461-16BD-4D1E-9B58-30910F2E4E9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4436-4BD9-A148-46A51AD3898C}"/>
                </c:ext>
              </c:extLst>
            </c:dLbl>
            <c:dLbl>
              <c:idx val="11"/>
              <c:tx>
                <c:rich>
                  <a:bodyPr/>
                  <a:lstStyle/>
                  <a:p>
                    <a:fld id="{3A87580E-063C-4022-AD14-3BA9DC9A637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436-4BD9-A148-46A51AD3898C}"/>
                </c:ext>
              </c:extLst>
            </c:dLbl>
            <c:dLbl>
              <c:idx val="12"/>
              <c:tx>
                <c:rich>
                  <a:bodyPr/>
                  <a:lstStyle/>
                  <a:p>
                    <a:fld id="{26264AAA-8A39-4B38-A829-67A5D60DD9E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436-4BD9-A148-46A51AD3898C}"/>
                </c:ext>
              </c:extLst>
            </c:dLbl>
            <c:dLbl>
              <c:idx val="13"/>
              <c:tx>
                <c:rich>
                  <a:bodyPr/>
                  <a:lstStyle/>
                  <a:p>
                    <a:fld id="{E9235799-F604-4C90-BB97-1AB23CEF57B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4436-4BD9-A148-46A51AD3898C}"/>
                </c:ext>
              </c:extLst>
            </c:dLbl>
            <c:dLbl>
              <c:idx val="14"/>
              <c:tx>
                <c:rich>
                  <a:bodyPr/>
                  <a:lstStyle/>
                  <a:p>
                    <a:fld id="{DF98ED75-46F2-4255-A88F-A4AB175AEBA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D33-424F-81A3-12C5125EE173}"/>
                </c:ext>
              </c:extLst>
            </c:dLbl>
            <c:dLbl>
              <c:idx val="15"/>
              <c:tx>
                <c:rich>
                  <a:bodyPr/>
                  <a:lstStyle/>
                  <a:p>
                    <a:fld id="{A0F9FA67-4CCD-46F8-A357-82313086917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4436-4BD9-A148-46A51AD3898C}"/>
                </c:ext>
              </c:extLst>
            </c:dLbl>
            <c:dLbl>
              <c:idx val="16"/>
              <c:tx>
                <c:rich>
                  <a:bodyPr/>
                  <a:lstStyle/>
                  <a:p>
                    <a:fld id="{CD1B26F1-F867-4DC7-B9C7-A95A3BD9543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436-4BD9-A148-46A51AD3898C}"/>
                </c:ext>
              </c:extLst>
            </c:dLbl>
            <c:dLbl>
              <c:idx val="17"/>
              <c:tx>
                <c:rich>
                  <a:bodyPr/>
                  <a:lstStyle/>
                  <a:p>
                    <a:fld id="{1ABFD187-E670-4DC2-B696-C396E8C9D0F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4436-4BD9-A148-46A51AD3898C}"/>
                </c:ext>
              </c:extLst>
            </c:dLbl>
            <c:dLbl>
              <c:idx val="18"/>
              <c:tx>
                <c:rich>
                  <a:bodyPr/>
                  <a:lstStyle/>
                  <a:p>
                    <a:fld id="{24865F55-86B9-456D-BC29-F47BD311C09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4436-4BD9-A148-46A51AD3898C}"/>
                </c:ext>
              </c:extLst>
            </c:dLbl>
            <c:dLbl>
              <c:idx val="19"/>
              <c:tx>
                <c:rich>
                  <a:bodyPr/>
                  <a:lstStyle/>
                  <a:p>
                    <a:fld id="{7A6C95A7-1F90-46FB-AE44-EC4718A5829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436-4BD9-A148-46A51AD3898C}"/>
                </c:ext>
              </c:extLst>
            </c:dLbl>
            <c:dLbl>
              <c:idx val="20"/>
              <c:tx>
                <c:rich>
                  <a:bodyPr/>
                  <a:lstStyle/>
                  <a:p>
                    <a:fld id="{339E8FFB-BE8A-4D20-8AD6-7090CDDBEDC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4436-4BD9-A148-46A51AD3898C}"/>
                </c:ext>
              </c:extLst>
            </c:dLbl>
            <c:dLbl>
              <c:idx val="21"/>
              <c:tx>
                <c:rich>
                  <a:bodyPr/>
                  <a:lstStyle/>
                  <a:p>
                    <a:fld id="{C0CB134B-C667-4B50-84B0-0D93797E3E1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436-4BD9-A148-46A51AD3898C}"/>
                </c:ext>
              </c:extLst>
            </c:dLbl>
            <c:dLbl>
              <c:idx val="22"/>
              <c:tx>
                <c:rich>
                  <a:bodyPr/>
                  <a:lstStyle/>
                  <a:p>
                    <a:fld id="{07ACA2FB-069B-4E69-9521-929173DF1BC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436-4BD9-A148-46A51AD3898C}"/>
                </c:ext>
              </c:extLst>
            </c:dLbl>
            <c:dLbl>
              <c:idx val="23"/>
              <c:tx>
                <c:rich>
                  <a:bodyPr/>
                  <a:lstStyle/>
                  <a:p>
                    <a:fld id="{C82FBE52-7A53-458C-9F9D-DD605FA89E6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4436-4BD9-A148-46A51AD3898C}"/>
                </c:ext>
              </c:extLst>
            </c:dLbl>
            <c:dLbl>
              <c:idx val="24"/>
              <c:tx>
                <c:rich>
                  <a:bodyPr/>
                  <a:lstStyle/>
                  <a:p>
                    <a:fld id="{B89B38E0-9A87-4B0F-BBA3-AC1C8E590DD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436-4BD9-A148-46A51AD3898C}"/>
                </c:ext>
              </c:extLst>
            </c:dLbl>
            <c:dLbl>
              <c:idx val="25"/>
              <c:tx>
                <c:rich>
                  <a:bodyPr/>
                  <a:lstStyle/>
                  <a:p>
                    <a:fld id="{C6D76108-18CB-4691-B8FA-E676D59879A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436-4BD9-A148-46A51AD3898C}"/>
                </c:ext>
              </c:extLst>
            </c:dLbl>
            <c:dLbl>
              <c:idx val="26"/>
              <c:tx>
                <c:rich>
                  <a:bodyPr/>
                  <a:lstStyle/>
                  <a:p>
                    <a:fld id="{CAE112D7-8F17-4B48-98B3-3AD437E5C9B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4436-4BD9-A148-46A51AD3898C}"/>
                </c:ext>
              </c:extLst>
            </c:dLbl>
            <c:dLbl>
              <c:idx val="27"/>
              <c:tx>
                <c:rich>
                  <a:bodyPr/>
                  <a:lstStyle/>
                  <a:p>
                    <a:fld id="{BBD821FD-8971-4C95-BC92-329505E2D41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4436-4BD9-A148-46A51AD3898C}"/>
                </c:ext>
              </c:extLst>
            </c:dLbl>
            <c:dLbl>
              <c:idx val="28"/>
              <c:tx>
                <c:rich>
                  <a:bodyPr/>
                  <a:lstStyle/>
                  <a:p>
                    <a:fld id="{C484CA84-D215-470A-97B4-33A5ECD3C04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63A-4F4D-8B68-392B1451D522}"/>
                </c:ext>
              </c:extLst>
            </c:dLbl>
            <c:dLbl>
              <c:idx val="29"/>
              <c:layout>
                <c:manualLayout>
                  <c:x val="-3.1887755102040817E-3"/>
                  <c:y val="-2.9006526468455403E-3"/>
                </c:manualLayout>
              </c:layout>
              <c:tx>
                <c:rich>
                  <a:bodyPr wrap="square" lIns="38100" tIns="19050" rIns="38100" bIns="19050" anchor="ctr">
                    <a:noAutofit/>
                  </a:bodyPr>
                  <a:lstStyle/>
                  <a:p>
                    <a:pPr>
                      <a:defRPr>
                        <a:solidFill>
                          <a:srgbClr val="FF0000"/>
                        </a:solidFill>
                      </a:defRPr>
                    </a:pPr>
                    <a:fld id="{AF78E2F9-153C-4258-B79C-9A4B08673E9A}" type="CELLRANGE">
                      <a:rPr lang="en-US"/>
                      <a:pPr>
                        <a:defRPr>
                          <a:solidFill>
                            <a:srgbClr val="FF0000"/>
                          </a:solidFill>
                        </a:defRPr>
                      </a:pPr>
                      <a:t>[CELLRANGE]</a:t>
                    </a:fld>
                    <a:endParaRPr lang="en-IE"/>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3.6993009802346134E-2"/>
                      <c:h val="5.5069004699285683E-2"/>
                    </c:manualLayout>
                  </c15:layout>
                  <c15:dlblFieldTable/>
                  <c15:showDataLabelsRange val="1"/>
                </c:ext>
                <c:ext xmlns:c16="http://schemas.microsoft.com/office/drawing/2014/chart" uri="{C3380CC4-5D6E-409C-BE32-E72D297353CC}">
                  <c16:uniqueId val="{00000001-AE32-4CDB-A620-B38965D6FABC}"/>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10.4 LULUCF'!$C$35:$AF$35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10.4 LULUCF'!$C$30:$AF$30</c:f>
              <c:numCache>
                <c:formatCode>#,##0.00</c:formatCode>
                <c:ptCount val="30"/>
                <c:pt idx="0">
                  <c:v>5131.0832013955924</c:v>
                </c:pt>
                <c:pt idx="1">
                  <c:v>4974.8829613732778</c:v>
                </c:pt>
                <c:pt idx="2">
                  <c:v>4690.1483704622133</c:v>
                </c:pt>
                <c:pt idx="3">
                  <c:v>4602.6537792863628</c:v>
                </c:pt>
                <c:pt idx="4">
                  <c:v>4708.7921360530763</c:v>
                </c:pt>
                <c:pt idx="5">
                  <c:v>5690.5334394131323</c:v>
                </c:pt>
                <c:pt idx="6">
                  <c:v>5291.2487779477651</c:v>
                </c:pt>
                <c:pt idx="7">
                  <c:v>4597.4667538207977</c:v>
                </c:pt>
                <c:pt idx="8">
                  <c:v>4370.0565612218397</c:v>
                </c:pt>
                <c:pt idx="9">
                  <c:v>4486.6720956222525</c:v>
                </c:pt>
                <c:pt idx="10">
                  <c:v>5884.6696061295406</c:v>
                </c:pt>
                <c:pt idx="11">
                  <c:v>7196.0005430579531</c:v>
                </c:pt>
                <c:pt idx="12">
                  <c:v>6834.8402080449678</c:v>
                </c:pt>
                <c:pt idx="13">
                  <c:v>7133.2687813378316</c:v>
                </c:pt>
                <c:pt idx="14">
                  <c:v>5470.671637918218</c:v>
                </c:pt>
                <c:pt idx="15">
                  <c:v>5984.181111541583</c:v>
                </c:pt>
                <c:pt idx="16">
                  <c:v>6410.5085223843689</c:v>
                </c:pt>
                <c:pt idx="17">
                  <c:v>5622.9526707006771</c:v>
                </c:pt>
                <c:pt idx="18">
                  <c:v>4845.5085522287136</c:v>
                </c:pt>
                <c:pt idx="19">
                  <c:v>4570.5923824251613</c:v>
                </c:pt>
                <c:pt idx="20">
                  <c:v>6242.4445780916876</c:v>
                </c:pt>
                <c:pt idx="21">
                  <c:v>5485.4639314813394</c:v>
                </c:pt>
                <c:pt idx="22">
                  <c:v>4452.8642233476739</c:v>
                </c:pt>
                <c:pt idx="23">
                  <c:v>4574.0546027771607</c:v>
                </c:pt>
                <c:pt idx="24">
                  <c:v>5936.780301726345</c:v>
                </c:pt>
                <c:pt idx="25">
                  <c:v>5578.2761523502913</c:v>
                </c:pt>
                <c:pt idx="26">
                  <c:v>4984.0316045835107</c:v>
                </c:pt>
                <c:pt idx="27">
                  <c:v>6485.6829581525199</c:v>
                </c:pt>
                <c:pt idx="28">
                  <c:v>4786.0273412621773</c:v>
                </c:pt>
                <c:pt idx="29">
                  <c:v>4442.6196063103698</c:v>
                </c:pt>
              </c:numCache>
            </c:numRef>
          </c:val>
          <c:extLst>
            <c:ext xmlns:c15="http://schemas.microsoft.com/office/drawing/2012/chart" uri="{02D57815-91ED-43cb-92C2-25804820EDAC}">
              <c15:datalabelsRange>
                <c15:f>'Figure 10.4 LULUCF'!$C$93:$AF$93</c15:f>
                <c15:dlblRangeCache>
                  <c:ptCount val="30"/>
                  <c:pt idx="0">
                    <c:v>20.69%</c:v>
                  </c:pt>
                  <c:pt idx="1">
                    <c:v>22.92%</c:v>
                  </c:pt>
                  <c:pt idx="2">
                    <c:v>24.49%</c:v>
                  </c:pt>
                  <c:pt idx="3">
                    <c:v>31.40%</c:v>
                  </c:pt>
                  <c:pt idx="4">
                    <c:v>27.66%</c:v>
                  </c:pt>
                  <c:pt idx="5">
                    <c:v>24.39%</c:v>
                  </c:pt>
                  <c:pt idx="6">
                    <c:v>27.04%</c:v>
                  </c:pt>
                  <c:pt idx="7">
                    <c:v>31.88%</c:v>
                  </c:pt>
                  <c:pt idx="8">
                    <c:v>33.43%</c:v>
                  </c:pt>
                  <c:pt idx="9">
                    <c:v>33.83%</c:v>
                  </c:pt>
                  <c:pt idx="10">
                    <c:v>29.22%</c:v>
                  </c:pt>
                  <c:pt idx="11">
                    <c:v>23.45%</c:v>
                  </c:pt>
                  <c:pt idx="12">
                    <c:v>23.70%</c:v>
                  </c:pt>
                  <c:pt idx="13">
                    <c:v>23.38%</c:v>
                  </c:pt>
                  <c:pt idx="14">
                    <c:v>34.45%</c:v>
                  </c:pt>
                  <c:pt idx="15">
                    <c:v>30.99%</c:v>
                  </c:pt>
                  <c:pt idx="16">
                    <c:v>25.48%</c:v>
                  </c:pt>
                  <c:pt idx="17">
                    <c:v>27.22%</c:v>
                  </c:pt>
                  <c:pt idx="18">
                    <c:v>36.23%</c:v>
                  </c:pt>
                  <c:pt idx="19">
                    <c:v>34.42%</c:v>
                  </c:pt>
                  <c:pt idx="20">
                    <c:v>25.44%</c:v>
                  </c:pt>
                  <c:pt idx="21">
                    <c:v>27.94%</c:v>
                  </c:pt>
                  <c:pt idx="22">
                    <c:v>39.82%</c:v>
                  </c:pt>
                  <c:pt idx="23">
                    <c:v>50.86%</c:v>
                  </c:pt>
                  <c:pt idx="24">
                    <c:v>11.65%</c:v>
                  </c:pt>
                  <c:pt idx="25">
                    <c:v>30.26%</c:v>
                  </c:pt>
                  <c:pt idx="26">
                    <c:v>31.29%</c:v>
                  </c:pt>
                  <c:pt idx="27">
                    <c:v>26.93%</c:v>
                  </c:pt>
                  <c:pt idx="28">
                    <c:v>43.07%</c:v>
                  </c:pt>
                  <c:pt idx="29">
                    <c:v>55.02%</c:v>
                  </c:pt>
                </c15:dlblRangeCache>
              </c15:datalabelsRange>
            </c:ext>
            <c:ext xmlns:c16="http://schemas.microsoft.com/office/drawing/2014/chart" uri="{C3380CC4-5D6E-409C-BE32-E72D297353CC}">
              <c16:uniqueId val="{0000001B-4436-4BD9-A148-46A51AD3898C}"/>
            </c:ext>
          </c:extLst>
        </c:ser>
        <c:ser>
          <c:idx val="1"/>
          <c:order val="1"/>
          <c:tx>
            <c:strRef>
              <c:f>'Figure 10.3 Agriculture'!$B$13</c:f>
              <c:strCache>
                <c:ptCount val="1"/>
                <c:pt idx="0">
                  <c:v>2022 submission</c:v>
                </c:pt>
              </c:strCache>
            </c:strRef>
          </c:tx>
          <c:invertIfNegative val="0"/>
          <c:dLbls>
            <c:delete val="1"/>
          </c:dLbls>
          <c:cat>
            <c:numRef>
              <c:f>'Figure 10.4 LULUCF'!$C$35:$AF$35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10.4 LULUCF'!$C$62:$AF$62</c:f>
              <c:numCache>
                <c:formatCode>0.00</c:formatCode>
                <c:ptCount val="30"/>
                <c:pt idx="0">
                  <c:v>6192.7311196994233</c:v>
                </c:pt>
                <c:pt idx="1">
                  <c:v>6115.1786106750133</c:v>
                </c:pt>
                <c:pt idx="2">
                  <c:v>5838.6600449888674</c:v>
                </c:pt>
                <c:pt idx="3">
                  <c:v>6047.7583427862492</c:v>
                </c:pt>
                <c:pt idx="4">
                  <c:v>6011.0374507336019</c:v>
                </c:pt>
                <c:pt idx="5">
                  <c:v>7078.1917031324519</c:v>
                </c:pt>
                <c:pt idx="6">
                  <c:v>6721.9287326154763</c:v>
                </c:pt>
                <c:pt idx="7">
                  <c:v>6063.3063753798278</c:v>
                </c:pt>
                <c:pt idx="8">
                  <c:v>5831.0930405804502</c:v>
                </c:pt>
                <c:pt idx="9">
                  <c:v>6004.4148729115723</c:v>
                </c:pt>
                <c:pt idx="10">
                  <c:v>7604.3479186166687</c:v>
                </c:pt>
                <c:pt idx="11">
                  <c:v>8883.2830770407072</c:v>
                </c:pt>
                <c:pt idx="12">
                  <c:v>8454.6485127154137</c:v>
                </c:pt>
                <c:pt idx="13">
                  <c:v>8801.0277815929476</c:v>
                </c:pt>
                <c:pt idx="14">
                  <c:v>7355.0633880606529</c:v>
                </c:pt>
                <c:pt idx="15">
                  <c:v>7838.4486811438655</c:v>
                </c:pt>
                <c:pt idx="16">
                  <c:v>8044.1773283332295</c:v>
                </c:pt>
                <c:pt idx="17">
                  <c:v>7153.580424251144</c:v>
                </c:pt>
                <c:pt idx="18">
                  <c:v>6600.9939033191649</c:v>
                </c:pt>
                <c:pt idx="19">
                  <c:v>6143.655466491482</c:v>
                </c:pt>
                <c:pt idx="20">
                  <c:v>7830.7797787466716</c:v>
                </c:pt>
                <c:pt idx="21">
                  <c:v>7018.0531496028871</c:v>
                </c:pt>
                <c:pt idx="22">
                  <c:v>6226.0363684306276</c:v>
                </c:pt>
                <c:pt idx="23">
                  <c:v>6900.3950553810855</c:v>
                </c:pt>
                <c:pt idx="24">
                  <c:v>6628.5737696157539</c:v>
                </c:pt>
                <c:pt idx="25">
                  <c:v>7265.9929041264822</c:v>
                </c:pt>
                <c:pt idx="26">
                  <c:v>6543.4993589863834</c:v>
                </c:pt>
                <c:pt idx="27">
                  <c:v>8232.0904893403858</c:v>
                </c:pt>
                <c:pt idx="28">
                  <c:v>6847.393025861752</c:v>
                </c:pt>
                <c:pt idx="29">
                  <c:v>6886.9316534188802</c:v>
                </c:pt>
              </c:numCache>
            </c:numRef>
          </c:val>
          <c:extLst>
            <c:ext xmlns:c16="http://schemas.microsoft.com/office/drawing/2014/chart" uri="{C3380CC4-5D6E-409C-BE32-E72D297353CC}">
              <c16:uniqueId val="{0000001C-4436-4BD9-A148-46A51AD3898C}"/>
            </c:ext>
          </c:extLst>
        </c:ser>
        <c:dLbls>
          <c:showLegendKey val="0"/>
          <c:showVal val="1"/>
          <c:showCatName val="0"/>
          <c:showSerName val="0"/>
          <c:showPercent val="0"/>
          <c:showBubbleSize val="0"/>
        </c:dLbls>
        <c:gapWidth val="150"/>
        <c:axId val="322033536"/>
        <c:axId val="322035072"/>
      </c:barChart>
      <c:catAx>
        <c:axId val="322033536"/>
        <c:scaling>
          <c:orientation val="minMax"/>
        </c:scaling>
        <c:delete val="0"/>
        <c:axPos val="b"/>
        <c:numFmt formatCode="General" sourceLinked="1"/>
        <c:majorTickMark val="out"/>
        <c:minorTickMark val="none"/>
        <c:tickLblPos val="nextTo"/>
        <c:txPr>
          <a:bodyPr/>
          <a:lstStyle/>
          <a:p>
            <a:pPr>
              <a:defRPr sz="1000"/>
            </a:pPr>
            <a:endParaRPr lang="en-US"/>
          </a:p>
        </c:txPr>
        <c:crossAx val="322035072"/>
        <c:crosses val="autoZero"/>
        <c:auto val="1"/>
        <c:lblAlgn val="ctr"/>
        <c:lblOffset val="100"/>
        <c:noMultiLvlLbl val="0"/>
      </c:catAx>
      <c:valAx>
        <c:axId val="322035072"/>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22033536"/>
        <c:crosses val="autoZero"/>
        <c:crossBetween val="between"/>
      </c:valAx>
      <c:spPr>
        <a:noFill/>
        <a:ln>
          <a:solidFill>
            <a:schemeClr val="tx1"/>
          </a:solidFill>
        </a:ln>
      </c:spPr>
    </c:plotArea>
    <c:legend>
      <c:legendPos val="b"/>
      <c:layout>
        <c:manualLayout>
          <c:xMode val="edge"/>
          <c:yMode val="edge"/>
          <c:x val="0.20015028438983817"/>
          <c:y val="0.93066364745096475"/>
          <c:w val="0.64507130726306261"/>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35416228252605E-2"/>
          <c:y val="3.9464734725715961E-2"/>
          <c:w val="0.92379159713945591"/>
          <c:h val="0.82469797802995737"/>
        </c:manualLayout>
      </c:layout>
      <c:barChart>
        <c:barDir val="col"/>
        <c:grouping val="clustered"/>
        <c:varyColors val="0"/>
        <c:ser>
          <c:idx val="0"/>
          <c:order val="0"/>
          <c:tx>
            <c:strRef>
              <c:f>'Figure 10.5 Waste'!$B$1</c:f>
              <c:strCache>
                <c:ptCount val="1"/>
                <c:pt idx="0">
                  <c:v>2021 submission</c:v>
                </c:pt>
              </c:strCache>
            </c:strRef>
          </c:tx>
          <c:invertIfNegative val="0"/>
          <c:dLbls>
            <c:dLbl>
              <c:idx val="0"/>
              <c:tx>
                <c:rich>
                  <a:bodyPr/>
                  <a:lstStyle/>
                  <a:p>
                    <a:fld id="{260DFB1D-8D44-4569-BEC7-33D8E54C504E}"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9CC-47E7-8277-46230DBC1BFF}"/>
                </c:ext>
              </c:extLst>
            </c:dLbl>
            <c:dLbl>
              <c:idx val="1"/>
              <c:tx>
                <c:rich>
                  <a:bodyPr/>
                  <a:lstStyle/>
                  <a:p>
                    <a:fld id="{78CE861B-8032-4C23-96FA-1726F6B8CD1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9CC-47E7-8277-46230DBC1BFF}"/>
                </c:ext>
              </c:extLst>
            </c:dLbl>
            <c:dLbl>
              <c:idx val="2"/>
              <c:tx>
                <c:rich>
                  <a:bodyPr/>
                  <a:lstStyle/>
                  <a:p>
                    <a:fld id="{8018D8DE-CC0A-403C-B281-E16D0835F70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9CC-47E7-8277-46230DBC1BFF}"/>
                </c:ext>
              </c:extLst>
            </c:dLbl>
            <c:dLbl>
              <c:idx val="3"/>
              <c:tx>
                <c:rich>
                  <a:bodyPr/>
                  <a:lstStyle/>
                  <a:p>
                    <a:fld id="{F1C82D8F-6940-48CE-9327-0B06F78C166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9CC-47E7-8277-46230DBC1BFF}"/>
                </c:ext>
              </c:extLst>
            </c:dLbl>
            <c:dLbl>
              <c:idx val="4"/>
              <c:tx>
                <c:rich>
                  <a:bodyPr/>
                  <a:lstStyle/>
                  <a:p>
                    <a:fld id="{7336A477-CB19-44E2-B394-0A7A0D77003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9CC-47E7-8277-46230DBC1BFF}"/>
                </c:ext>
              </c:extLst>
            </c:dLbl>
            <c:dLbl>
              <c:idx val="5"/>
              <c:tx>
                <c:rich>
                  <a:bodyPr/>
                  <a:lstStyle/>
                  <a:p>
                    <a:fld id="{016E8E5B-0151-4935-8A44-A11D323D9BE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9CC-47E7-8277-46230DBC1BFF}"/>
                </c:ext>
              </c:extLst>
            </c:dLbl>
            <c:dLbl>
              <c:idx val="6"/>
              <c:tx>
                <c:rich>
                  <a:bodyPr/>
                  <a:lstStyle/>
                  <a:p>
                    <a:fld id="{B7C03B14-25D8-4106-AFE6-FD58BBC4D92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9CC-47E7-8277-46230DBC1BFF}"/>
                </c:ext>
              </c:extLst>
            </c:dLbl>
            <c:dLbl>
              <c:idx val="7"/>
              <c:tx>
                <c:rich>
                  <a:bodyPr/>
                  <a:lstStyle/>
                  <a:p>
                    <a:fld id="{6204A0EF-6746-46D9-9924-66827E059EE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9CC-47E7-8277-46230DBC1BFF}"/>
                </c:ext>
              </c:extLst>
            </c:dLbl>
            <c:dLbl>
              <c:idx val="8"/>
              <c:tx>
                <c:rich>
                  <a:bodyPr/>
                  <a:lstStyle/>
                  <a:p>
                    <a:fld id="{2E2C434E-534B-4FE6-A1D4-11D3B8E37856}"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9CC-47E7-8277-46230DBC1BFF}"/>
                </c:ext>
              </c:extLst>
            </c:dLbl>
            <c:dLbl>
              <c:idx val="9"/>
              <c:tx>
                <c:rich>
                  <a:bodyPr/>
                  <a:lstStyle/>
                  <a:p>
                    <a:fld id="{8D13A6AB-8C21-460E-A5F1-5456805C997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9CC-47E7-8277-46230DBC1BFF}"/>
                </c:ext>
              </c:extLst>
            </c:dLbl>
            <c:dLbl>
              <c:idx val="10"/>
              <c:tx>
                <c:rich>
                  <a:bodyPr/>
                  <a:lstStyle/>
                  <a:p>
                    <a:fld id="{9C4D9E8B-433B-43E4-86A4-0F40BFB500E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9CC-47E7-8277-46230DBC1BFF}"/>
                </c:ext>
              </c:extLst>
            </c:dLbl>
            <c:dLbl>
              <c:idx val="11"/>
              <c:tx>
                <c:rich>
                  <a:bodyPr/>
                  <a:lstStyle/>
                  <a:p>
                    <a:fld id="{F2D770BD-77F5-40DD-9514-55C72628991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9CC-47E7-8277-46230DBC1BFF}"/>
                </c:ext>
              </c:extLst>
            </c:dLbl>
            <c:dLbl>
              <c:idx val="12"/>
              <c:tx>
                <c:rich>
                  <a:bodyPr/>
                  <a:lstStyle/>
                  <a:p>
                    <a:fld id="{C57CA763-AA37-4256-87FD-C44BED8B6A6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9CC-47E7-8277-46230DBC1BFF}"/>
                </c:ext>
              </c:extLst>
            </c:dLbl>
            <c:dLbl>
              <c:idx val="13"/>
              <c:tx>
                <c:rich>
                  <a:bodyPr/>
                  <a:lstStyle/>
                  <a:p>
                    <a:fld id="{01C24314-CD39-428E-8B14-E50426E276D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9CC-47E7-8277-46230DBC1BFF}"/>
                </c:ext>
              </c:extLst>
            </c:dLbl>
            <c:dLbl>
              <c:idx val="14"/>
              <c:tx>
                <c:rich>
                  <a:bodyPr/>
                  <a:lstStyle/>
                  <a:p>
                    <a:fld id="{420CFF26-51FE-43E4-A026-95CBE6C8050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9CC-47E7-8277-46230DBC1BFF}"/>
                </c:ext>
              </c:extLst>
            </c:dLbl>
            <c:dLbl>
              <c:idx val="15"/>
              <c:tx>
                <c:rich>
                  <a:bodyPr/>
                  <a:lstStyle/>
                  <a:p>
                    <a:fld id="{ABA44919-5010-49D3-B7B3-1AA370A5143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9CC-47E7-8277-46230DBC1BFF}"/>
                </c:ext>
              </c:extLst>
            </c:dLbl>
            <c:dLbl>
              <c:idx val="16"/>
              <c:tx>
                <c:rich>
                  <a:bodyPr/>
                  <a:lstStyle/>
                  <a:p>
                    <a:fld id="{57595628-57EB-4968-885C-4B926BDE7B1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9CC-47E7-8277-46230DBC1BFF}"/>
                </c:ext>
              </c:extLst>
            </c:dLbl>
            <c:dLbl>
              <c:idx val="17"/>
              <c:tx>
                <c:rich>
                  <a:bodyPr/>
                  <a:lstStyle/>
                  <a:p>
                    <a:fld id="{254B0E4A-B0DB-419A-87BD-59AB9996E7B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9CC-47E7-8277-46230DBC1BFF}"/>
                </c:ext>
              </c:extLst>
            </c:dLbl>
            <c:dLbl>
              <c:idx val="18"/>
              <c:tx>
                <c:rich>
                  <a:bodyPr/>
                  <a:lstStyle/>
                  <a:p>
                    <a:fld id="{1B1DBE5F-111A-4D3B-8EB0-50754B515BE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9CC-47E7-8277-46230DBC1BFF}"/>
                </c:ext>
              </c:extLst>
            </c:dLbl>
            <c:dLbl>
              <c:idx val="19"/>
              <c:tx>
                <c:rich>
                  <a:bodyPr/>
                  <a:lstStyle/>
                  <a:p>
                    <a:fld id="{44C47A67-5389-4A2C-A922-3C112323BA5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9CC-47E7-8277-46230DBC1BFF}"/>
                </c:ext>
              </c:extLst>
            </c:dLbl>
            <c:dLbl>
              <c:idx val="20"/>
              <c:tx>
                <c:rich>
                  <a:bodyPr/>
                  <a:lstStyle/>
                  <a:p>
                    <a:fld id="{C2CD33F8-16AC-4DD0-B040-163FB447545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9CC-47E7-8277-46230DBC1BFF}"/>
                </c:ext>
              </c:extLst>
            </c:dLbl>
            <c:dLbl>
              <c:idx val="21"/>
              <c:tx>
                <c:rich>
                  <a:bodyPr/>
                  <a:lstStyle/>
                  <a:p>
                    <a:fld id="{8961E36B-BCCE-41E8-9CA4-4ECB5DA2C44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9CC-47E7-8277-46230DBC1BFF}"/>
                </c:ext>
              </c:extLst>
            </c:dLbl>
            <c:dLbl>
              <c:idx val="22"/>
              <c:tx>
                <c:rich>
                  <a:bodyPr/>
                  <a:lstStyle/>
                  <a:p>
                    <a:fld id="{184E7ED7-4B21-4FF3-8A34-84D569E5502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99CC-47E7-8277-46230DBC1BFF}"/>
                </c:ext>
              </c:extLst>
            </c:dLbl>
            <c:dLbl>
              <c:idx val="23"/>
              <c:tx>
                <c:rich>
                  <a:bodyPr/>
                  <a:lstStyle/>
                  <a:p>
                    <a:fld id="{3683C2F0-BA3B-4DCC-93DA-913EF5F8DCE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99CC-47E7-8277-46230DBC1BFF}"/>
                </c:ext>
              </c:extLst>
            </c:dLbl>
            <c:dLbl>
              <c:idx val="24"/>
              <c:tx>
                <c:rich>
                  <a:bodyPr/>
                  <a:lstStyle/>
                  <a:p>
                    <a:fld id="{A4E69DD2-96E5-4721-BA11-1A759EB0506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9CC-47E7-8277-46230DBC1BFF}"/>
                </c:ext>
              </c:extLst>
            </c:dLbl>
            <c:dLbl>
              <c:idx val="25"/>
              <c:tx>
                <c:rich>
                  <a:bodyPr/>
                  <a:lstStyle/>
                  <a:p>
                    <a:fld id="{CB523B44-7911-46C1-B234-EC59F9B4B0A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99CC-47E7-8277-46230DBC1BFF}"/>
                </c:ext>
              </c:extLst>
            </c:dLbl>
            <c:dLbl>
              <c:idx val="26"/>
              <c:tx>
                <c:rich>
                  <a:bodyPr/>
                  <a:lstStyle/>
                  <a:p>
                    <a:fld id="{F245F8D5-6358-4D2A-A682-788DFD32273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99CC-47E7-8277-46230DBC1BFF}"/>
                </c:ext>
              </c:extLst>
            </c:dLbl>
            <c:dLbl>
              <c:idx val="27"/>
              <c:tx>
                <c:rich>
                  <a:bodyPr/>
                  <a:lstStyle/>
                  <a:p>
                    <a:fld id="{13B7D210-F7AF-4A07-8EB2-4A109554B0E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99CC-47E7-8277-46230DBC1BFF}"/>
                </c:ext>
              </c:extLst>
            </c:dLbl>
            <c:dLbl>
              <c:idx val="28"/>
              <c:tx>
                <c:rich>
                  <a:bodyPr/>
                  <a:lstStyle/>
                  <a:p>
                    <a:fld id="{55122D08-82EB-4850-AD08-FBD7BA5241B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6F5C-48D3-97E7-3DC2976E5E00}"/>
                </c:ext>
              </c:extLst>
            </c:dLbl>
            <c:dLbl>
              <c:idx val="29"/>
              <c:tx>
                <c:rich>
                  <a:bodyPr/>
                  <a:lstStyle/>
                  <a:p>
                    <a:fld id="{21CCDA52-BD8E-48CE-9AA6-64B03566379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D6B-4946-9191-5A1F5398DC51}"/>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10.5 Waste'!$C$35:$AF$35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10.5 Waste'!$C$14:$AF$14</c:f>
              <c:numCache>
                <c:formatCode>#,##0.0</c:formatCode>
                <c:ptCount val="30"/>
                <c:pt idx="0">
                  <c:v>1552.053617690967</c:v>
                </c:pt>
                <c:pt idx="1">
                  <c:v>1632.811365232481</c:v>
                </c:pt>
                <c:pt idx="2">
                  <c:v>1698.2299225574204</c:v>
                </c:pt>
                <c:pt idx="3">
                  <c:v>1748.2816571592587</c:v>
                </c:pt>
                <c:pt idx="4">
                  <c:v>1792.8493340275654</c:v>
                </c:pt>
                <c:pt idx="5">
                  <c:v>1829.1780952628817</c:v>
                </c:pt>
                <c:pt idx="6">
                  <c:v>1708.4830322402095</c:v>
                </c:pt>
                <c:pt idx="7">
                  <c:v>1432.6262505012098</c:v>
                </c:pt>
                <c:pt idx="8">
                  <c:v>1475.5765436871579</c:v>
                </c:pt>
                <c:pt idx="9">
                  <c:v>1480.7046945341847</c:v>
                </c:pt>
                <c:pt idx="10">
                  <c:v>1492.7703645905121</c:v>
                </c:pt>
                <c:pt idx="11">
                  <c:v>1605.3489199626404</c:v>
                </c:pt>
                <c:pt idx="12">
                  <c:v>1710.2325565770898</c:v>
                </c:pt>
                <c:pt idx="13">
                  <c:v>1765.4681984593715</c:v>
                </c:pt>
                <c:pt idx="14">
                  <c:v>1485.103587838471</c:v>
                </c:pt>
                <c:pt idx="15">
                  <c:v>1291.968388038428</c:v>
                </c:pt>
                <c:pt idx="16">
                  <c:v>1328.1757520911428</c:v>
                </c:pt>
                <c:pt idx="17">
                  <c:v>848.83552589138822</c:v>
                </c:pt>
                <c:pt idx="18">
                  <c:v>693.80354289533193</c:v>
                </c:pt>
                <c:pt idx="19">
                  <c:v>521.64707443401562</c:v>
                </c:pt>
                <c:pt idx="20">
                  <c:v>531.37075488942594</c:v>
                </c:pt>
                <c:pt idx="21">
                  <c:v>621.94477695799128</c:v>
                </c:pt>
                <c:pt idx="22">
                  <c:v>539.69888971898365</c:v>
                </c:pt>
                <c:pt idx="23">
                  <c:v>696.3728651465176</c:v>
                </c:pt>
                <c:pt idx="24">
                  <c:v>883.10286494537797</c:v>
                </c:pt>
                <c:pt idx="25">
                  <c:v>953.91866311629406</c:v>
                </c:pt>
                <c:pt idx="26">
                  <c:v>964.85361846438718</c:v>
                </c:pt>
                <c:pt idx="27">
                  <c:v>938.68775867053375</c:v>
                </c:pt>
                <c:pt idx="28">
                  <c:v>908.848647802399</c:v>
                </c:pt>
                <c:pt idx="29">
                  <c:v>904.85020272249312</c:v>
                </c:pt>
              </c:numCache>
            </c:numRef>
          </c:val>
          <c:extLst>
            <c:ext xmlns:c15="http://schemas.microsoft.com/office/drawing/2012/chart" uri="{02D57815-91ED-43cb-92C2-25804820EDAC}">
              <c15:datalabelsRange>
                <c15:f>'Figure 10.5 Waste'!$C$46:$AF$46</c15:f>
                <c15:dlblRangeCache>
                  <c:ptCount val="30"/>
                  <c:pt idx="0">
                    <c:v>0.00%</c:v>
                  </c:pt>
                  <c:pt idx="1">
                    <c:v>0.00%</c:v>
                  </c:pt>
                  <c:pt idx="2">
                    <c:v>0.00%</c:v>
                  </c:pt>
                  <c:pt idx="3">
                    <c:v>0.00%</c:v>
                  </c:pt>
                  <c:pt idx="4">
                    <c:v>0.00%</c:v>
                  </c:pt>
                  <c:pt idx="5">
                    <c:v>0.00%</c:v>
                  </c:pt>
                  <c:pt idx="6">
                    <c:v>0.00%</c:v>
                  </c:pt>
                  <c:pt idx="7">
                    <c:v>0.00%</c:v>
                  </c:pt>
                  <c:pt idx="8">
                    <c:v>0.00%</c:v>
                  </c:pt>
                  <c:pt idx="9">
                    <c:v>0.00%</c:v>
                  </c:pt>
                  <c:pt idx="10">
                    <c:v>0.00%</c:v>
                  </c:pt>
                  <c:pt idx="11">
                    <c:v>0.00%</c:v>
                  </c:pt>
                  <c:pt idx="12">
                    <c:v>0.00%</c:v>
                  </c:pt>
                  <c:pt idx="13">
                    <c:v>0.00%</c:v>
                  </c:pt>
                  <c:pt idx="14">
                    <c:v>1.73%</c:v>
                  </c:pt>
                  <c:pt idx="15">
                    <c:v>2.54%</c:v>
                  </c:pt>
                  <c:pt idx="16">
                    <c:v>1.78%</c:v>
                  </c:pt>
                  <c:pt idx="17">
                    <c:v>2.87%</c:v>
                  </c:pt>
                  <c:pt idx="18">
                    <c:v>4.64%</c:v>
                  </c:pt>
                  <c:pt idx="19">
                    <c:v>5.16%</c:v>
                  </c:pt>
                  <c:pt idx="20">
                    <c:v>0.51%</c:v>
                  </c:pt>
                  <c:pt idx="21">
                    <c:v>-0.60%</c:v>
                  </c:pt>
                  <c:pt idx="22">
                    <c:v>-0.15%</c:v>
                  </c:pt>
                  <c:pt idx="23">
                    <c:v>-0.39%</c:v>
                  </c:pt>
                  <c:pt idx="24">
                    <c:v>-0.47%</c:v>
                  </c:pt>
                  <c:pt idx="25">
                    <c:v>0.45%</c:v>
                  </c:pt>
                  <c:pt idx="26">
                    <c:v>0.16%</c:v>
                  </c:pt>
                  <c:pt idx="27">
                    <c:v>0.66%</c:v>
                  </c:pt>
                  <c:pt idx="28">
                    <c:v>0.65%</c:v>
                  </c:pt>
                  <c:pt idx="29">
                    <c:v>1.05%</c:v>
                  </c:pt>
                </c15:dlblRangeCache>
              </c15:datalabelsRange>
            </c:ext>
            <c:ext xmlns:c16="http://schemas.microsoft.com/office/drawing/2014/chart" uri="{C3380CC4-5D6E-409C-BE32-E72D297353CC}">
              <c16:uniqueId val="{00000000-2F11-4523-9010-F8C9D435F2E2}"/>
            </c:ext>
          </c:extLst>
        </c:ser>
        <c:ser>
          <c:idx val="1"/>
          <c:order val="1"/>
          <c:tx>
            <c:strRef>
              <c:f>'Figure 10.5 Waste'!$B$16</c:f>
              <c:strCache>
                <c:ptCount val="1"/>
                <c:pt idx="0">
                  <c:v>2022 submission</c:v>
                </c:pt>
              </c:strCache>
            </c:strRef>
          </c:tx>
          <c:invertIfNegative val="0"/>
          <c:dLbls>
            <c:delete val="1"/>
          </c:dLbls>
          <c:cat>
            <c:numRef>
              <c:f>'Figure 10.5 Waste'!$C$35:$AF$35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10.5 Waste'!$C$31:$AF$31</c:f>
              <c:numCache>
                <c:formatCode>#,##0.0</c:formatCode>
                <c:ptCount val="30"/>
                <c:pt idx="0">
                  <c:v>1552.053617690967</c:v>
                </c:pt>
                <c:pt idx="1">
                  <c:v>1632.811365232481</c:v>
                </c:pt>
                <c:pt idx="2">
                  <c:v>1698.2299225574204</c:v>
                </c:pt>
                <c:pt idx="3">
                  <c:v>1748.2816571592587</c:v>
                </c:pt>
                <c:pt idx="4">
                  <c:v>1792.8493340275654</c:v>
                </c:pt>
                <c:pt idx="5">
                  <c:v>1829.1780952628817</c:v>
                </c:pt>
                <c:pt idx="6">
                  <c:v>1708.4830322402095</c:v>
                </c:pt>
                <c:pt idx="7">
                  <c:v>1432.6262505012098</c:v>
                </c:pt>
                <c:pt idx="8">
                  <c:v>1475.5765436871579</c:v>
                </c:pt>
                <c:pt idx="9">
                  <c:v>1480.7046945341847</c:v>
                </c:pt>
                <c:pt idx="10">
                  <c:v>1492.7703645905121</c:v>
                </c:pt>
                <c:pt idx="11">
                  <c:v>1605.3489199626404</c:v>
                </c:pt>
                <c:pt idx="12">
                  <c:v>1710.2325565770898</c:v>
                </c:pt>
                <c:pt idx="13">
                  <c:v>1765.4681984593715</c:v>
                </c:pt>
                <c:pt idx="14">
                  <c:v>1510.748057598471</c:v>
                </c:pt>
                <c:pt idx="15">
                  <c:v>1324.7426011584278</c:v>
                </c:pt>
                <c:pt idx="16">
                  <c:v>1351.7784477711425</c:v>
                </c:pt>
                <c:pt idx="17">
                  <c:v>873.22532685138822</c:v>
                </c:pt>
                <c:pt idx="18">
                  <c:v>726.007280495332</c:v>
                </c:pt>
                <c:pt idx="19">
                  <c:v>548.55719027401574</c:v>
                </c:pt>
                <c:pt idx="20">
                  <c:v>534.05640016942596</c:v>
                </c:pt>
                <c:pt idx="21">
                  <c:v>618.20228335799129</c:v>
                </c:pt>
                <c:pt idx="22">
                  <c:v>538.86537608647791</c:v>
                </c:pt>
                <c:pt idx="23">
                  <c:v>693.68219645613181</c:v>
                </c:pt>
                <c:pt idx="24">
                  <c:v>878.91090359765394</c:v>
                </c:pt>
                <c:pt idx="25">
                  <c:v>958.18854166102369</c:v>
                </c:pt>
                <c:pt idx="26">
                  <c:v>966.4328951801441</c:v>
                </c:pt>
                <c:pt idx="27">
                  <c:v>944.87506111343566</c:v>
                </c:pt>
                <c:pt idx="28">
                  <c:v>914.75352621093566</c:v>
                </c:pt>
                <c:pt idx="29">
                  <c:v>914.31271860051004</c:v>
                </c:pt>
              </c:numCache>
            </c:numRef>
          </c:val>
          <c:extLst>
            <c:ext xmlns:c16="http://schemas.microsoft.com/office/drawing/2014/chart" uri="{C3380CC4-5D6E-409C-BE32-E72D297353CC}">
              <c16:uniqueId val="{00000001-2F11-4523-9010-F8C9D435F2E2}"/>
            </c:ext>
          </c:extLst>
        </c:ser>
        <c:dLbls>
          <c:showLegendKey val="0"/>
          <c:showVal val="1"/>
          <c:showCatName val="0"/>
          <c:showSerName val="0"/>
          <c:showPercent val="0"/>
          <c:showBubbleSize val="0"/>
        </c:dLbls>
        <c:gapWidth val="150"/>
        <c:axId val="327897088"/>
        <c:axId val="327898624"/>
      </c:barChart>
      <c:catAx>
        <c:axId val="327897088"/>
        <c:scaling>
          <c:orientation val="minMax"/>
        </c:scaling>
        <c:delete val="0"/>
        <c:axPos val="b"/>
        <c:numFmt formatCode="General" sourceLinked="1"/>
        <c:majorTickMark val="out"/>
        <c:minorTickMark val="none"/>
        <c:tickLblPos val="nextTo"/>
        <c:txPr>
          <a:bodyPr/>
          <a:lstStyle/>
          <a:p>
            <a:pPr>
              <a:defRPr sz="1000"/>
            </a:pPr>
            <a:endParaRPr lang="en-US"/>
          </a:p>
        </c:txPr>
        <c:crossAx val="327898624"/>
        <c:crosses val="autoZero"/>
        <c:auto val="1"/>
        <c:lblAlgn val="ctr"/>
        <c:lblOffset val="100"/>
        <c:noMultiLvlLbl val="0"/>
      </c:catAx>
      <c:valAx>
        <c:axId val="327898624"/>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27897088"/>
        <c:crosses val="autoZero"/>
        <c:crossBetween val="between"/>
      </c:valAx>
      <c:spPr>
        <a:noFill/>
        <a:ln>
          <a:solidFill>
            <a:schemeClr val="tx1"/>
          </a:solidFill>
        </a:ln>
      </c:spPr>
    </c:plotArea>
    <c:legend>
      <c:legendPos val="b"/>
      <c:layout>
        <c:manualLayout>
          <c:xMode val="edge"/>
          <c:yMode val="edge"/>
          <c:x val="0.2783658564418578"/>
          <c:y val="0.94183302449220951"/>
          <c:w val="0.48233354888609936"/>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935416228252605E-2"/>
          <c:y val="3.9464734725715961E-2"/>
          <c:w val="0.92379159713945591"/>
          <c:h val="0.82469797802995737"/>
        </c:manualLayout>
      </c:layout>
      <c:barChart>
        <c:barDir val="col"/>
        <c:grouping val="clustered"/>
        <c:varyColors val="0"/>
        <c:ser>
          <c:idx val="0"/>
          <c:order val="0"/>
          <c:tx>
            <c:strRef>
              <c:f>'Figure 10.5 Waste'!$B$1</c:f>
              <c:strCache>
                <c:ptCount val="1"/>
                <c:pt idx="0">
                  <c:v>2021 submission</c:v>
                </c:pt>
              </c:strCache>
            </c:strRef>
          </c:tx>
          <c:invertIfNegative val="0"/>
          <c:dLbls>
            <c:dLbl>
              <c:idx val="0"/>
              <c:tx>
                <c:rich>
                  <a:bodyPr/>
                  <a:lstStyle/>
                  <a:p>
                    <a:fld id="{E28699F7-D231-49E5-9EC5-CB595852E94C}" type="CELLRANGE">
                      <a:rPr lang="en-US"/>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88E-40DD-9D90-1E06C9B6AF18}"/>
                </c:ext>
              </c:extLst>
            </c:dLbl>
            <c:dLbl>
              <c:idx val="1"/>
              <c:tx>
                <c:rich>
                  <a:bodyPr/>
                  <a:lstStyle/>
                  <a:p>
                    <a:fld id="{345DDA45-EF7D-45D0-B3B0-29126199290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F461-4E95-A2FA-4FEF47C11D00}"/>
                </c:ext>
              </c:extLst>
            </c:dLbl>
            <c:dLbl>
              <c:idx val="2"/>
              <c:tx>
                <c:rich>
                  <a:bodyPr/>
                  <a:lstStyle/>
                  <a:p>
                    <a:fld id="{2B33161D-C6DE-4E63-9F95-C8A92655EA9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461-4E95-A2FA-4FEF47C11D00}"/>
                </c:ext>
              </c:extLst>
            </c:dLbl>
            <c:dLbl>
              <c:idx val="3"/>
              <c:tx>
                <c:rich>
                  <a:bodyPr/>
                  <a:lstStyle/>
                  <a:p>
                    <a:fld id="{D76D8522-693A-4DEA-A335-A25E06A8312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461-4E95-A2FA-4FEF47C11D00}"/>
                </c:ext>
              </c:extLst>
            </c:dLbl>
            <c:dLbl>
              <c:idx val="4"/>
              <c:tx>
                <c:rich>
                  <a:bodyPr/>
                  <a:lstStyle/>
                  <a:p>
                    <a:fld id="{B1CF72BE-8532-4D70-A1E2-BF231FA4E40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461-4E95-A2FA-4FEF47C11D00}"/>
                </c:ext>
              </c:extLst>
            </c:dLbl>
            <c:dLbl>
              <c:idx val="5"/>
              <c:tx>
                <c:rich>
                  <a:bodyPr/>
                  <a:lstStyle/>
                  <a:p>
                    <a:fld id="{3DF03E6B-9D02-4C2C-942A-5AB139E83C5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88E-40DD-9D90-1E06C9B6AF18}"/>
                </c:ext>
              </c:extLst>
            </c:dLbl>
            <c:dLbl>
              <c:idx val="6"/>
              <c:tx>
                <c:rich>
                  <a:bodyPr/>
                  <a:lstStyle/>
                  <a:p>
                    <a:fld id="{226B4815-D81C-4889-8DB2-7186D4F2FED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461-4E95-A2FA-4FEF47C11D00}"/>
                </c:ext>
              </c:extLst>
            </c:dLbl>
            <c:dLbl>
              <c:idx val="7"/>
              <c:tx>
                <c:rich>
                  <a:bodyPr/>
                  <a:lstStyle/>
                  <a:p>
                    <a:fld id="{31BC430C-1DFC-472D-81C2-F8E56F166BBC}"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F461-4E95-A2FA-4FEF47C11D00}"/>
                </c:ext>
              </c:extLst>
            </c:dLbl>
            <c:dLbl>
              <c:idx val="8"/>
              <c:tx>
                <c:rich>
                  <a:bodyPr/>
                  <a:lstStyle/>
                  <a:p>
                    <a:fld id="{FD77EEC5-0EE1-40F9-8545-EEEA951BBED9}"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F461-4E95-A2FA-4FEF47C11D00}"/>
                </c:ext>
              </c:extLst>
            </c:dLbl>
            <c:dLbl>
              <c:idx val="9"/>
              <c:tx>
                <c:rich>
                  <a:bodyPr/>
                  <a:lstStyle/>
                  <a:p>
                    <a:fld id="{927E86C2-1778-4516-83FF-28AA337C159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461-4E95-A2FA-4FEF47C11D00}"/>
                </c:ext>
              </c:extLst>
            </c:dLbl>
            <c:dLbl>
              <c:idx val="10"/>
              <c:tx>
                <c:rich>
                  <a:bodyPr/>
                  <a:lstStyle/>
                  <a:p>
                    <a:fld id="{7B391769-469C-4FFC-8B7E-BB497A86C23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88E-40DD-9D90-1E06C9B6AF18}"/>
                </c:ext>
              </c:extLst>
            </c:dLbl>
            <c:dLbl>
              <c:idx val="11"/>
              <c:tx>
                <c:rich>
                  <a:bodyPr/>
                  <a:lstStyle/>
                  <a:p>
                    <a:fld id="{27B04C5C-86F3-455B-91FC-BAEFD99F775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F461-4E95-A2FA-4FEF47C11D00}"/>
                </c:ext>
              </c:extLst>
            </c:dLbl>
            <c:dLbl>
              <c:idx val="12"/>
              <c:tx>
                <c:rich>
                  <a:bodyPr/>
                  <a:lstStyle/>
                  <a:p>
                    <a:fld id="{851DE7A0-65B2-4435-8FF1-86385D80AD02}"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F461-4E95-A2FA-4FEF47C11D00}"/>
                </c:ext>
              </c:extLst>
            </c:dLbl>
            <c:dLbl>
              <c:idx val="13"/>
              <c:tx>
                <c:rich>
                  <a:bodyPr/>
                  <a:lstStyle/>
                  <a:p>
                    <a:fld id="{40881F06-5152-4A18-870E-6BEFF48F6F7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461-4E95-A2FA-4FEF47C11D00}"/>
                </c:ext>
              </c:extLst>
            </c:dLbl>
            <c:dLbl>
              <c:idx val="14"/>
              <c:tx>
                <c:rich>
                  <a:bodyPr/>
                  <a:lstStyle/>
                  <a:p>
                    <a:fld id="{50E9CDD8-6050-4B1C-87A1-AFA4511C7533}"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F461-4E95-A2FA-4FEF47C11D00}"/>
                </c:ext>
              </c:extLst>
            </c:dLbl>
            <c:dLbl>
              <c:idx val="15"/>
              <c:tx>
                <c:rich>
                  <a:bodyPr/>
                  <a:lstStyle/>
                  <a:p>
                    <a:fld id="{0B04D881-9C2A-4B95-8D66-F618AC21151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88E-40DD-9D90-1E06C9B6AF18}"/>
                </c:ext>
              </c:extLst>
            </c:dLbl>
            <c:dLbl>
              <c:idx val="16"/>
              <c:tx>
                <c:rich>
                  <a:bodyPr/>
                  <a:lstStyle/>
                  <a:p>
                    <a:fld id="{3589B19D-5FDD-4AEA-B02A-C47DC0D9AFE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461-4E95-A2FA-4FEF47C11D00}"/>
                </c:ext>
              </c:extLst>
            </c:dLbl>
            <c:dLbl>
              <c:idx val="17"/>
              <c:tx>
                <c:rich>
                  <a:bodyPr/>
                  <a:lstStyle/>
                  <a:p>
                    <a:fld id="{DA01EC6D-C99C-4670-A80E-098982A8DDD4}"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461-4E95-A2FA-4FEF47C11D00}"/>
                </c:ext>
              </c:extLst>
            </c:dLbl>
            <c:dLbl>
              <c:idx val="18"/>
              <c:tx>
                <c:rich>
                  <a:bodyPr/>
                  <a:lstStyle/>
                  <a:p>
                    <a:fld id="{74C08846-72DD-4AB9-AFCE-0C16E010418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461-4E95-A2FA-4FEF47C11D00}"/>
                </c:ext>
              </c:extLst>
            </c:dLbl>
            <c:dLbl>
              <c:idx val="19"/>
              <c:tx>
                <c:rich>
                  <a:bodyPr/>
                  <a:lstStyle/>
                  <a:p>
                    <a:fld id="{6DBF940D-33A7-43BA-B4DB-D21C61DE3D01}"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88E-40DD-9D90-1E06C9B6AF18}"/>
                </c:ext>
              </c:extLst>
            </c:dLbl>
            <c:dLbl>
              <c:idx val="20"/>
              <c:tx>
                <c:rich>
                  <a:bodyPr/>
                  <a:lstStyle/>
                  <a:p>
                    <a:fld id="{6547A4E0-C4BC-43CC-A590-AFFC4A4C7370}"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88E-40DD-9D90-1E06C9B6AF18}"/>
                </c:ext>
              </c:extLst>
            </c:dLbl>
            <c:dLbl>
              <c:idx val="21"/>
              <c:tx>
                <c:rich>
                  <a:bodyPr/>
                  <a:lstStyle/>
                  <a:p>
                    <a:fld id="{EEE275FA-69DC-4FF7-9B7D-415D1591FE6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88E-40DD-9D90-1E06C9B6AF18}"/>
                </c:ext>
              </c:extLst>
            </c:dLbl>
            <c:dLbl>
              <c:idx val="22"/>
              <c:tx>
                <c:rich>
                  <a:bodyPr/>
                  <a:lstStyle/>
                  <a:p>
                    <a:fld id="{5ACD7DF9-6481-4736-B07F-2704CFD2707A}"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88E-40DD-9D90-1E06C9B6AF18}"/>
                </c:ext>
              </c:extLst>
            </c:dLbl>
            <c:dLbl>
              <c:idx val="23"/>
              <c:tx>
                <c:rich>
                  <a:bodyPr/>
                  <a:lstStyle/>
                  <a:p>
                    <a:fld id="{9091FAE0-58C2-450F-9A14-881B3285949D}"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88E-40DD-9D90-1E06C9B6AF18}"/>
                </c:ext>
              </c:extLst>
            </c:dLbl>
            <c:dLbl>
              <c:idx val="24"/>
              <c:tx>
                <c:rich>
                  <a:bodyPr/>
                  <a:lstStyle/>
                  <a:p>
                    <a:fld id="{0ACAA48F-ECB7-4F05-9D0A-544CCE28BDBB}"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788E-40DD-9D90-1E06C9B6AF18}"/>
                </c:ext>
              </c:extLst>
            </c:dLbl>
            <c:dLbl>
              <c:idx val="25"/>
              <c:tx>
                <c:rich>
                  <a:bodyPr/>
                  <a:lstStyle/>
                  <a:p>
                    <a:fld id="{0C4CEE97-E86A-4A65-AE43-A81DA90005D5}"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788E-40DD-9D90-1E06C9B6AF18}"/>
                </c:ext>
              </c:extLst>
            </c:dLbl>
            <c:dLbl>
              <c:idx val="26"/>
              <c:tx>
                <c:rich>
                  <a:bodyPr/>
                  <a:lstStyle/>
                  <a:p>
                    <a:fld id="{24601B63-5FD2-43CC-8DA1-001190A4D73F}"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788E-40DD-9D90-1E06C9B6AF18}"/>
                </c:ext>
              </c:extLst>
            </c:dLbl>
            <c:dLbl>
              <c:idx val="27"/>
              <c:tx>
                <c:rich>
                  <a:bodyPr/>
                  <a:lstStyle/>
                  <a:p>
                    <a:fld id="{876E4FEE-0D92-4C9E-B0AD-7BA97C1F4C18}"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788E-40DD-9D90-1E06C9B6AF18}"/>
                </c:ext>
              </c:extLst>
            </c:dLbl>
            <c:dLbl>
              <c:idx val="28"/>
              <c:tx>
                <c:rich>
                  <a:bodyPr/>
                  <a:lstStyle/>
                  <a:p>
                    <a:fld id="{E19C7CBE-B828-4923-92BF-3430AEA4F61E}"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461-4E95-A2FA-4FEF47C11D00}"/>
                </c:ext>
              </c:extLst>
            </c:dLbl>
            <c:dLbl>
              <c:idx val="29"/>
              <c:tx>
                <c:rich>
                  <a:bodyPr/>
                  <a:lstStyle/>
                  <a:p>
                    <a:fld id="{3E3392ED-60EC-479E-ABD7-5F55D9B738A7}" type="CELLRANGE">
                      <a:rPr lang="en-IE"/>
                      <a:pPr/>
                      <a:t>[CELLRANGE]</a:t>
                    </a:fld>
                    <a:endParaRPr lang="en-IE"/>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D2F-4915-8B52-4A760C724A4A}"/>
                </c:ext>
              </c:extLst>
            </c:dLbl>
            <c:spPr>
              <a:noFill/>
              <a:ln>
                <a:noFill/>
              </a:ln>
              <a:effectLst/>
            </c:spPr>
            <c:txPr>
              <a:bodyPr wrap="square" lIns="38100" tIns="19050" rIns="38100" bIns="19050" anchor="ctr">
                <a:spAutoFit/>
              </a:bodyPr>
              <a:lstStyle/>
              <a:p>
                <a:pPr>
                  <a:defRPr>
                    <a:solidFill>
                      <a:srgbClr val="FF0000"/>
                    </a:solidFill>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'Figure 10.5 Waste'!$C$35:$AF$35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10.5 Waste'!$C$14:$AF$14</c:f>
              <c:numCache>
                <c:formatCode>#,##0.0</c:formatCode>
                <c:ptCount val="30"/>
                <c:pt idx="0">
                  <c:v>1552.053617690967</c:v>
                </c:pt>
                <c:pt idx="1">
                  <c:v>1632.811365232481</c:v>
                </c:pt>
                <c:pt idx="2">
                  <c:v>1698.2299225574204</c:v>
                </c:pt>
                <c:pt idx="3">
                  <c:v>1748.2816571592587</c:v>
                </c:pt>
                <c:pt idx="4">
                  <c:v>1792.8493340275654</c:v>
                </c:pt>
                <c:pt idx="5">
                  <c:v>1829.1780952628817</c:v>
                </c:pt>
                <c:pt idx="6">
                  <c:v>1708.4830322402095</c:v>
                </c:pt>
                <c:pt idx="7">
                  <c:v>1432.6262505012098</c:v>
                </c:pt>
                <c:pt idx="8">
                  <c:v>1475.5765436871579</c:v>
                </c:pt>
                <c:pt idx="9">
                  <c:v>1480.7046945341847</c:v>
                </c:pt>
                <c:pt idx="10">
                  <c:v>1492.7703645905121</c:v>
                </c:pt>
                <c:pt idx="11">
                  <c:v>1605.3489199626404</c:v>
                </c:pt>
                <c:pt idx="12">
                  <c:v>1710.2325565770898</c:v>
                </c:pt>
                <c:pt idx="13">
                  <c:v>1765.4681984593715</c:v>
                </c:pt>
                <c:pt idx="14">
                  <c:v>1485.103587838471</c:v>
                </c:pt>
                <c:pt idx="15">
                  <c:v>1291.968388038428</c:v>
                </c:pt>
                <c:pt idx="16">
                  <c:v>1328.1757520911428</c:v>
                </c:pt>
                <c:pt idx="17">
                  <c:v>848.83552589138822</c:v>
                </c:pt>
                <c:pt idx="18">
                  <c:v>693.80354289533193</c:v>
                </c:pt>
                <c:pt idx="19">
                  <c:v>521.64707443401562</c:v>
                </c:pt>
                <c:pt idx="20">
                  <c:v>531.37075488942594</c:v>
                </c:pt>
                <c:pt idx="21">
                  <c:v>621.94477695799128</c:v>
                </c:pt>
                <c:pt idx="22">
                  <c:v>539.69888971898365</c:v>
                </c:pt>
                <c:pt idx="23">
                  <c:v>696.3728651465176</c:v>
                </c:pt>
                <c:pt idx="24">
                  <c:v>883.10286494537797</c:v>
                </c:pt>
                <c:pt idx="25">
                  <c:v>953.91866311629406</c:v>
                </c:pt>
                <c:pt idx="26">
                  <c:v>964.85361846438718</c:v>
                </c:pt>
                <c:pt idx="27">
                  <c:v>938.68775867053375</c:v>
                </c:pt>
                <c:pt idx="28">
                  <c:v>908.848647802399</c:v>
                </c:pt>
                <c:pt idx="29">
                  <c:v>904.85020272249312</c:v>
                </c:pt>
              </c:numCache>
            </c:numRef>
          </c:val>
          <c:extLst>
            <c:ext xmlns:c15="http://schemas.microsoft.com/office/drawing/2012/chart" uri="{02D57815-91ED-43cb-92C2-25804820EDAC}">
              <c15:datalabelsRange>
                <c15:f>'Figure 10.5 Waste'!$C$46:$AF$46</c15:f>
                <c15:dlblRangeCache>
                  <c:ptCount val="30"/>
                  <c:pt idx="0">
                    <c:v>0.00%</c:v>
                  </c:pt>
                  <c:pt idx="1">
                    <c:v>0.00%</c:v>
                  </c:pt>
                  <c:pt idx="2">
                    <c:v>0.00%</c:v>
                  </c:pt>
                  <c:pt idx="3">
                    <c:v>0.00%</c:v>
                  </c:pt>
                  <c:pt idx="4">
                    <c:v>0.00%</c:v>
                  </c:pt>
                  <c:pt idx="5">
                    <c:v>0.00%</c:v>
                  </c:pt>
                  <c:pt idx="6">
                    <c:v>0.00%</c:v>
                  </c:pt>
                  <c:pt idx="7">
                    <c:v>0.00%</c:v>
                  </c:pt>
                  <c:pt idx="8">
                    <c:v>0.00%</c:v>
                  </c:pt>
                  <c:pt idx="9">
                    <c:v>0.00%</c:v>
                  </c:pt>
                  <c:pt idx="10">
                    <c:v>0.00%</c:v>
                  </c:pt>
                  <c:pt idx="11">
                    <c:v>0.00%</c:v>
                  </c:pt>
                  <c:pt idx="12">
                    <c:v>0.00%</c:v>
                  </c:pt>
                  <c:pt idx="13">
                    <c:v>0.00%</c:v>
                  </c:pt>
                  <c:pt idx="14">
                    <c:v>1.73%</c:v>
                  </c:pt>
                  <c:pt idx="15">
                    <c:v>2.54%</c:v>
                  </c:pt>
                  <c:pt idx="16">
                    <c:v>1.78%</c:v>
                  </c:pt>
                  <c:pt idx="17">
                    <c:v>2.87%</c:v>
                  </c:pt>
                  <c:pt idx="18">
                    <c:v>4.64%</c:v>
                  </c:pt>
                  <c:pt idx="19">
                    <c:v>5.16%</c:v>
                  </c:pt>
                  <c:pt idx="20">
                    <c:v>0.51%</c:v>
                  </c:pt>
                  <c:pt idx="21">
                    <c:v>-0.60%</c:v>
                  </c:pt>
                  <c:pt idx="22">
                    <c:v>-0.15%</c:v>
                  </c:pt>
                  <c:pt idx="23">
                    <c:v>-0.39%</c:v>
                  </c:pt>
                  <c:pt idx="24">
                    <c:v>-0.47%</c:v>
                  </c:pt>
                  <c:pt idx="25">
                    <c:v>0.45%</c:v>
                  </c:pt>
                  <c:pt idx="26">
                    <c:v>0.16%</c:v>
                  </c:pt>
                  <c:pt idx="27">
                    <c:v>0.66%</c:v>
                  </c:pt>
                  <c:pt idx="28">
                    <c:v>0.65%</c:v>
                  </c:pt>
                  <c:pt idx="29">
                    <c:v>1.05%</c:v>
                  </c:pt>
                </c15:dlblRangeCache>
              </c15:datalabelsRange>
            </c:ext>
            <c:ext xmlns:c16="http://schemas.microsoft.com/office/drawing/2014/chart" uri="{C3380CC4-5D6E-409C-BE32-E72D297353CC}">
              <c16:uniqueId val="{0000001C-788E-40DD-9D90-1E06C9B6AF18}"/>
            </c:ext>
          </c:extLst>
        </c:ser>
        <c:ser>
          <c:idx val="1"/>
          <c:order val="1"/>
          <c:tx>
            <c:strRef>
              <c:f>'Figure 10.5 Waste'!$B$16</c:f>
              <c:strCache>
                <c:ptCount val="1"/>
                <c:pt idx="0">
                  <c:v>2022 submission</c:v>
                </c:pt>
              </c:strCache>
            </c:strRef>
          </c:tx>
          <c:invertIfNegative val="0"/>
          <c:dLbls>
            <c:delete val="1"/>
          </c:dLbls>
          <c:cat>
            <c:numRef>
              <c:f>'Figure 10.5 Waste'!$C$35:$AF$35</c:f>
              <c:numCache>
                <c:formatCode>General</c:formatCode>
                <c:ptCount val="30"/>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'Figure 10.5 Waste'!$C$31:$AF$31</c:f>
              <c:numCache>
                <c:formatCode>#,##0.0</c:formatCode>
                <c:ptCount val="30"/>
                <c:pt idx="0">
                  <c:v>1552.053617690967</c:v>
                </c:pt>
                <c:pt idx="1">
                  <c:v>1632.811365232481</c:v>
                </c:pt>
                <c:pt idx="2">
                  <c:v>1698.2299225574204</c:v>
                </c:pt>
                <c:pt idx="3">
                  <c:v>1748.2816571592587</c:v>
                </c:pt>
                <c:pt idx="4">
                  <c:v>1792.8493340275654</c:v>
                </c:pt>
                <c:pt idx="5">
                  <c:v>1829.1780952628817</c:v>
                </c:pt>
                <c:pt idx="6">
                  <c:v>1708.4830322402095</c:v>
                </c:pt>
                <c:pt idx="7">
                  <c:v>1432.6262505012098</c:v>
                </c:pt>
                <c:pt idx="8">
                  <c:v>1475.5765436871579</c:v>
                </c:pt>
                <c:pt idx="9">
                  <c:v>1480.7046945341847</c:v>
                </c:pt>
                <c:pt idx="10">
                  <c:v>1492.7703645905121</c:v>
                </c:pt>
                <c:pt idx="11">
                  <c:v>1605.3489199626404</c:v>
                </c:pt>
                <c:pt idx="12">
                  <c:v>1710.2325565770898</c:v>
                </c:pt>
                <c:pt idx="13">
                  <c:v>1765.4681984593715</c:v>
                </c:pt>
                <c:pt idx="14">
                  <c:v>1510.748057598471</c:v>
                </c:pt>
                <c:pt idx="15">
                  <c:v>1324.7426011584278</c:v>
                </c:pt>
                <c:pt idx="16">
                  <c:v>1351.7784477711425</c:v>
                </c:pt>
                <c:pt idx="17">
                  <c:v>873.22532685138822</c:v>
                </c:pt>
                <c:pt idx="18">
                  <c:v>726.007280495332</c:v>
                </c:pt>
                <c:pt idx="19">
                  <c:v>548.55719027401574</c:v>
                </c:pt>
                <c:pt idx="20">
                  <c:v>534.05640016942596</c:v>
                </c:pt>
                <c:pt idx="21">
                  <c:v>618.20228335799129</c:v>
                </c:pt>
                <c:pt idx="22">
                  <c:v>538.86537608647791</c:v>
                </c:pt>
                <c:pt idx="23">
                  <c:v>693.68219645613181</c:v>
                </c:pt>
                <c:pt idx="24">
                  <c:v>878.91090359765394</c:v>
                </c:pt>
                <c:pt idx="25">
                  <c:v>958.18854166102369</c:v>
                </c:pt>
                <c:pt idx="26">
                  <c:v>966.4328951801441</c:v>
                </c:pt>
                <c:pt idx="27">
                  <c:v>944.87506111343566</c:v>
                </c:pt>
                <c:pt idx="28">
                  <c:v>914.75352621093566</c:v>
                </c:pt>
                <c:pt idx="29">
                  <c:v>914.31271860051004</c:v>
                </c:pt>
              </c:numCache>
            </c:numRef>
          </c:val>
          <c:extLst>
            <c:ext xmlns:c16="http://schemas.microsoft.com/office/drawing/2014/chart" uri="{C3380CC4-5D6E-409C-BE32-E72D297353CC}">
              <c16:uniqueId val="{0000001D-788E-40DD-9D90-1E06C9B6AF18}"/>
            </c:ext>
          </c:extLst>
        </c:ser>
        <c:dLbls>
          <c:showLegendKey val="0"/>
          <c:showVal val="1"/>
          <c:showCatName val="0"/>
          <c:showSerName val="0"/>
          <c:showPercent val="0"/>
          <c:showBubbleSize val="0"/>
        </c:dLbls>
        <c:gapWidth val="150"/>
        <c:axId val="327897088"/>
        <c:axId val="327898624"/>
      </c:barChart>
      <c:catAx>
        <c:axId val="327897088"/>
        <c:scaling>
          <c:orientation val="minMax"/>
        </c:scaling>
        <c:delete val="0"/>
        <c:axPos val="b"/>
        <c:numFmt formatCode="General" sourceLinked="1"/>
        <c:majorTickMark val="out"/>
        <c:minorTickMark val="none"/>
        <c:tickLblPos val="nextTo"/>
        <c:txPr>
          <a:bodyPr/>
          <a:lstStyle/>
          <a:p>
            <a:pPr>
              <a:defRPr sz="1000"/>
            </a:pPr>
            <a:endParaRPr lang="en-US"/>
          </a:p>
        </c:txPr>
        <c:crossAx val="327898624"/>
        <c:crosses val="autoZero"/>
        <c:auto val="1"/>
        <c:lblAlgn val="ctr"/>
        <c:lblOffset val="100"/>
        <c:noMultiLvlLbl val="0"/>
      </c:catAx>
      <c:valAx>
        <c:axId val="327898624"/>
        <c:scaling>
          <c:orientation val="minMax"/>
        </c:scaling>
        <c:delete val="0"/>
        <c:axPos val="l"/>
        <c:majorGridlines/>
        <c:title>
          <c:tx>
            <c:rich>
              <a:bodyPr rot="-5400000" vert="horz"/>
              <a:lstStyle/>
              <a:p>
                <a:pPr>
                  <a:defRPr sz="1000"/>
                </a:pPr>
                <a:r>
                  <a:rPr lang="en-IE" sz="1000"/>
                  <a:t>kt CO</a:t>
                </a:r>
                <a:r>
                  <a:rPr lang="en-IE" sz="1000" baseline="-25000"/>
                  <a:t>2</a:t>
                </a:r>
                <a:r>
                  <a:rPr lang="en-IE" sz="1000"/>
                  <a:t> equivalent</a:t>
                </a:r>
              </a:p>
            </c:rich>
          </c:tx>
          <c:layout>
            <c:manualLayout>
              <c:xMode val="edge"/>
              <c:yMode val="edge"/>
              <c:x val="2.6588315978733454E-3"/>
              <c:y val="0.30078374134519748"/>
            </c:manualLayout>
          </c:layout>
          <c:overlay val="0"/>
        </c:title>
        <c:numFmt formatCode="#,##0" sourceLinked="0"/>
        <c:majorTickMark val="out"/>
        <c:minorTickMark val="none"/>
        <c:tickLblPos val="nextTo"/>
        <c:txPr>
          <a:bodyPr/>
          <a:lstStyle/>
          <a:p>
            <a:pPr>
              <a:defRPr sz="1000"/>
            </a:pPr>
            <a:endParaRPr lang="en-US"/>
          </a:p>
        </c:txPr>
        <c:crossAx val="327897088"/>
        <c:crosses val="autoZero"/>
        <c:crossBetween val="between"/>
      </c:valAx>
      <c:spPr>
        <a:noFill/>
        <a:ln>
          <a:solidFill>
            <a:schemeClr val="tx1"/>
          </a:solidFill>
        </a:ln>
      </c:spPr>
    </c:plotArea>
    <c:legend>
      <c:legendPos val="b"/>
      <c:layout>
        <c:manualLayout>
          <c:xMode val="edge"/>
          <c:yMode val="edge"/>
          <c:x val="0.2783658564418578"/>
          <c:y val="0.94183302449220951"/>
          <c:w val="0.48233354888609936"/>
          <c:h val="4.9249863500419683E-2"/>
        </c:manualLayout>
      </c:layout>
      <c:overlay val="0"/>
      <c:txPr>
        <a:bodyPr/>
        <a:lstStyle/>
        <a:p>
          <a:pPr>
            <a:defRPr sz="1000"/>
          </a:pPr>
          <a:endParaRPr lang="en-US"/>
        </a:p>
      </c:txPr>
    </c:legend>
    <c:plotVisOnly val="1"/>
    <c:dispBlanksAs val="gap"/>
    <c:showDLblsOverMax val="0"/>
  </c:chart>
  <c:spPr>
    <a:noFill/>
    <a:ln>
      <a:noFill/>
    </a:ln>
  </c:spPr>
  <c:txPr>
    <a:bodyPr/>
    <a:lstStyle/>
    <a:p>
      <a:pPr>
        <a:defRPr sz="900"/>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1842408</xdr:colOff>
      <xdr:row>42</xdr:row>
      <xdr:rowOff>88900</xdr:rowOff>
    </xdr:from>
    <xdr:to>
      <xdr:col>27</xdr:col>
      <xdr:colOff>596900</xdr:colOff>
      <xdr:row>65</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2006600</xdr:colOff>
      <xdr:row>67</xdr:row>
      <xdr:rowOff>159659</xdr:rowOff>
    </xdr:from>
    <xdr:to>
      <xdr:col>27</xdr:col>
      <xdr:colOff>368300</xdr:colOff>
      <xdr:row>92</xdr:row>
      <xdr:rowOff>12700</xdr:rowOff>
    </xdr:to>
    <xdr:graphicFrame macro="">
      <xdr:nvGraphicFramePr>
        <xdr:cNvPr id="3" name="Chart 2">
          <a:extLst>
            <a:ext uri="{FF2B5EF4-FFF2-40B4-BE49-F238E27FC236}">
              <a16:creationId xmlns:a16="http://schemas.microsoft.com/office/drawing/2014/main" id="{ACFAD331-C222-45AC-BF71-266D4B218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2797174</xdr:colOff>
      <xdr:row>92</xdr:row>
      <xdr:rowOff>167216</xdr:rowOff>
    </xdr:from>
    <xdr:to>
      <xdr:col>31</xdr:col>
      <xdr:colOff>292100</xdr:colOff>
      <xdr:row>117</xdr:row>
      <xdr:rowOff>15875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3009900</xdr:colOff>
      <xdr:row>120</xdr:row>
      <xdr:rowOff>329</xdr:rowOff>
    </xdr:from>
    <xdr:to>
      <xdr:col>30</xdr:col>
      <xdr:colOff>520700</xdr:colOff>
      <xdr:row>142</xdr:row>
      <xdr:rowOff>25401</xdr:rowOff>
    </xdr:to>
    <xdr:graphicFrame macro="">
      <xdr:nvGraphicFramePr>
        <xdr:cNvPr id="3" name="Chart 2">
          <a:extLst>
            <a:ext uri="{FF2B5EF4-FFF2-40B4-BE49-F238E27FC236}">
              <a16:creationId xmlns:a16="http://schemas.microsoft.com/office/drawing/2014/main" id="{43D6BAAC-1E16-4A6D-8A69-82E72C903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2895599</xdr:colOff>
      <xdr:row>38</xdr:row>
      <xdr:rowOff>101600</xdr:rowOff>
    </xdr:from>
    <xdr:to>
      <xdr:col>32</xdr:col>
      <xdr:colOff>127000</xdr:colOff>
      <xdr:row>61</xdr:row>
      <xdr:rowOff>98425</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2528094</xdr:colOff>
      <xdr:row>67</xdr:row>
      <xdr:rowOff>101600</xdr:rowOff>
    </xdr:from>
    <xdr:to>
      <xdr:col>30</xdr:col>
      <xdr:colOff>635000</xdr:colOff>
      <xdr:row>93</xdr:row>
      <xdr:rowOff>127000</xdr:rowOff>
    </xdr:to>
    <xdr:graphicFrame macro="">
      <xdr:nvGraphicFramePr>
        <xdr:cNvPr id="3" name="Chart 2">
          <a:extLst>
            <a:ext uri="{FF2B5EF4-FFF2-40B4-BE49-F238E27FC236}">
              <a16:creationId xmlns:a16="http://schemas.microsoft.com/office/drawing/2014/main" id="{7E417DA9-6A2A-4AA4-9718-B63B5B41F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1866900</xdr:colOff>
      <xdr:row>95</xdr:row>
      <xdr:rowOff>152400</xdr:rowOff>
    </xdr:from>
    <xdr:to>
      <xdr:col>31</xdr:col>
      <xdr:colOff>228600</xdr:colOff>
      <xdr:row>118</xdr:row>
      <xdr:rowOff>149225</xdr:rowOff>
    </xdr:to>
    <xdr:graphicFrame macro="">
      <xdr:nvGraphicFramePr>
        <xdr:cNvPr id="2" name="Chart 1">
          <a:extLst>
            <a:ext uri="{FF2B5EF4-FFF2-40B4-BE49-F238E27FC236}">
              <a16:creationId xmlns:a16="http://schemas.microsoft.com/office/drawing/2014/main" id="{25EF2494-63D4-4E85-9CBB-697852794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2680495</xdr:colOff>
      <xdr:row>50</xdr:row>
      <xdr:rowOff>17729</xdr:rowOff>
    </xdr:from>
    <xdr:to>
      <xdr:col>31</xdr:col>
      <xdr:colOff>0</xdr:colOff>
      <xdr:row>74</xdr:row>
      <xdr:rowOff>35721</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2679700</xdr:colOff>
      <xdr:row>77</xdr:row>
      <xdr:rowOff>12700</xdr:rowOff>
    </xdr:from>
    <xdr:to>
      <xdr:col>30</xdr:col>
      <xdr:colOff>444500</xdr:colOff>
      <xdr:row>101</xdr:row>
      <xdr:rowOff>30692</xdr:rowOff>
    </xdr:to>
    <xdr:graphicFrame macro="">
      <xdr:nvGraphicFramePr>
        <xdr:cNvPr id="6" name="Chart 5">
          <a:extLst>
            <a:ext uri="{FF2B5EF4-FFF2-40B4-BE49-F238E27FC236}">
              <a16:creationId xmlns:a16="http://schemas.microsoft.com/office/drawing/2014/main" id="{36AEF735-5180-45BF-A89F-F437B063B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1893625</xdr:colOff>
      <xdr:row>50</xdr:row>
      <xdr:rowOff>33865</xdr:rowOff>
    </xdr:from>
    <xdr:to>
      <xdr:col>32</xdr:col>
      <xdr:colOff>508001</xdr:colOff>
      <xdr:row>76</xdr:row>
      <xdr:rowOff>25400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1930401</xdr:colOff>
      <xdr:row>78</xdr:row>
      <xdr:rowOff>50800</xdr:rowOff>
    </xdr:from>
    <xdr:to>
      <xdr:col>32</xdr:col>
      <xdr:colOff>457201</xdr:colOff>
      <xdr:row>105</xdr:row>
      <xdr:rowOff>29635</xdr:rowOff>
    </xdr:to>
    <xdr:graphicFrame macro="">
      <xdr:nvGraphicFramePr>
        <xdr:cNvPr id="4" name="Chart 3">
          <a:extLst>
            <a:ext uri="{FF2B5EF4-FFF2-40B4-BE49-F238E27FC236}">
              <a16:creationId xmlns:a16="http://schemas.microsoft.com/office/drawing/2014/main" id="{FF797835-18B7-4081-A944-6232E8FCE6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I61"/>
  <sheetViews>
    <sheetView tabSelected="1" topLeftCell="A28" zoomScale="75" zoomScaleNormal="75" workbookViewId="0">
      <selection activeCell="K51" sqref="K51"/>
    </sheetView>
  </sheetViews>
  <sheetFormatPr defaultRowHeight="15" x14ac:dyDescent="0.25"/>
  <cols>
    <col min="1" max="1" width="9.140625" style="20"/>
    <col min="2" max="2" width="41.28515625" style="22" customWidth="1"/>
    <col min="3" max="3" width="32" style="20" customWidth="1"/>
    <col min="4" max="4" width="26.42578125" style="20" customWidth="1"/>
    <col min="5" max="5" width="71.85546875" style="22" customWidth="1"/>
    <col min="6" max="16384" width="9.140625" style="20"/>
  </cols>
  <sheetData>
    <row r="1" spans="2:9" x14ac:dyDescent="0.25">
      <c r="B1" s="19" t="s">
        <v>193</v>
      </c>
      <c r="E1" s="21"/>
    </row>
    <row r="2" spans="2:9" ht="15.75" thickBot="1" x14ac:dyDescent="0.3"/>
    <row r="3" spans="2:9" ht="26.25" customHeight="1" thickBot="1" x14ac:dyDescent="0.3">
      <c r="B3" s="121" t="s">
        <v>45</v>
      </c>
      <c r="C3" s="69" t="s">
        <v>46</v>
      </c>
      <c r="D3" s="69" t="s">
        <v>47</v>
      </c>
      <c r="E3" s="70" t="s">
        <v>48</v>
      </c>
    </row>
    <row r="4" spans="2:9" ht="60.75" thickBot="1" x14ac:dyDescent="0.3">
      <c r="B4" s="122"/>
      <c r="C4" s="70" t="s">
        <v>210</v>
      </c>
      <c r="D4" s="70" t="s">
        <v>49</v>
      </c>
      <c r="E4" s="70" t="s">
        <v>50</v>
      </c>
    </row>
    <row r="5" spans="2:9" ht="15.75" thickBot="1" x14ac:dyDescent="0.3">
      <c r="B5" s="71" t="s">
        <v>51</v>
      </c>
      <c r="C5" s="72"/>
      <c r="D5" s="72"/>
      <c r="E5" s="73"/>
    </row>
    <row r="6" spans="2:9" ht="15.75" thickBot="1" x14ac:dyDescent="0.3">
      <c r="B6" s="97" t="s">
        <v>52</v>
      </c>
      <c r="C6" s="98"/>
      <c r="D6" s="98"/>
      <c r="E6" s="73"/>
      <c r="I6" s="23"/>
    </row>
    <row r="7" spans="2:9" ht="45" x14ac:dyDescent="0.25">
      <c r="B7" s="74" t="s">
        <v>53</v>
      </c>
      <c r="C7" s="75"/>
      <c r="D7" s="119" t="s">
        <v>182</v>
      </c>
      <c r="E7" s="120" t="s">
        <v>211</v>
      </c>
    </row>
    <row r="8" spans="2:9" ht="75" x14ac:dyDescent="0.25">
      <c r="B8" s="77" t="s">
        <v>54</v>
      </c>
      <c r="C8" s="78"/>
      <c r="D8" s="115" t="s">
        <v>182</v>
      </c>
      <c r="E8" s="81" t="s">
        <v>220</v>
      </c>
    </row>
    <row r="9" spans="2:9" x14ac:dyDescent="0.25">
      <c r="B9" s="123" t="s">
        <v>183</v>
      </c>
      <c r="C9" s="124"/>
      <c r="D9" s="125" t="s">
        <v>178</v>
      </c>
      <c r="E9" s="129" t="s">
        <v>219</v>
      </c>
    </row>
    <row r="10" spans="2:9" x14ac:dyDescent="0.25">
      <c r="B10" s="123"/>
      <c r="C10" s="124"/>
      <c r="D10" s="125"/>
      <c r="E10" s="130"/>
    </row>
    <row r="11" spans="2:9" ht="45" x14ac:dyDescent="0.25">
      <c r="B11" s="77" t="s">
        <v>55</v>
      </c>
      <c r="C11" s="82"/>
      <c r="D11" s="108" t="s">
        <v>178</v>
      </c>
      <c r="E11" s="80" t="s">
        <v>221</v>
      </c>
    </row>
    <row r="12" spans="2:9" ht="60" x14ac:dyDescent="0.25">
      <c r="B12" s="77" t="s">
        <v>56</v>
      </c>
      <c r="C12" s="82"/>
      <c r="D12" s="79" t="s">
        <v>178</v>
      </c>
      <c r="E12" s="80" t="s">
        <v>222</v>
      </c>
    </row>
    <row r="13" spans="2:9" x14ac:dyDescent="0.25">
      <c r="B13" s="77" t="s">
        <v>93</v>
      </c>
      <c r="C13" s="82"/>
      <c r="D13" s="82"/>
      <c r="E13" s="83"/>
    </row>
    <row r="14" spans="2:9" x14ac:dyDescent="0.25">
      <c r="B14" s="92" t="s">
        <v>57</v>
      </c>
      <c r="C14" s="82"/>
      <c r="D14" s="82"/>
      <c r="E14" s="83"/>
    </row>
    <row r="15" spans="2:9" ht="45" x14ac:dyDescent="0.25">
      <c r="B15" s="90" t="s">
        <v>58</v>
      </c>
      <c r="C15" s="91"/>
      <c r="D15" s="109" t="s">
        <v>178</v>
      </c>
      <c r="E15" s="111" t="s">
        <v>223</v>
      </c>
    </row>
    <row r="16" spans="2:9" ht="30" x14ac:dyDescent="0.25">
      <c r="B16" s="77" t="s">
        <v>59</v>
      </c>
      <c r="C16" s="117" t="s">
        <v>178</v>
      </c>
      <c r="D16" s="109" t="s">
        <v>178</v>
      </c>
      <c r="E16" s="81" t="s">
        <v>224</v>
      </c>
    </row>
    <row r="17" spans="2:5" ht="18.75" thickBot="1" x14ac:dyDescent="0.3">
      <c r="B17" s="84" t="s">
        <v>184</v>
      </c>
      <c r="C17" s="88"/>
      <c r="D17" s="89"/>
      <c r="E17" s="86"/>
    </row>
    <row r="18" spans="2:5" ht="15.75" thickBot="1" x14ac:dyDescent="0.3">
      <c r="B18" s="97" t="s">
        <v>12</v>
      </c>
      <c r="C18" s="98"/>
      <c r="D18" s="98"/>
      <c r="E18" s="73"/>
    </row>
    <row r="19" spans="2:5" x14ac:dyDescent="0.25">
      <c r="B19" s="74" t="s">
        <v>78</v>
      </c>
      <c r="C19" s="87"/>
      <c r="D19" s="75"/>
      <c r="E19" s="76"/>
    </row>
    <row r="20" spans="2:5" x14ac:dyDescent="0.25">
      <c r="B20" s="92" t="s">
        <v>60</v>
      </c>
      <c r="C20" s="82"/>
      <c r="D20" s="82"/>
      <c r="E20" s="83"/>
    </row>
    <row r="21" spans="2:5" x14ac:dyDescent="0.25">
      <c r="B21" s="92" t="s">
        <v>79</v>
      </c>
      <c r="C21" s="82"/>
      <c r="D21" s="110"/>
      <c r="E21" s="83"/>
    </row>
    <row r="22" spans="2:5" ht="45" x14ac:dyDescent="0.25">
      <c r="B22" s="92" t="s">
        <v>80</v>
      </c>
      <c r="C22" s="82"/>
      <c r="D22" s="109" t="s">
        <v>178</v>
      </c>
      <c r="E22" s="81" t="s">
        <v>225</v>
      </c>
    </row>
    <row r="23" spans="2:5" x14ac:dyDescent="0.25">
      <c r="B23" s="92" t="s">
        <v>81</v>
      </c>
      <c r="C23" s="82"/>
      <c r="D23" s="109"/>
      <c r="E23" s="83"/>
    </row>
    <row r="24" spans="2:5" ht="75" x14ac:dyDescent="0.25">
      <c r="B24" s="92" t="s">
        <v>82</v>
      </c>
      <c r="C24" s="82"/>
      <c r="D24" s="113" t="s">
        <v>178</v>
      </c>
      <c r="E24" s="81" t="s">
        <v>226</v>
      </c>
    </row>
    <row r="25" spans="2:5" x14ac:dyDescent="0.25">
      <c r="B25" s="92" t="s">
        <v>83</v>
      </c>
      <c r="C25" s="82"/>
      <c r="D25" s="79"/>
      <c r="E25" s="81"/>
    </row>
    <row r="26" spans="2:5" ht="15.75" thickBot="1" x14ac:dyDescent="0.3">
      <c r="B26" s="84" t="s">
        <v>94</v>
      </c>
      <c r="C26" s="85"/>
      <c r="D26" s="85"/>
      <c r="E26" s="86"/>
    </row>
    <row r="27" spans="2:5" ht="15.75" thickBot="1" x14ac:dyDescent="0.3">
      <c r="B27" s="97" t="s">
        <v>84</v>
      </c>
      <c r="C27" s="98"/>
      <c r="D27" s="98"/>
      <c r="E27" s="73"/>
    </row>
    <row r="28" spans="2:5" ht="45" customHeight="1" x14ac:dyDescent="0.25">
      <c r="B28" s="126" t="s">
        <v>61</v>
      </c>
      <c r="C28" s="128"/>
      <c r="D28" s="128" t="s">
        <v>178</v>
      </c>
      <c r="E28" s="133" t="s">
        <v>227</v>
      </c>
    </row>
    <row r="29" spans="2:5" x14ac:dyDescent="0.25">
      <c r="B29" s="127"/>
      <c r="C29" s="125"/>
      <c r="D29" s="125"/>
      <c r="E29" s="132"/>
    </row>
    <row r="30" spans="2:5" ht="45" customHeight="1" x14ac:dyDescent="0.25">
      <c r="B30" s="127" t="s">
        <v>62</v>
      </c>
      <c r="C30" s="125"/>
      <c r="D30" s="125" t="s">
        <v>178</v>
      </c>
      <c r="E30" s="131" t="s">
        <v>228</v>
      </c>
    </row>
    <row r="31" spans="2:5" x14ac:dyDescent="0.25">
      <c r="B31" s="127"/>
      <c r="C31" s="125"/>
      <c r="D31" s="125"/>
      <c r="E31" s="132"/>
    </row>
    <row r="32" spans="2:5" x14ac:dyDescent="0.25">
      <c r="B32" s="92" t="s">
        <v>63</v>
      </c>
      <c r="C32" s="82"/>
      <c r="D32" s="82"/>
      <c r="E32" s="116"/>
    </row>
    <row r="33" spans="2:5" ht="27" customHeight="1" x14ac:dyDescent="0.25">
      <c r="B33" s="92" t="s">
        <v>64</v>
      </c>
      <c r="C33" s="82"/>
      <c r="D33" s="117" t="s">
        <v>178</v>
      </c>
      <c r="E33" s="118" t="s">
        <v>229</v>
      </c>
    </row>
    <row r="34" spans="2:5" x14ac:dyDescent="0.25">
      <c r="B34" s="92" t="s">
        <v>65</v>
      </c>
      <c r="C34" s="79"/>
      <c r="D34" s="117"/>
      <c r="E34" s="83"/>
    </row>
    <row r="35" spans="2:5" x14ac:dyDescent="0.25">
      <c r="B35" s="92" t="s">
        <v>66</v>
      </c>
      <c r="C35" s="79"/>
      <c r="D35" s="79"/>
      <c r="E35" s="83"/>
    </row>
    <row r="36" spans="2:5" x14ac:dyDescent="0.25">
      <c r="B36" s="92" t="s">
        <v>86</v>
      </c>
      <c r="C36" s="79"/>
      <c r="D36" s="79"/>
      <c r="E36" s="83"/>
    </row>
    <row r="37" spans="2:5" x14ac:dyDescent="0.25">
      <c r="B37" s="92" t="s">
        <v>87</v>
      </c>
      <c r="C37" s="79"/>
      <c r="D37" s="93"/>
      <c r="E37" s="80"/>
    </row>
    <row r="38" spans="2:5" ht="15.75" thickBot="1" x14ac:dyDescent="0.3">
      <c r="B38" s="84" t="s">
        <v>95</v>
      </c>
      <c r="C38" s="89"/>
      <c r="D38" s="89"/>
      <c r="E38" s="86"/>
    </row>
    <row r="39" spans="2:5" ht="15.75" thickBot="1" x14ac:dyDescent="0.3">
      <c r="B39" s="97" t="s">
        <v>85</v>
      </c>
      <c r="C39" s="98"/>
      <c r="D39" s="98"/>
      <c r="E39" s="73"/>
    </row>
    <row r="40" spans="2:5" ht="30" customHeight="1" x14ac:dyDescent="0.25">
      <c r="B40" s="94" t="s">
        <v>67</v>
      </c>
      <c r="C40" s="87"/>
      <c r="D40" s="75" t="s">
        <v>178</v>
      </c>
      <c r="E40" s="81" t="s">
        <v>213</v>
      </c>
    </row>
    <row r="41" spans="2:5" x14ac:dyDescent="0.25">
      <c r="B41" s="95" t="s">
        <v>68</v>
      </c>
      <c r="C41" s="82"/>
      <c r="D41" s="79" t="s">
        <v>178</v>
      </c>
      <c r="E41" s="81" t="s">
        <v>214</v>
      </c>
    </row>
    <row r="42" spans="2:5" x14ac:dyDescent="0.25">
      <c r="B42" s="95" t="s">
        <v>69</v>
      </c>
      <c r="C42" s="82"/>
      <c r="D42" s="79" t="s">
        <v>178</v>
      </c>
      <c r="E42" s="81" t="s">
        <v>215</v>
      </c>
    </row>
    <row r="43" spans="2:5" ht="15" customHeight="1" x14ac:dyDescent="0.25">
      <c r="B43" s="95" t="s">
        <v>70</v>
      </c>
      <c r="C43" s="82"/>
      <c r="D43" s="79" t="s">
        <v>178</v>
      </c>
      <c r="E43" s="81" t="s">
        <v>216</v>
      </c>
    </row>
    <row r="44" spans="2:5" x14ac:dyDescent="0.25">
      <c r="B44" s="95" t="s">
        <v>71</v>
      </c>
      <c r="C44" s="82"/>
      <c r="D44" s="79" t="s">
        <v>178</v>
      </c>
      <c r="E44" s="81" t="s">
        <v>217</v>
      </c>
    </row>
    <row r="45" spans="2:5" x14ac:dyDescent="0.25">
      <c r="B45" s="95" t="s">
        <v>72</v>
      </c>
      <c r="C45" s="82"/>
      <c r="D45" s="79" t="s">
        <v>178</v>
      </c>
      <c r="E45" s="81" t="s">
        <v>218</v>
      </c>
    </row>
    <row r="46" spans="2:5" x14ac:dyDescent="0.25">
      <c r="B46" s="95" t="s">
        <v>97</v>
      </c>
      <c r="C46" s="82"/>
      <c r="D46" s="82"/>
      <c r="E46" s="83"/>
    </row>
    <row r="47" spans="2:5" ht="15.75" thickBot="1" x14ac:dyDescent="0.3">
      <c r="B47" s="96" t="s">
        <v>96</v>
      </c>
      <c r="C47" s="89"/>
      <c r="D47" s="89"/>
      <c r="E47" s="86"/>
    </row>
    <row r="48" spans="2:5" ht="15.75" thickBot="1" x14ac:dyDescent="0.3">
      <c r="B48" s="97" t="s">
        <v>92</v>
      </c>
      <c r="C48" s="98"/>
      <c r="D48" s="98"/>
      <c r="E48" s="73"/>
    </row>
    <row r="49" spans="2:5" x14ac:dyDescent="0.25">
      <c r="B49" s="74" t="s">
        <v>88</v>
      </c>
      <c r="C49" s="75"/>
      <c r="D49" s="75"/>
      <c r="E49" s="76"/>
    </row>
    <row r="50" spans="2:5" ht="30" x14ac:dyDescent="0.25">
      <c r="B50" s="92" t="s">
        <v>89</v>
      </c>
      <c r="C50" s="117" t="s">
        <v>178</v>
      </c>
      <c r="D50" s="117" t="s">
        <v>178</v>
      </c>
      <c r="E50" s="81" t="s">
        <v>233</v>
      </c>
    </row>
    <row r="51" spans="2:5" ht="30" x14ac:dyDescent="0.25">
      <c r="B51" s="92" t="s">
        <v>90</v>
      </c>
      <c r="C51" s="82"/>
      <c r="D51" s="79"/>
      <c r="E51" s="81"/>
    </row>
    <row r="52" spans="2:5" ht="45" x14ac:dyDescent="0.25">
      <c r="B52" s="92" t="s">
        <v>91</v>
      </c>
      <c r="C52" s="82"/>
      <c r="D52" s="109" t="s">
        <v>178</v>
      </c>
      <c r="E52" s="81" t="s">
        <v>230</v>
      </c>
    </row>
    <row r="53" spans="2:5" ht="15.75" thickBot="1" x14ac:dyDescent="0.3">
      <c r="B53" s="84" t="s">
        <v>98</v>
      </c>
      <c r="C53" s="85"/>
      <c r="D53" s="85"/>
      <c r="E53" s="86"/>
    </row>
    <row r="54" spans="2:5" ht="15.75" thickBot="1" x14ac:dyDescent="0.3">
      <c r="B54" s="97" t="s">
        <v>99</v>
      </c>
      <c r="C54" s="98"/>
      <c r="D54" s="98"/>
      <c r="E54" s="73"/>
    </row>
    <row r="55" spans="2:5" x14ac:dyDescent="0.25">
      <c r="B55" s="99" t="s">
        <v>73</v>
      </c>
      <c r="C55" s="100"/>
      <c r="D55" s="100"/>
      <c r="E55" s="101"/>
    </row>
    <row r="56" spans="2:5" x14ac:dyDescent="0.25">
      <c r="B56" s="102" t="s">
        <v>74</v>
      </c>
      <c r="C56" s="103"/>
      <c r="D56" s="103"/>
      <c r="E56" s="104"/>
    </row>
    <row r="57" spans="2:5" x14ac:dyDescent="0.25">
      <c r="B57" s="102" t="s">
        <v>75</v>
      </c>
      <c r="C57" s="103"/>
      <c r="D57" s="103"/>
      <c r="E57" s="104"/>
    </row>
    <row r="58" spans="2:5" x14ac:dyDescent="0.25">
      <c r="B58" s="102" t="s">
        <v>76</v>
      </c>
      <c r="C58" s="103"/>
      <c r="D58" s="103"/>
      <c r="E58" s="104"/>
    </row>
    <row r="59" spans="2:5" x14ac:dyDescent="0.25">
      <c r="B59" s="102" t="s">
        <v>77</v>
      </c>
      <c r="C59" s="103"/>
      <c r="D59" s="103"/>
      <c r="E59" s="104"/>
    </row>
    <row r="60" spans="2:5" ht="18" x14ac:dyDescent="0.25">
      <c r="B60" s="102" t="s">
        <v>185</v>
      </c>
      <c r="C60" s="103"/>
      <c r="D60" s="103"/>
      <c r="E60" s="104"/>
    </row>
    <row r="61" spans="2:5" ht="18.75" thickBot="1" x14ac:dyDescent="0.3">
      <c r="B61" s="105" t="s">
        <v>186</v>
      </c>
      <c r="C61" s="106"/>
      <c r="D61" s="106"/>
      <c r="E61" s="107"/>
    </row>
  </sheetData>
  <mergeCells count="13">
    <mergeCell ref="B30:B31"/>
    <mergeCell ref="C30:C31"/>
    <mergeCell ref="D30:D31"/>
    <mergeCell ref="E9:E10"/>
    <mergeCell ref="E30:E31"/>
    <mergeCell ref="E28:E29"/>
    <mergeCell ref="B3:B4"/>
    <mergeCell ref="B9:B10"/>
    <mergeCell ref="C9:C10"/>
    <mergeCell ref="D9:D10"/>
    <mergeCell ref="B28:B29"/>
    <mergeCell ref="C28:C29"/>
    <mergeCell ref="D28:D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AF66"/>
  <sheetViews>
    <sheetView zoomScale="75" zoomScaleNormal="75" workbookViewId="0">
      <pane ySplit="1" topLeftCell="A2" activePane="bottomLeft" state="frozen"/>
      <selection pane="bottomLeft" activeCell="A35" sqref="A35:XFD35"/>
    </sheetView>
  </sheetViews>
  <sheetFormatPr defaultRowHeight="15" x14ac:dyDescent="0.2"/>
  <cols>
    <col min="1" max="1" width="4.28515625" style="5" customWidth="1"/>
    <col min="2" max="2" width="40.85546875" style="5" customWidth="1"/>
    <col min="3" max="3" width="9.28515625" style="5" customWidth="1"/>
    <col min="4" max="32" width="9.28515625" style="5" bestFit="1" customWidth="1"/>
    <col min="33" max="16384" width="9.140625" style="5"/>
  </cols>
  <sheetData>
    <row r="1" spans="2:32" ht="15.75" customHeight="1" x14ac:dyDescent="0.2">
      <c r="B1" s="24" t="s">
        <v>179</v>
      </c>
    </row>
    <row r="2" spans="2:32" ht="15.75" customHeight="1" x14ac:dyDescent="0.2">
      <c r="B2" s="10" t="s">
        <v>209</v>
      </c>
      <c r="AF2" s="25"/>
    </row>
    <row r="4" spans="2:32" x14ac:dyDescent="0.2">
      <c r="B4" s="29" t="s">
        <v>0</v>
      </c>
      <c r="C4" s="29">
        <v>1990</v>
      </c>
      <c r="D4" s="29">
        <v>1991</v>
      </c>
      <c r="E4" s="29">
        <v>1992</v>
      </c>
      <c r="F4" s="29">
        <v>1993</v>
      </c>
      <c r="G4" s="29">
        <v>1994</v>
      </c>
      <c r="H4" s="29">
        <v>1995</v>
      </c>
      <c r="I4" s="29">
        <v>1996</v>
      </c>
      <c r="J4" s="29">
        <v>1997</v>
      </c>
      <c r="K4" s="29">
        <v>1998</v>
      </c>
      <c r="L4" s="29">
        <v>1999</v>
      </c>
      <c r="M4" s="29">
        <v>2000</v>
      </c>
      <c r="N4" s="29">
        <v>2001</v>
      </c>
      <c r="O4" s="29">
        <v>2002</v>
      </c>
      <c r="P4" s="29">
        <v>2003</v>
      </c>
      <c r="Q4" s="29">
        <v>2004</v>
      </c>
      <c r="R4" s="29">
        <v>2005</v>
      </c>
      <c r="S4" s="29">
        <v>2006</v>
      </c>
      <c r="T4" s="29">
        <v>2007</v>
      </c>
      <c r="U4" s="29">
        <v>2008</v>
      </c>
      <c r="V4" s="29">
        <v>2009</v>
      </c>
      <c r="W4" s="29">
        <v>2010</v>
      </c>
      <c r="X4" s="29">
        <v>2011</v>
      </c>
      <c r="Y4" s="29">
        <v>2012</v>
      </c>
      <c r="Z4" s="29">
        <v>2013</v>
      </c>
      <c r="AA4" s="29">
        <v>2014</v>
      </c>
      <c r="AB4" s="29">
        <v>2015</v>
      </c>
      <c r="AC4" s="29">
        <v>2016</v>
      </c>
      <c r="AD4" s="29">
        <v>2017</v>
      </c>
      <c r="AE4" s="29">
        <v>2018</v>
      </c>
      <c r="AF4" s="29">
        <v>2019</v>
      </c>
    </row>
    <row r="5" spans="2:32" ht="18" x14ac:dyDescent="0.2">
      <c r="B5" s="5" t="s">
        <v>157</v>
      </c>
      <c r="C5" s="30">
        <v>32943.60363844176</v>
      </c>
      <c r="D5" s="30">
        <v>33673.49439639716</v>
      </c>
      <c r="E5" s="30">
        <v>33494.498394831789</v>
      </c>
      <c r="F5" s="30">
        <v>33715.571485648332</v>
      </c>
      <c r="G5" s="30">
        <v>34837.654227246712</v>
      </c>
      <c r="H5" s="30">
        <v>35852.202662148069</v>
      </c>
      <c r="I5" s="30">
        <v>37468.512713817669</v>
      </c>
      <c r="J5" s="30">
        <v>38804.278996628193</v>
      </c>
      <c r="K5" s="30">
        <v>40708.288352058022</v>
      </c>
      <c r="L5" s="30">
        <v>42439.518319338997</v>
      </c>
      <c r="M5" s="30">
        <v>45248.508622670597</v>
      </c>
      <c r="N5" s="30">
        <v>47606.827382126554</v>
      </c>
      <c r="O5" s="30">
        <v>46080.800401874891</v>
      </c>
      <c r="P5" s="30">
        <v>45683.184848822799</v>
      </c>
      <c r="Q5" s="30">
        <v>46165.841122470752</v>
      </c>
      <c r="R5" s="30">
        <v>48155.797022874547</v>
      </c>
      <c r="S5" s="30">
        <v>47603.978825432525</v>
      </c>
      <c r="T5" s="30">
        <v>47663.726602156494</v>
      </c>
      <c r="U5" s="30">
        <v>47366.673677499894</v>
      </c>
      <c r="V5" s="30">
        <v>42180.319124497575</v>
      </c>
      <c r="W5" s="30">
        <v>41793.914554776813</v>
      </c>
      <c r="X5" s="30">
        <v>38097.298624554125</v>
      </c>
      <c r="Y5" s="30">
        <v>38241.974900988564</v>
      </c>
      <c r="Z5" s="30">
        <v>37291.76322414622</v>
      </c>
      <c r="AA5" s="30">
        <v>36909.012023474788</v>
      </c>
      <c r="AB5" s="30">
        <v>38687.772214867851</v>
      </c>
      <c r="AC5" s="30">
        <v>40155.799101114433</v>
      </c>
      <c r="AD5" s="30">
        <v>39133.421109227143</v>
      </c>
      <c r="AE5" s="30">
        <v>39195.154828332859</v>
      </c>
      <c r="AF5" s="30">
        <v>37275.318574990517</v>
      </c>
    </row>
    <row r="6" spans="2:32" ht="18" x14ac:dyDescent="0.2">
      <c r="B6" s="5" t="s">
        <v>158</v>
      </c>
      <c r="C6" s="30">
        <v>37469.310805821493</v>
      </c>
      <c r="D6" s="30">
        <v>38049.511696342743</v>
      </c>
      <c r="E6" s="30">
        <v>37651.773704203923</v>
      </c>
      <c r="F6" s="30">
        <v>37707.468970094276</v>
      </c>
      <c r="G6" s="30">
        <v>38947.910495625671</v>
      </c>
      <c r="H6" s="30">
        <v>40891.430887772556</v>
      </c>
      <c r="I6" s="30">
        <v>42075.653752766113</v>
      </c>
      <c r="J6" s="30">
        <v>42785.40115190886</v>
      </c>
      <c r="K6" s="30">
        <v>44496.826771823842</v>
      </c>
      <c r="L6" s="30">
        <v>46374.753101692411</v>
      </c>
      <c r="M6" s="30">
        <v>50495.788390978261</v>
      </c>
      <c r="N6" s="30">
        <v>53883.393329541614</v>
      </c>
      <c r="O6" s="30">
        <v>52279.565260144191</v>
      </c>
      <c r="P6" s="30">
        <v>51926.111140858004</v>
      </c>
      <c r="Q6" s="30">
        <v>50899.171214530463</v>
      </c>
      <c r="R6" s="30">
        <v>53398.548838548311</v>
      </c>
      <c r="S6" s="30">
        <v>53282.370882650161</v>
      </c>
      <c r="T6" s="30">
        <v>52571.096582043938</v>
      </c>
      <c r="U6" s="30">
        <v>51494.391484696949</v>
      </c>
      <c r="V6" s="30">
        <v>46012.052672964324</v>
      </c>
      <c r="W6" s="30">
        <v>46876.724233999172</v>
      </c>
      <c r="X6" s="30">
        <v>42680.574020599714</v>
      </c>
      <c r="Y6" s="30">
        <v>41924.032831889032</v>
      </c>
      <c r="Z6" s="30">
        <v>40983.935016526404</v>
      </c>
      <c r="AA6" s="30">
        <v>41770.126446085829</v>
      </c>
      <c r="AB6" s="30">
        <v>43401.05989699567</v>
      </c>
      <c r="AC6" s="30">
        <v>44332.836123796325</v>
      </c>
      <c r="AD6" s="30">
        <v>44481.784843404675</v>
      </c>
      <c r="AE6" s="30">
        <v>43115.510616557956</v>
      </c>
      <c r="AF6" s="30">
        <v>40895.041768875206</v>
      </c>
    </row>
    <row r="7" spans="2:32" ht="18" x14ac:dyDescent="0.2">
      <c r="B7" s="5" t="s">
        <v>159</v>
      </c>
      <c r="C7" s="30">
        <v>13752.057718874048</v>
      </c>
      <c r="D7" s="30">
        <v>14041.692369937267</v>
      </c>
      <c r="E7" s="30">
        <v>14256.741742919332</v>
      </c>
      <c r="F7" s="30">
        <v>14404.033378668544</v>
      </c>
      <c r="G7" s="30">
        <v>14436.649964540236</v>
      </c>
      <c r="H7" s="30">
        <v>14556.67754245908</v>
      </c>
      <c r="I7" s="30">
        <v>14880.57315091921</v>
      </c>
      <c r="J7" s="30">
        <v>14958.565825239513</v>
      </c>
      <c r="K7" s="30">
        <v>15282.883343981439</v>
      </c>
      <c r="L7" s="30">
        <v>14879.676844726055</v>
      </c>
      <c r="M7" s="30">
        <v>14386.905128417682</v>
      </c>
      <c r="N7" s="30">
        <v>14519.856949107338</v>
      </c>
      <c r="O7" s="30">
        <v>14521.197956810709</v>
      </c>
      <c r="P7" s="30">
        <v>15212.324612582383</v>
      </c>
      <c r="Q7" s="30">
        <v>14202.810102499521</v>
      </c>
      <c r="R7" s="30">
        <v>14019.729982642417</v>
      </c>
      <c r="S7" s="30">
        <v>14156.171514896669</v>
      </c>
      <c r="T7" s="30">
        <v>13320.540053673327</v>
      </c>
      <c r="U7" s="30">
        <v>13190.71168903676</v>
      </c>
      <c r="V7" s="30">
        <v>12827.1297740719</v>
      </c>
      <c r="W7" s="30">
        <v>12576.664172085866</v>
      </c>
      <c r="X7" s="30">
        <v>12523.848753308066</v>
      </c>
      <c r="Y7" s="30">
        <v>13155.769311644355</v>
      </c>
      <c r="Z7" s="30">
        <v>13439.119661199333</v>
      </c>
      <c r="AA7" s="30">
        <v>13511.976489026483</v>
      </c>
      <c r="AB7" s="30">
        <v>14037.594447540432</v>
      </c>
      <c r="AC7" s="30">
        <v>14423.092365672021</v>
      </c>
      <c r="AD7" s="30">
        <v>14825.510700045103</v>
      </c>
      <c r="AE7" s="30">
        <v>15139.336194748994</v>
      </c>
      <c r="AF7" s="30">
        <v>14730.522906038148</v>
      </c>
    </row>
    <row r="8" spans="2:32" ht="18" x14ac:dyDescent="0.2">
      <c r="B8" s="5" t="s">
        <v>160</v>
      </c>
      <c r="C8" s="30">
        <v>14211.654358826929</v>
      </c>
      <c r="D8" s="30">
        <v>14474.874381764017</v>
      </c>
      <c r="E8" s="30">
        <v>14659.579209287072</v>
      </c>
      <c r="F8" s="30">
        <v>14870.844431941725</v>
      </c>
      <c r="G8" s="30">
        <v>14881.650524727484</v>
      </c>
      <c r="H8" s="30">
        <v>15014.792420916585</v>
      </c>
      <c r="I8" s="30">
        <v>15377.772269991774</v>
      </c>
      <c r="J8" s="30">
        <v>15372.183420569023</v>
      </c>
      <c r="K8" s="30">
        <v>15672.274717328753</v>
      </c>
      <c r="L8" s="30">
        <v>15246.447618786333</v>
      </c>
      <c r="M8" s="30">
        <v>14820.414878668344</v>
      </c>
      <c r="N8" s="30">
        <v>15163.482508587553</v>
      </c>
      <c r="O8" s="30">
        <v>14896.032903056019</v>
      </c>
      <c r="P8" s="30">
        <v>15789.429623719347</v>
      </c>
      <c r="Q8" s="30">
        <v>14667.54881533622</v>
      </c>
      <c r="R8" s="30">
        <v>14474.049752020417</v>
      </c>
      <c r="S8" s="30">
        <v>14591.475235073834</v>
      </c>
      <c r="T8" s="30">
        <v>13737.290789253751</v>
      </c>
      <c r="U8" s="30">
        <v>13581.967142190526</v>
      </c>
      <c r="V8" s="30">
        <v>13212.348815341464</v>
      </c>
      <c r="W8" s="30">
        <v>13272.228254821372</v>
      </c>
      <c r="X8" s="30">
        <v>13016.961921406488</v>
      </c>
      <c r="Y8" s="30">
        <v>13530.715020290752</v>
      </c>
      <c r="Z8" s="30">
        <v>13890.823455789639</v>
      </c>
      <c r="AA8" s="30">
        <v>14117.342918432618</v>
      </c>
      <c r="AB8" s="30">
        <v>14478.068513634178</v>
      </c>
      <c r="AC8" s="30">
        <v>14831.724432514757</v>
      </c>
      <c r="AD8" s="30">
        <v>15500.835378683763</v>
      </c>
      <c r="AE8" s="30">
        <v>15599.628820410924</v>
      </c>
      <c r="AF8" s="30">
        <v>15155.737450575651</v>
      </c>
    </row>
    <row r="9" spans="2:32" ht="18" x14ac:dyDescent="0.2">
      <c r="B9" s="5" t="s">
        <v>161</v>
      </c>
      <c r="C9" s="30">
        <v>7670.0637765125102</v>
      </c>
      <c r="D9" s="30">
        <v>7445.5783283438132</v>
      </c>
      <c r="E9" s="30">
        <v>7380.8809517931822</v>
      </c>
      <c r="F9" s="30">
        <v>7513.9161969592351</v>
      </c>
      <c r="G9" s="30">
        <v>7791.2029817458779</v>
      </c>
      <c r="H9" s="30">
        <v>8105.6742836602962</v>
      </c>
      <c r="I9" s="30">
        <v>8229.4876640019993</v>
      </c>
      <c r="J9" s="30">
        <v>8138.5929293734362</v>
      </c>
      <c r="K9" s="30">
        <v>8577.9963968809934</v>
      </c>
      <c r="L9" s="30">
        <v>8351.6048530748139</v>
      </c>
      <c r="M9" s="30">
        <v>8054.6384454137797</v>
      </c>
      <c r="N9" s="30">
        <v>7579.9239571149692</v>
      </c>
      <c r="O9" s="30">
        <v>7249.9295504538686</v>
      </c>
      <c r="P9" s="30">
        <v>7152.1712555431604</v>
      </c>
      <c r="Q9" s="30">
        <v>7017.3121144529186</v>
      </c>
      <c r="R9" s="30">
        <v>6891.7534381688129</v>
      </c>
      <c r="S9" s="30">
        <v>6681.2653834778112</v>
      </c>
      <c r="T9" s="30">
        <v>6432.3523902435118</v>
      </c>
      <c r="U9" s="30">
        <v>6386.881589653638</v>
      </c>
      <c r="V9" s="30">
        <v>6197.6581950888367</v>
      </c>
      <c r="W9" s="30">
        <v>6451.0212196754419</v>
      </c>
      <c r="X9" s="30">
        <v>6026.807904913243</v>
      </c>
      <c r="Y9" s="30">
        <v>6264.6885330469204</v>
      </c>
      <c r="Z9" s="30">
        <v>6680.600615469154</v>
      </c>
      <c r="AA9" s="30">
        <v>6409.6469729411174</v>
      </c>
      <c r="AB9" s="30">
        <v>6471.1460539919362</v>
      </c>
      <c r="AC9" s="30">
        <v>6575.7073330857093</v>
      </c>
      <c r="AD9" s="30">
        <v>6909.6085988328214</v>
      </c>
      <c r="AE9" s="30">
        <v>7253.9135972516879</v>
      </c>
      <c r="AF9" s="30">
        <v>6855.3282601959681</v>
      </c>
    </row>
    <row r="10" spans="2:32" ht="18" x14ac:dyDescent="0.2">
      <c r="B10" s="5" t="s">
        <v>162</v>
      </c>
      <c r="C10" s="30">
        <v>7815.8431705754883</v>
      </c>
      <c r="D10" s="30">
        <v>7611.2619779447605</v>
      </c>
      <c r="E10" s="30">
        <v>7510.9165465155265</v>
      </c>
      <c r="F10" s="30">
        <v>7657.8614385264718</v>
      </c>
      <c r="G10" s="30">
        <v>7944.7382892327496</v>
      </c>
      <c r="H10" s="30">
        <v>8298.8646189914361</v>
      </c>
      <c r="I10" s="30">
        <v>8416.3962839287578</v>
      </c>
      <c r="J10" s="30">
        <v>8341.3199325840596</v>
      </c>
      <c r="K10" s="30">
        <v>8770.1231649896945</v>
      </c>
      <c r="L10" s="30">
        <v>8536.2713922833736</v>
      </c>
      <c r="M10" s="30">
        <v>8258.5185329849937</v>
      </c>
      <c r="N10" s="30">
        <v>7855.7329932776483</v>
      </c>
      <c r="O10" s="30">
        <v>7511.1699539842293</v>
      </c>
      <c r="P10" s="30">
        <v>7465.4087337088195</v>
      </c>
      <c r="Q10" s="30">
        <v>7289.9149474747228</v>
      </c>
      <c r="R10" s="30">
        <v>7178.8629646586351</v>
      </c>
      <c r="S10" s="30">
        <v>6978.0781284673776</v>
      </c>
      <c r="T10" s="30">
        <v>6731.184345476323</v>
      </c>
      <c r="U10" s="30">
        <v>6713.4168815315297</v>
      </c>
      <c r="V10" s="30">
        <v>6551.2979877776825</v>
      </c>
      <c r="W10" s="30">
        <v>6915.0920358092662</v>
      </c>
      <c r="X10" s="30">
        <v>6435.8832722505776</v>
      </c>
      <c r="Y10" s="30">
        <v>6660.5491168477311</v>
      </c>
      <c r="Z10" s="30">
        <v>7110.7796312758228</v>
      </c>
      <c r="AA10" s="30">
        <v>6879.946422650286</v>
      </c>
      <c r="AB10" s="30">
        <v>6895.660458120662</v>
      </c>
      <c r="AC10" s="30">
        <v>6974.0698481445916</v>
      </c>
      <c r="AD10" s="30">
        <v>7371.6031441691503</v>
      </c>
      <c r="AE10" s="30">
        <v>7659.2925246268342</v>
      </c>
      <c r="AF10" s="30">
        <v>7253.0101280841418</v>
      </c>
    </row>
    <row r="11" spans="2:32" x14ac:dyDescent="0.2">
      <c r="B11" s="5" t="s">
        <v>1</v>
      </c>
      <c r="C11" s="30">
        <v>0.59199999999999997</v>
      </c>
      <c r="D11" s="30">
        <v>0.76368000000000003</v>
      </c>
      <c r="E11" s="30">
        <v>0.93535999999999997</v>
      </c>
      <c r="F11" s="30">
        <v>14.40635646839789</v>
      </c>
      <c r="G11" s="30">
        <v>28.98802756059629</v>
      </c>
      <c r="H11" s="30">
        <v>45.229822125879473</v>
      </c>
      <c r="I11" s="30">
        <v>90.723395252078163</v>
      </c>
      <c r="J11" s="30">
        <v>158.47720566458159</v>
      </c>
      <c r="K11" s="30">
        <v>201.15329864603095</v>
      </c>
      <c r="L11" s="30">
        <v>209.2704503797612</v>
      </c>
      <c r="M11" s="30">
        <v>269.97009773994972</v>
      </c>
      <c r="N11" s="30">
        <v>314.68196006410801</v>
      </c>
      <c r="O11" s="30">
        <v>392.16631115558386</v>
      </c>
      <c r="P11" s="30">
        <v>542.56423905229531</v>
      </c>
      <c r="Q11" s="30">
        <v>680.36502206251987</v>
      </c>
      <c r="R11" s="30">
        <v>855.53981973358714</v>
      </c>
      <c r="S11" s="30">
        <v>899.8137941266483</v>
      </c>
      <c r="T11" s="30">
        <v>906.2561488764328</v>
      </c>
      <c r="U11" s="30">
        <v>996.38009520131322</v>
      </c>
      <c r="V11" s="30">
        <v>1028.4593140075347</v>
      </c>
      <c r="W11" s="30">
        <v>1048.1386150205426</v>
      </c>
      <c r="X11" s="30">
        <v>1084.2691485328223</v>
      </c>
      <c r="Y11" s="30">
        <v>1074.9509496781507</v>
      </c>
      <c r="Z11" s="30">
        <v>1106.3233580102003</v>
      </c>
      <c r="AA11" s="30">
        <v>1190.0028780797675</v>
      </c>
      <c r="AB11" s="30">
        <v>1169.4946313227467</v>
      </c>
      <c r="AC11" s="30">
        <v>1242.9267714545531</v>
      </c>
      <c r="AD11" s="30">
        <v>1158.6512845643883</v>
      </c>
      <c r="AE11" s="30">
        <v>845.51083705764427</v>
      </c>
      <c r="AF11" s="30">
        <v>818.46879371244279</v>
      </c>
    </row>
    <row r="12" spans="2:32" x14ac:dyDescent="0.2">
      <c r="B12" s="5" t="s">
        <v>2</v>
      </c>
      <c r="C12" s="30">
        <v>0.11977</v>
      </c>
      <c r="D12" s="30">
        <v>9.8685170000000006</v>
      </c>
      <c r="E12" s="30">
        <v>19.617263999999999</v>
      </c>
      <c r="F12" s="30">
        <v>39.114758000000002</v>
      </c>
      <c r="G12" s="30">
        <v>58.612251999999998</v>
      </c>
      <c r="H12" s="30">
        <v>97.607240000000004</v>
      </c>
      <c r="I12" s="30">
        <v>133.28886</v>
      </c>
      <c r="J12" s="30">
        <v>169.01223999999999</v>
      </c>
      <c r="K12" s="30">
        <v>79.216999999999999</v>
      </c>
      <c r="L12" s="30">
        <v>254.82238100000001</v>
      </c>
      <c r="M12" s="30">
        <v>397.75632999999999</v>
      </c>
      <c r="N12" s="30">
        <v>379.51398999999998</v>
      </c>
      <c r="O12" s="30">
        <v>267.89488999999998</v>
      </c>
      <c r="P12" s="30">
        <v>285.95057279999997</v>
      </c>
      <c r="Q12" s="30">
        <v>234.81345999999999</v>
      </c>
      <c r="R12" s="30">
        <v>216.38503</v>
      </c>
      <c r="S12" s="30">
        <v>190.95674</v>
      </c>
      <c r="T12" s="30">
        <v>168.1002</v>
      </c>
      <c r="U12" s="30">
        <v>136.13625999999999</v>
      </c>
      <c r="V12" s="30">
        <v>83.632750000000001</v>
      </c>
      <c r="W12" s="30">
        <v>46.583799999999997</v>
      </c>
      <c r="X12" s="30">
        <v>15.8758</v>
      </c>
      <c r="Y12" s="30">
        <v>9.5590577777777295</v>
      </c>
      <c r="Z12" s="30">
        <v>8.3243555555555702</v>
      </c>
      <c r="AA12" s="30">
        <v>3.5626101010101001</v>
      </c>
      <c r="AB12" s="30">
        <v>20.497364646464689</v>
      </c>
      <c r="AC12" s="30">
        <v>37.356925454545468</v>
      </c>
      <c r="AD12" s="30">
        <v>47.195406868686852</v>
      </c>
      <c r="AE12" s="30">
        <v>49.858897878787829</v>
      </c>
      <c r="AF12" s="30">
        <v>63.051772424242351</v>
      </c>
    </row>
    <row r="13" spans="2:32" ht="18" x14ac:dyDescent="0.2">
      <c r="B13" s="5" t="s">
        <v>163</v>
      </c>
      <c r="C13" s="30">
        <v>33.879341871144</v>
      </c>
      <c r="D13" s="30">
        <v>38.868300452352003</v>
      </c>
      <c r="E13" s="30">
        <v>43.857073447944003</v>
      </c>
      <c r="F13" s="30">
        <v>52.904062713384</v>
      </c>
      <c r="G13" s="30">
        <v>61.950870086123999</v>
      </c>
      <c r="H13" s="30">
        <v>79.114297385376005</v>
      </c>
      <c r="I13" s="30">
        <v>97.463146411427999</v>
      </c>
      <c r="J13" s="30">
        <v>126.117418947468</v>
      </c>
      <c r="K13" s="30">
        <v>88.735625857212</v>
      </c>
      <c r="L13" s="30">
        <v>64.187018088480002</v>
      </c>
      <c r="M13" s="30">
        <v>51.756445691435999</v>
      </c>
      <c r="N13" s="30">
        <v>64.625531018123993</v>
      </c>
      <c r="O13" s="30">
        <v>64.479123993252003</v>
      </c>
      <c r="P13" s="30">
        <v>109.948859110968</v>
      </c>
      <c r="Q13" s="30">
        <v>65.328204380916006</v>
      </c>
      <c r="R13" s="30">
        <v>96.755017818948005</v>
      </c>
      <c r="S13" s="30">
        <v>60.189785269331999</v>
      </c>
      <c r="T13" s="30">
        <v>62.924839044936</v>
      </c>
      <c r="U13" s="30">
        <v>54.673861678548</v>
      </c>
      <c r="V13" s="30">
        <v>39.175272232319998</v>
      </c>
      <c r="W13" s="30">
        <v>33.091930782576</v>
      </c>
      <c r="X13" s="30">
        <v>45.483367879535997</v>
      </c>
      <c r="Y13" s="30">
        <v>37.412572276524003</v>
      </c>
      <c r="Z13" s="30">
        <v>43.551097219943998</v>
      </c>
      <c r="AA13" s="30">
        <v>37.405771159415998</v>
      </c>
      <c r="AB13" s="30">
        <v>44.487313113395999</v>
      </c>
      <c r="AC13" s="30">
        <v>39.293819822963997</v>
      </c>
      <c r="AD13" s="30">
        <v>39.212449146924001</v>
      </c>
      <c r="AE13" s="30">
        <v>40.918217582747999</v>
      </c>
      <c r="AF13" s="30">
        <v>33.567849537228</v>
      </c>
    </row>
    <row r="14" spans="2:32" ht="18" x14ac:dyDescent="0.2">
      <c r="B14" s="5" t="s">
        <v>164</v>
      </c>
      <c r="C14" s="30" t="s">
        <v>131</v>
      </c>
      <c r="D14" s="30" t="s">
        <v>131</v>
      </c>
      <c r="E14" s="30" t="s">
        <v>131</v>
      </c>
      <c r="F14" s="30" t="s">
        <v>131</v>
      </c>
      <c r="G14" s="30" t="s">
        <v>131</v>
      </c>
      <c r="H14" s="30">
        <v>4.3743333333959997</v>
      </c>
      <c r="I14" s="30">
        <v>4.7190000000639998</v>
      </c>
      <c r="J14" s="30">
        <v>6.1086666666719998</v>
      </c>
      <c r="K14" s="30">
        <v>4.1910000000399998</v>
      </c>
      <c r="L14" s="30">
        <v>3.7876666665880001</v>
      </c>
      <c r="M14" s="30">
        <v>49.174799999999998</v>
      </c>
      <c r="N14" s="30">
        <v>21.775200000000002</v>
      </c>
      <c r="O14" s="30">
        <v>46.577599999999997</v>
      </c>
      <c r="P14" s="30">
        <v>46.629199999999997</v>
      </c>
      <c r="Q14" s="30">
        <v>18.077200000000001</v>
      </c>
      <c r="R14" s="30">
        <v>28.38</v>
      </c>
      <c r="S14" s="30">
        <v>28.207999999999998</v>
      </c>
      <c r="T14" s="30">
        <v>37.667999999999999</v>
      </c>
      <c r="U14" s="30" t="s">
        <v>131</v>
      </c>
      <c r="V14" s="30" t="s">
        <v>131</v>
      </c>
      <c r="W14" s="30" t="s">
        <v>131</v>
      </c>
      <c r="X14" s="30" t="s">
        <v>131</v>
      </c>
      <c r="Y14" s="30">
        <v>0.78082539687999997</v>
      </c>
      <c r="Z14" s="30">
        <v>0.90095238093600005</v>
      </c>
      <c r="AA14" s="30">
        <v>0.96101587296400004</v>
      </c>
      <c r="AB14" s="30">
        <v>0.96101587296400004</v>
      </c>
      <c r="AC14" s="30">
        <v>0.96101587296400004</v>
      </c>
      <c r="AD14" s="30">
        <v>1.2613333332759999</v>
      </c>
      <c r="AE14" s="30">
        <v>1.321396825476</v>
      </c>
      <c r="AF14" s="30">
        <v>1.3814603175039999</v>
      </c>
    </row>
    <row r="15" spans="2:32" x14ac:dyDescent="0.2">
      <c r="B15" s="24" t="s">
        <v>11</v>
      </c>
      <c r="C15" s="31">
        <v>54400.316245699461</v>
      </c>
      <c r="D15" s="31">
        <v>55210.265592130592</v>
      </c>
      <c r="E15" s="31">
        <v>55196.530786992247</v>
      </c>
      <c r="F15" s="31">
        <v>55739.946238457887</v>
      </c>
      <c r="G15" s="31">
        <v>57215.058323179546</v>
      </c>
      <c r="H15" s="31">
        <v>58740.880181112101</v>
      </c>
      <c r="I15" s="31">
        <v>60904.76793040245</v>
      </c>
      <c r="J15" s="31">
        <v>62361.153282519866</v>
      </c>
      <c r="K15" s="31">
        <v>64942.465017423739</v>
      </c>
      <c r="L15" s="31">
        <v>66202.867533274693</v>
      </c>
      <c r="M15" s="31">
        <v>68458.709869933446</v>
      </c>
      <c r="N15" s="31">
        <v>70487.204969431099</v>
      </c>
      <c r="O15" s="31">
        <v>68623.045834288307</v>
      </c>
      <c r="P15" s="31">
        <v>69032.773587911608</v>
      </c>
      <c r="Q15" s="31">
        <v>68384.547225866627</v>
      </c>
      <c r="R15" s="31">
        <v>70264.340311238309</v>
      </c>
      <c r="S15" s="31">
        <v>69620.58404320298</v>
      </c>
      <c r="T15" s="31">
        <v>68591.568233994694</v>
      </c>
      <c r="U15" s="31">
        <v>68131.457173070157</v>
      </c>
      <c r="V15" s="31">
        <v>62356.374429898169</v>
      </c>
      <c r="W15" s="31">
        <v>61949.414292341236</v>
      </c>
      <c r="X15" s="31">
        <v>57793.583599187798</v>
      </c>
      <c r="Y15" s="31">
        <v>58785.136150809172</v>
      </c>
      <c r="Z15" s="31">
        <v>58570.583263981345</v>
      </c>
      <c r="AA15" s="31">
        <v>58062.567760655547</v>
      </c>
      <c r="AB15" s="31">
        <v>60431.953041355788</v>
      </c>
      <c r="AC15" s="31">
        <v>62475.137332477192</v>
      </c>
      <c r="AD15" s="31">
        <v>62114.860882018336</v>
      </c>
      <c r="AE15" s="31">
        <v>62526.013969678199</v>
      </c>
      <c r="AF15" s="31">
        <v>59777.639617216046</v>
      </c>
    </row>
    <row r="16" spans="2:32" x14ac:dyDescent="0.2">
      <c r="B16" s="5" t="s">
        <v>13</v>
      </c>
      <c r="C16" s="30">
        <v>59531.399447095057</v>
      </c>
      <c r="D16" s="30">
        <v>60185.148553503874</v>
      </c>
      <c r="E16" s="30">
        <v>59886.679157454462</v>
      </c>
      <c r="F16" s="30">
        <v>60342.600017744255</v>
      </c>
      <c r="G16" s="30">
        <v>61923.850459232621</v>
      </c>
      <c r="H16" s="30">
        <v>64431.413620525171</v>
      </c>
      <c r="I16" s="30">
        <v>66196.016708350144</v>
      </c>
      <c r="J16" s="30">
        <v>66958.620036340653</v>
      </c>
      <c r="K16" s="30">
        <v>69312.521578645537</v>
      </c>
      <c r="L16" s="30">
        <v>70689.539628897022</v>
      </c>
      <c r="M16" s="30">
        <v>74343.379476062983</v>
      </c>
      <c r="N16" s="30">
        <v>77683.205512489047</v>
      </c>
      <c r="O16" s="30">
        <v>75457.886042333281</v>
      </c>
      <c r="P16" s="30">
        <v>76166.042369249437</v>
      </c>
      <c r="Q16" s="30">
        <v>73855.218863784845</v>
      </c>
      <c r="R16" s="30">
        <v>76248.521422779973</v>
      </c>
      <c r="S16" s="30">
        <v>76031.092565587387</v>
      </c>
      <c r="T16" s="30">
        <v>74214.520904695426</v>
      </c>
      <c r="U16" s="30">
        <v>72976.965725298927</v>
      </c>
      <c r="V16" s="30">
        <v>66926.966812323357</v>
      </c>
      <c r="W16" s="30">
        <v>68191.858870432858</v>
      </c>
      <c r="X16" s="30">
        <v>63279.047530669079</v>
      </c>
      <c r="Y16" s="30">
        <v>63238.000374156785</v>
      </c>
      <c r="Z16" s="30">
        <v>63144.63786675853</v>
      </c>
      <c r="AA16" s="30">
        <v>63999.34806238184</v>
      </c>
      <c r="AB16" s="30">
        <v>66010.229193706022</v>
      </c>
      <c r="AC16" s="30">
        <v>67459.168937060647</v>
      </c>
      <c r="AD16" s="30">
        <v>68600.543840170969</v>
      </c>
      <c r="AE16" s="30">
        <v>67312.041310940345</v>
      </c>
      <c r="AF16" s="30">
        <v>64220.259223526264</v>
      </c>
    </row>
    <row r="17" spans="2:32" x14ac:dyDescent="0.2">
      <c r="B17" s="2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row>
    <row r="18" spans="2:32" x14ac:dyDescent="0.2">
      <c r="B18" s="25"/>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row>
    <row r="19" spans="2:32" x14ac:dyDescent="0.2">
      <c r="B19" s="24" t="s">
        <v>189</v>
      </c>
      <c r="E19" s="27"/>
    </row>
    <row r="20" spans="2:32" x14ac:dyDescent="0.2">
      <c r="B20" s="10" t="s">
        <v>194</v>
      </c>
      <c r="E20" s="27"/>
    </row>
    <row r="22" spans="2:32" x14ac:dyDescent="0.2">
      <c r="B22" s="29" t="s">
        <v>0</v>
      </c>
      <c r="C22" s="29">
        <v>1990</v>
      </c>
      <c r="D22" s="29">
        <v>1991</v>
      </c>
      <c r="E22" s="29">
        <v>1992</v>
      </c>
      <c r="F22" s="29">
        <v>1993</v>
      </c>
      <c r="G22" s="29">
        <v>1994</v>
      </c>
      <c r="H22" s="29">
        <v>1995</v>
      </c>
      <c r="I22" s="29">
        <v>1996</v>
      </c>
      <c r="J22" s="29">
        <v>1997</v>
      </c>
      <c r="K22" s="29">
        <v>1998</v>
      </c>
      <c r="L22" s="29">
        <v>1999</v>
      </c>
      <c r="M22" s="29">
        <v>2000</v>
      </c>
      <c r="N22" s="29">
        <v>2001</v>
      </c>
      <c r="O22" s="29">
        <v>2002</v>
      </c>
      <c r="P22" s="29">
        <v>2003</v>
      </c>
      <c r="Q22" s="29">
        <v>2004</v>
      </c>
      <c r="R22" s="29">
        <v>2005</v>
      </c>
      <c r="S22" s="29">
        <v>2006</v>
      </c>
      <c r="T22" s="29">
        <v>2007</v>
      </c>
      <c r="U22" s="29">
        <v>2008</v>
      </c>
      <c r="V22" s="29">
        <v>2009</v>
      </c>
      <c r="W22" s="29">
        <v>2010</v>
      </c>
      <c r="X22" s="29">
        <v>2011</v>
      </c>
      <c r="Y22" s="29">
        <v>2012</v>
      </c>
      <c r="Z22" s="29">
        <v>2013</v>
      </c>
      <c r="AA22" s="29">
        <v>2014</v>
      </c>
      <c r="AB22" s="29">
        <v>2015</v>
      </c>
      <c r="AC22" s="29">
        <v>2016</v>
      </c>
      <c r="AD22" s="29">
        <v>2017</v>
      </c>
      <c r="AE22" s="29">
        <v>2018</v>
      </c>
      <c r="AF22" s="29">
        <v>2019</v>
      </c>
    </row>
    <row r="23" spans="2:32" ht="18" x14ac:dyDescent="0.2">
      <c r="B23" s="5" t="s">
        <v>157</v>
      </c>
      <c r="C23" s="30">
        <v>32944.420213603305</v>
      </c>
      <c r="D23" s="30">
        <v>33674.30739718461</v>
      </c>
      <c r="E23" s="30">
        <v>33495.315133759534</v>
      </c>
      <c r="F23" s="30">
        <v>33716.364494279514</v>
      </c>
      <c r="G23" s="30">
        <v>34838.446732264441</v>
      </c>
      <c r="H23" s="30">
        <v>35852.98670736522</v>
      </c>
      <c r="I23" s="30">
        <v>37469.270149920325</v>
      </c>
      <c r="J23" s="30">
        <v>38804.985262723792</v>
      </c>
      <c r="K23" s="30">
        <v>40708.971445604591</v>
      </c>
      <c r="L23" s="30">
        <v>42440.182845318202</v>
      </c>
      <c r="M23" s="30">
        <v>45249.11641859253</v>
      </c>
      <c r="N23" s="30">
        <v>47607.612207170649</v>
      </c>
      <c r="O23" s="30">
        <v>46081.588729966708</v>
      </c>
      <c r="P23" s="30">
        <v>45684.108647978013</v>
      </c>
      <c r="Q23" s="30">
        <v>46166.784561564862</v>
      </c>
      <c r="R23" s="30">
        <v>48156.597188793348</v>
      </c>
      <c r="S23" s="30">
        <v>47604.658816119787</v>
      </c>
      <c r="T23" s="30">
        <v>47664.334227222243</v>
      </c>
      <c r="U23" s="30">
        <v>47363.25780996673</v>
      </c>
      <c r="V23" s="30">
        <v>42179.307766581114</v>
      </c>
      <c r="W23" s="30">
        <v>41793.616010740086</v>
      </c>
      <c r="X23" s="30">
        <v>38056.382758975909</v>
      </c>
      <c r="Y23" s="30">
        <v>38227.156990438882</v>
      </c>
      <c r="Z23" s="30">
        <v>37281.749797638382</v>
      </c>
      <c r="AA23" s="30">
        <v>36853.013556118764</v>
      </c>
      <c r="AB23" s="30">
        <v>38718.039720423396</v>
      </c>
      <c r="AC23" s="30">
        <v>40369.542801383199</v>
      </c>
      <c r="AD23" s="30">
        <v>39078.033232004418</v>
      </c>
      <c r="AE23" s="30">
        <v>39012.368480880607</v>
      </c>
      <c r="AF23" s="30">
        <v>37325.66349120946</v>
      </c>
    </row>
    <row r="24" spans="2:32" ht="18" x14ac:dyDescent="0.2">
      <c r="B24" s="5" t="s">
        <v>158</v>
      </c>
      <c r="C24" s="30">
        <v>38464.819111929995</v>
      </c>
      <c r="D24" s="30">
        <v>39123.091433438458</v>
      </c>
      <c r="E24" s="30">
        <v>38732.638889074333</v>
      </c>
      <c r="F24" s="30">
        <v>39082.745043279021</v>
      </c>
      <c r="G24" s="30">
        <v>40178.53791150434</v>
      </c>
      <c r="H24" s="30">
        <v>42204.751302772296</v>
      </c>
      <c r="I24" s="30">
        <v>43428.498776595778</v>
      </c>
      <c r="J24" s="30">
        <v>44172.346899529417</v>
      </c>
      <c r="K24" s="30">
        <v>45877.250125187769</v>
      </c>
      <c r="L24" s="30">
        <v>47809.67747214788</v>
      </c>
      <c r="M24" s="30">
        <v>52128.837747768259</v>
      </c>
      <c r="N24" s="30">
        <v>55480.577417656415</v>
      </c>
      <c r="O24" s="30">
        <v>53804.650324202921</v>
      </c>
      <c r="P24" s="30">
        <v>53493.713722247558</v>
      </c>
      <c r="Q24" s="30">
        <v>52678.571002705328</v>
      </c>
      <c r="R24" s="30">
        <v>55142.682126740758</v>
      </c>
      <c r="S24" s="30">
        <v>54805.780545900408</v>
      </c>
      <c r="T24" s="30">
        <v>53991.066340938312</v>
      </c>
      <c r="U24" s="30">
        <v>53134.486188077528</v>
      </c>
      <c r="V24" s="30">
        <v>47458.283081805479</v>
      </c>
      <c r="W24" s="30">
        <v>48323.990657049624</v>
      </c>
      <c r="X24" s="30">
        <v>44018.578049350537</v>
      </c>
      <c r="Y24" s="30">
        <v>43526.773224605131</v>
      </c>
      <c r="Z24" s="30">
        <v>43121.278077742594</v>
      </c>
      <c r="AA24" s="30">
        <v>42398.799656062838</v>
      </c>
      <c r="AB24" s="30">
        <v>44960.9807598111</v>
      </c>
      <c r="AC24" s="30">
        <v>45945.418436983709</v>
      </c>
      <c r="AD24" s="30">
        <v>46027.218084407061</v>
      </c>
      <c r="AE24" s="30">
        <v>44825.103709573938</v>
      </c>
      <c r="AF24" s="30">
        <v>43199.79082263515</v>
      </c>
    </row>
    <row r="25" spans="2:32" ht="18" x14ac:dyDescent="0.2">
      <c r="B25" s="5" t="s">
        <v>159</v>
      </c>
      <c r="C25" s="30">
        <v>13752.890130137073</v>
      </c>
      <c r="D25" s="30">
        <v>14042.550284750325</v>
      </c>
      <c r="E25" s="30">
        <v>14257.555887068096</v>
      </c>
      <c r="F25" s="30">
        <v>14405.071237341945</v>
      </c>
      <c r="G25" s="30">
        <v>14437.715671764905</v>
      </c>
      <c r="H25" s="30">
        <v>14557.829400594528</v>
      </c>
      <c r="I25" s="30">
        <v>14881.947205986513</v>
      </c>
      <c r="J25" s="30">
        <v>14959.822792192488</v>
      </c>
      <c r="K25" s="30">
        <v>15283.890860325779</v>
      </c>
      <c r="L25" s="30">
        <v>14880.540297138536</v>
      </c>
      <c r="M25" s="30">
        <v>14387.743627732447</v>
      </c>
      <c r="N25" s="30">
        <v>14520.552996720366</v>
      </c>
      <c r="O25" s="30">
        <v>14521.759383249893</v>
      </c>
      <c r="P25" s="30">
        <v>15212.738328162903</v>
      </c>
      <c r="Q25" s="30">
        <v>14218.250219013811</v>
      </c>
      <c r="R25" s="30">
        <v>14038.914944148059</v>
      </c>
      <c r="S25" s="30">
        <v>14170.305658101099</v>
      </c>
      <c r="T25" s="30">
        <v>13335.370096373939</v>
      </c>
      <c r="U25" s="30">
        <v>13210.342843379729</v>
      </c>
      <c r="V25" s="30">
        <v>12843.72777422091</v>
      </c>
      <c r="W25" s="30">
        <v>12575.981384374956</v>
      </c>
      <c r="X25" s="30">
        <v>12516.689096504111</v>
      </c>
      <c r="Y25" s="30">
        <v>13151.113835920314</v>
      </c>
      <c r="Z25" s="30">
        <v>13430.556676008369</v>
      </c>
      <c r="AA25" s="30">
        <v>13518.753037674633</v>
      </c>
      <c r="AB25" s="30">
        <v>14055.622655289317</v>
      </c>
      <c r="AC25" s="30">
        <v>14451.793770774571</v>
      </c>
      <c r="AD25" s="30">
        <v>14835.968078897642</v>
      </c>
      <c r="AE25" s="30">
        <v>15146.731099642218</v>
      </c>
      <c r="AF25" s="30">
        <v>14745.476551202182</v>
      </c>
    </row>
    <row r="26" spans="2:32" ht="18" x14ac:dyDescent="0.2">
      <c r="B26" s="5" t="s">
        <v>160</v>
      </c>
      <c r="C26" s="30">
        <v>14209.207724975675</v>
      </c>
      <c r="D26" s="30">
        <v>14472.462999601776</v>
      </c>
      <c r="E26" s="30">
        <v>14657.350888700237</v>
      </c>
      <c r="F26" s="30">
        <v>14870.161107491302</v>
      </c>
      <c r="G26" s="30">
        <v>14881.818401036235</v>
      </c>
      <c r="H26" s="30">
        <v>15016.284575902368</v>
      </c>
      <c r="I26" s="30">
        <v>15381.676881670004</v>
      </c>
      <c r="J26" s="30">
        <v>15376.807572251199</v>
      </c>
      <c r="K26" s="30">
        <v>15678.033616245684</v>
      </c>
      <c r="L26" s="30">
        <v>15253.866569827549</v>
      </c>
      <c r="M26" s="30">
        <v>14830.735300201397</v>
      </c>
      <c r="N26" s="30">
        <v>15177.05131789085</v>
      </c>
      <c r="O26" s="30">
        <v>14913.689904962157</v>
      </c>
      <c r="P26" s="30">
        <v>15811.899411742626</v>
      </c>
      <c r="Q26" s="30">
        <v>14709.476217164374</v>
      </c>
      <c r="R26" s="30">
        <v>14524.275712387111</v>
      </c>
      <c r="S26" s="30">
        <v>14637.255473608991</v>
      </c>
      <c r="T26" s="30">
        <v>13784.38992909411</v>
      </c>
      <c r="U26" s="30">
        <v>13634.642449328123</v>
      </c>
      <c r="V26" s="30">
        <v>13275.732915120579</v>
      </c>
      <c r="W26" s="30">
        <v>13332.669551881292</v>
      </c>
      <c r="X26" s="30">
        <v>13083.78136164844</v>
      </c>
      <c r="Y26" s="30">
        <v>13601.275827476626</v>
      </c>
      <c r="Z26" s="30">
        <v>13975.583900305968</v>
      </c>
      <c r="AA26" s="30">
        <v>14085.680982532138</v>
      </c>
      <c r="AB26" s="30">
        <v>14574.153584821181</v>
      </c>
      <c r="AC26" s="30">
        <v>14940.843819297921</v>
      </c>
      <c r="AD26" s="30">
        <v>15582.625597178932</v>
      </c>
      <c r="AE26" s="30">
        <v>15699.824245022341</v>
      </c>
      <c r="AF26" s="30">
        <v>15285.062311596066</v>
      </c>
    </row>
    <row r="27" spans="2:32" ht="18" x14ac:dyDescent="0.2">
      <c r="B27" s="5" t="s">
        <v>161</v>
      </c>
      <c r="C27" s="30">
        <v>7663.4305108438548</v>
      </c>
      <c r="D27" s="30">
        <v>7438.7909836940071</v>
      </c>
      <c r="E27" s="30">
        <v>7376.28793338369</v>
      </c>
      <c r="F27" s="30">
        <v>7515.758951555621</v>
      </c>
      <c r="G27" s="30">
        <v>7787.7501592537192</v>
      </c>
      <c r="H27" s="30">
        <v>8108.8796470189682</v>
      </c>
      <c r="I27" s="30">
        <v>8234.9340044253422</v>
      </c>
      <c r="J27" s="30">
        <v>8149.4905783471386</v>
      </c>
      <c r="K27" s="30">
        <v>8597.7931614767476</v>
      </c>
      <c r="L27" s="30">
        <v>8349.1392762996329</v>
      </c>
      <c r="M27" s="30">
        <v>8054.8189660236239</v>
      </c>
      <c r="N27" s="30">
        <v>7579.3806722265572</v>
      </c>
      <c r="O27" s="30">
        <v>7249.3172154124886</v>
      </c>
      <c r="P27" s="30">
        <v>7151.3751675102703</v>
      </c>
      <c r="Q27" s="30">
        <v>7026.9356157933926</v>
      </c>
      <c r="R27" s="30">
        <v>6903.3367910844017</v>
      </c>
      <c r="S27" s="30">
        <v>6688.4288869581542</v>
      </c>
      <c r="T27" s="30">
        <v>6439.2526467432217</v>
      </c>
      <c r="U27" s="30">
        <v>6398.9603826361072</v>
      </c>
      <c r="V27" s="30">
        <v>6207.5121060147922</v>
      </c>
      <c r="W27" s="30">
        <v>6450.5463835882929</v>
      </c>
      <c r="X27" s="30">
        <v>6023.9256456889516</v>
      </c>
      <c r="Y27" s="30">
        <v>6263.8636437510331</v>
      </c>
      <c r="Z27" s="30">
        <v>6678.7041309406231</v>
      </c>
      <c r="AA27" s="30">
        <v>6408.757367987856</v>
      </c>
      <c r="AB27" s="30">
        <v>6473.4806658839361</v>
      </c>
      <c r="AC27" s="30">
        <v>6579.6930047878477</v>
      </c>
      <c r="AD27" s="30">
        <v>6915.0131500716034</v>
      </c>
      <c r="AE27" s="30">
        <v>7262.9205488900943</v>
      </c>
      <c r="AF27" s="30">
        <v>6867.2157687097915</v>
      </c>
    </row>
    <row r="28" spans="2:32" ht="18" x14ac:dyDescent="0.2">
      <c r="B28" s="5" t="s">
        <v>162</v>
      </c>
      <c r="C28" s="30">
        <v>7879.4451373779921</v>
      </c>
      <c r="D28" s="30">
        <v>7675.2728432637259</v>
      </c>
      <c r="E28" s="30">
        <v>7577.8292214256171</v>
      </c>
      <c r="F28" s="30">
        <v>7732.0468751929984</v>
      </c>
      <c r="G28" s="30">
        <v>8014.5937014760884</v>
      </c>
      <c r="H28" s="30">
        <v>8376.8515794365085</v>
      </c>
      <c r="I28" s="30">
        <v>8497.9044346818755</v>
      </c>
      <c r="J28" s="30">
        <v>8428.4505368626342</v>
      </c>
      <c r="K28" s="30">
        <v>8866.4647665541161</v>
      </c>
      <c r="L28" s="30">
        <v>8610.7332496925173</v>
      </c>
      <c r="M28" s="30">
        <v>8336.4538829956091</v>
      </c>
      <c r="N28" s="30">
        <v>7933.2002176110118</v>
      </c>
      <c r="O28" s="30">
        <v>7588.9736121794303</v>
      </c>
      <c r="P28" s="30">
        <v>7543.6367912539445</v>
      </c>
      <c r="Q28" s="30">
        <v>7378.9865645630171</v>
      </c>
      <c r="R28" s="30">
        <v>7270.3397660418059</v>
      </c>
      <c r="S28" s="30">
        <v>7064.5346700028686</v>
      </c>
      <c r="T28" s="30">
        <v>6817.0811245581253</v>
      </c>
      <c r="U28" s="30">
        <v>6804.4263018960773</v>
      </c>
      <c r="V28" s="30">
        <v>6640.1871163822352</v>
      </c>
      <c r="W28" s="30">
        <v>6994.2633485190936</v>
      </c>
      <c r="X28" s="30">
        <v>6512.6912397728802</v>
      </c>
      <c r="Y28" s="30">
        <v>6740.121786459099</v>
      </c>
      <c r="Z28" s="30">
        <v>7194.5436819198922</v>
      </c>
      <c r="AA28" s="30">
        <v>6924.6170928020256</v>
      </c>
      <c r="AB28" s="30">
        <v>6978.0016010908494</v>
      </c>
      <c r="AC28" s="30">
        <v>7058.2666796503745</v>
      </c>
      <c r="AD28" s="30">
        <v>7451.2612687280616</v>
      </c>
      <c r="AE28" s="30">
        <v>7744.4852006783949</v>
      </c>
      <c r="AF28" s="30">
        <v>7340.4343303090964</v>
      </c>
    </row>
    <row r="29" spans="2:32" x14ac:dyDescent="0.2">
      <c r="B29" s="5" t="s">
        <v>1</v>
      </c>
      <c r="C29" s="30">
        <v>0.59199999999999997</v>
      </c>
      <c r="D29" s="30">
        <v>0.76368000000000003</v>
      </c>
      <c r="E29" s="30">
        <v>0.93535999999999997</v>
      </c>
      <c r="F29" s="30">
        <v>14.40635646839789</v>
      </c>
      <c r="G29" s="30">
        <v>28.98802756059629</v>
      </c>
      <c r="H29" s="30">
        <v>45.229822125879473</v>
      </c>
      <c r="I29" s="30">
        <v>90.723395252078163</v>
      </c>
      <c r="J29" s="30">
        <v>158.47720566458159</v>
      </c>
      <c r="K29" s="30">
        <v>201.15329864603095</v>
      </c>
      <c r="L29" s="30">
        <v>209.2704503797612</v>
      </c>
      <c r="M29" s="30">
        <v>269.97009773994972</v>
      </c>
      <c r="N29" s="30">
        <v>315.08664113097603</v>
      </c>
      <c r="O29" s="30">
        <v>392.8123970917818</v>
      </c>
      <c r="P29" s="30">
        <v>543.48319847260871</v>
      </c>
      <c r="Q29" s="30">
        <v>681.58832358173402</v>
      </c>
      <c r="R29" s="30">
        <v>857.09893196648716</v>
      </c>
      <c r="S29" s="30">
        <v>900.5821877386054</v>
      </c>
      <c r="T29" s="30">
        <v>907.08408744582971</v>
      </c>
      <c r="U29" s="30">
        <v>996.50963963987795</v>
      </c>
      <c r="V29" s="30">
        <v>1028.6094253366321</v>
      </c>
      <c r="W29" s="30">
        <v>1048.2965953199573</v>
      </c>
      <c r="X29" s="30">
        <v>1084.4349978025543</v>
      </c>
      <c r="Y29" s="30">
        <v>1075.0491026250716</v>
      </c>
      <c r="Z29" s="30">
        <v>1106.4259570223451</v>
      </c>
      <c r="AA29" s="30">
        <v>1183.7028501425686</v>
      </c>
      <c r="AB29" s="30">
        <v>1164.1715543612402</v>
      </c>
      <c r="AC29" s="30">
        <v>1235.970055519919</v>
      </c>
      <c r="AD29" s="30">
        <v>1150.156995770591</v>
      </c>
      <c r="AE29" s="30">
        <v>837.83647875916006</v>
      </c>
      <c r="AF29" s="30">
        <v>819.11924592510843</v>
      </c>
    </row>
    <row r="30" spans="2:32" x14ac:dyDescent="0.2">
      <c r="B30" s="5" t="s">
        <v>2</v>
      </c>
      <c r="C30" s="30">
        <v>0.11977</v>
      </c>
      <c r="D30" s="30">
        <v>9.8685170000000006</v>
      </c>
      <c r="E30" s="30">
        <v>19.617263999999999</v>
      </c>
      <c r="F30" s="30">
        <v>39.114758000000002</v>
      </c>
      <c r="G30" s="30">
        <v>58.612251999999998</v>
      </c>
      <c r="H30" s="30">
        <v>97.607240000000004</v>
      </c>
      <c r="I30" s="30">
        <v>133.28886</v>
      </c>
      <c r="J30" s="30">
        <v>169.01223999999999</v>
      </c>
      <c r="K30" s="30">
        <v>79.216999999999999</v>
      </c>
      <c r="L30" s="30">
        <v>254.82238100000001</v>
      </c>
      <c r="M30" s="30">
        <v>397.75632999999999</v>
      </c>
      <c r="N30" s="30">
        <v>379.51398999999998</v>
      </c>
      <c r="O30" s="30">
        <v>267.89488999999998</v>
      </c>
      <c r="P30" s="30">
        <v>285.95057279999997</v>
      </c>
      <c r="Q30" s="30">
        <v>234.81345999999999</v>
      </c>
      <c r="R30" s="30">
        <v>216.38503</v>
      </c>
      <c r="S30" s="30">
        <v>190.95674</v>
      </c>
      <c r="T30" s="30">
        <v>168.1002</v>
      </c>
      <c r="U30" s="30">
        <v>136.13625999999999</v>
      </c>
      <c r="V30" s="30">
        <v>83.632750000000001</v>
      </c>
      <c r="W30" s="30">
        <v>46.583799999999997</v>
      </c>
      <c r="X30" s="30">
        <v>15.8758</v>
      </c>
      <c r="Y30" s="30">
        <v>9.5590577777777295</v>
      </c>
      <c r="Z30" s="30">
        <v>8.3243555555555702</v>
      </c>
      <c r="AA30" s="30">
        <v>3.5626101010101001</v>
      </c>
      <c r="AB30" s="30">
        <v>20.497364646464689</v>
      </c>
      <c r="AC30" s="30">
        <v>37.356925454545468</v>
      </c>
      <c r="AD30" s="30">
        <v>47.195406868686852</v>
      </c>
      <c r="AE30" s="30">
        <v>49.858897878787829</v>
      </c>
      <c r="AF30" s="30">
        <v>63.051772424242351</v>
      </c>
    </row>
    <row r="31" spans="2:32" ht="18" x14ac:dyDescent="0.2">
      <c r="B31" s="5" t="s">
        <v>163</v>
      </c>
      <c r="C31" s="30">
        <v>33.879341871144</v>
      </c>
      <c r="D31" s="30">
        <v>38.868300452352003</v>
      </c>
      <c r="E31" s="30">
        <v>43.857073447944003</v>
      </c>
      <c r="F31" s="30">
        <v>52.904062713384</v>
      </c>
      <c r="G31" s="30">
        <v>61.950870086123999</v>
      </c>
      <c r="H31" s="30">
        <v>79.114297385376005</v>
      </c>
      <c r="I31" s="30">
        <v>97.463146411427999</v>
      </c>
      <c r="J31" s="30">
        <v>126.117418947468</v>
      </c>
      <c r="K31" s="30">
        <v>88.735625857212</v>
      </c>
      <c r="L31" s="30">
        <v>64.187018088480002</v>
      </c>
      <c r="M31" s="30">
        <v>51.756445691435999</v>
      </c>
      <c r="N31" s="30">
        <v>64.625531018123993</v>
      </c>
      <c r="O31" s="30">
        <v>64.479123993252003</v>
      </c>
      <c r="P31" s="30">
        <v>109.948859110968</v>
      </c>
      <c r="Q31" s="30">
        <v>65.328204380916006</v>
      </c>
      <c r="R31" s="30">
        <v>96.755017818948005</v>
      </c>
      <c r="S31" s="30">
        <v>60.189785269331999</v>
      </c>
      <c r="T31" s="30">
        <v>62.924839044936</v>
      </c>
      <c r="U31" s="30">
        <v>54.673861678548</v>
      </c>
      <c r="V31" s="30">
        <v>39.175272232319998</v>
      </c>
      <c r="W31" s="30">
        <v>33.091930782576</v>
      </c>
      <c r="X31" s="30">
        <v>45.483367879535997</v>
      </c>
      <c r="Y31" s="30">
        <v>37.412572276524003</v>
      </c>
      <c r="Z31" s="30">
        <v>43.551097219943998</v>
      </c>
      <c r="AA31" s="30">
        <v>37.405771159415998</v>
      </c>
      <c r="AB31" s="30">
        <v>44.487313113395999</v>
      </c>
      <c r="AC31" s="30">
        <v>39.293819822963997</v>
      </c>
      <c r="AD31" s="30">
        <v>39.212449146924001</v>
      </c>
      <c r="AE31" s="30">
        <v>40.918217582747999</v>
      </c>
      <c r="AF31" s="30">
        <v>33.567849537228</v>
      </c>
    </row>
    <row r="32" spans="2:32" ht="18" x14ac:dyDescent="0.2">
      <c r="B32" s="5" t="s">
        <v>164</v>
      </c>
      <c r="C32" s="30" t="s">
        <v>131</v>
      </c>
      <c r="D32" s="30" t="s">
        <v>131</v>
      </c>
      <c r="E32" s="30" t="s">
        <v>131</v>
      </c>
      <c r="F32" s="30" t="s">
        <v>131</v>
      </c>
      <c r="G32" s="30" t="s">
        <v>131</v>
      </c>
      <c r="H32" s="30">
        <v>4.3743333333959997</v>
      </c>
      <c r="I32" s="30">
        <v>4.7190000000639998</v>
      </c>
      <c r="J32" s="30">
        <v>6.1086666666719998</v>
      </c>
      <c r="K32" s="30">
        <v>4.1910000000399998</v>
      </c>
      <c r="L32" s="30">
        <v>3.7876666665880001</v>
      </c>
      <c r="M32" s="30">
        <v>49.174799999999998</v>
      </c>
      <c r="N32" s="30">
        <v>21.775200000000002</v>
      </c>
      <c r="O32" s="30">
        <v>46.577599999999997</v>
      </c>
      <c r="P32" s="30">
        <v>46.629199999999997</v>
      </c>
      <c r="Q32" s="30">
        <v>18.077200000000001</v>
      </c>
      <c r="R32" s="30">
        <v>28.38</v>
      </c>
      <c r="S32" s="30">
        <v>28.207999999999998</v>
      </c>
      <c r="T32" s="30">
        <v>37.667999999999999</v>
      </c>
      <c r="U32" s="30" t="s">
        <v>131</v>
      </c>
      <c r="V32" s="30" t="s">
        <v>131</v>
      </c>
      <c r="W32" s="30" t="s">
        <v>131</v>
      </c>
      <c r="X32" s="30" t="s">
        <v>131</v>
      </c>
      <c r="Y32" s="30">
        <v>0.78082539687999997</v>
      </c>
      <c r="Z32" s="30">
        <v>0.90095238093600005</v>
      </c>
      <c r="AA32" s="30">
        <v>0.96101587296400004</v>
      </c>
      <c r="AB32" s="30">
        <v>0.96101587296400004</v>
      </c>
      <c r="AC32" s="30">
        <v>0.96101587296400004</v>
      </c>
      <c r="AD32" s="30">
        <v>1.2613333332759999</v>
      </c>
      <c r="AE32" s="30">
        <v>1.321396825476</v>
      </c>
      <c r="AF32" s="30">
        <v>1.3814603175039999</v>
      </c>
    </row>
    <row r="33" spans="2:32" x14ac:dyDescent="0.2">
      <c r="B33" s="24" t="s">
        <v>11</v>
      </c>
      <c r="C33" s="31">
        <v>54395.331966455386</v>
      </c>
      <c r="D33" s="31">
        <v>55205.149163081296</v>
      </c>
      <c r="E33" s="31">
        <v>55193.568651659261</v>
      </c>
      <c r="F33" s="31">
        <v>55743.619860358856</v>
      </c>
      <c r="G33" s="31">
        <v>57213.463712929784</v>
      </c>
      <c r="H33" s="31">
        <v>58746.021447823368</v>
      </c>
      <c r="I33" s="31">
        <v>60912.345761995755</v>
      </c>
      <c r="J33" s="31">
        <v>62374.014164542146</v>
      </c>
      <c r="K33" s="31">
        <v>64963.952391910403</v>
      </c>
      <c r="L33" s="31">
        <v>66201.929934891203</v>
      </c>
      <c r="M33" s="31">
        <v>68460.336685779985</v>
      </c>
      <c r="N33" s="31">
        <v>70488.547238266663</v>
      </c>
      <c r="O33" s="31">
        <v>68624.42933971413</v>
      </c>
      <c r="P33" s="31">
        <v>69034.233974034752</v>
      </c>
      <c r="Q33" s="31">
        <v>68411.777584334719</v>
      </c>
      <c r="R33" s="31">
        <v>70297.467903811237</v>
      </c>
      <c r="S33" s="31">
        <v>69643.330074186975</v>
      </c>
      <c r="T33" s="31">
        <v>68614.734096830172</v>
      </c>
      <c r="U33" s="31">
        <v>68159.880797300997</v>
      </c>
      <c r="V33" s="31">
        <v>62381.965094385763</v>
      </c>
      <c r="W33" s="31">
        <v>61948.116104805864</v>
      </c>
      <c r="X33" s="31">
        <v>57742.791666851059</v>
      </c>
      <c r="Y33" s="31">
        <v>58764.936028186479</v>
      </c>
      <c r="Z33" s="31">
        <v>58550.21296676615</v>
      </c>
      <c r="AA33" s="31">
        <v>58006.156209057204</v>
      </c>
      <c r="AB33" s="31">
        <v>60477.260289590711</v>
      </c>
      <c r="AC33" s="31">
        <v>62714.611393616011</v>
      </c>
      <c r="AD33" s="31">
        <v>62066.840646093144</v>
      </c>
      <c r="AE33" s="31">
        <v>62351.955120459097</v>
      </c>
      <c r="AF33" s="31">
        <v>59855.476139325518</v>
      </c>
    </row>
    <row r="34" spans="2:32" x14ac:dyDescent="0.2">
      <c r="B34" s="5" t="s">
        <v>13</v>
      </c>
      <c r="C34" s="30">
        <v>60588.063086154805</v>
      </c>
      <c r="D34" s="30">
        <v>61320.327773756311</v>
      </c>
      <c r="E34" s="30">
        <v>61032.228696648133</v>
      </c>
      <c r="F34" s="30">
        <v>61791.378203145105</v>
      </c>
      <c r="G34" s="30">
        <v>63224.501163663386</v>
      </c>
      <c r="H34" s="30">
        <v>65824.213150955766</v>
      </c>
      <c r="I34" s="30">
        <v>67634.274494611163</v>
      </c>
      <c r="J34" s="30">
        <v>68437.320539921959</v>
      </c>
      <c r="K34" s="30">
        <v>70795.045432490806</v>
      </c>
      <c r="L34" s="30">
        <v>72206.34480780286</v>
      </c>
      <c r="M34" s="30">
        <v>76064.684604396651</v>
      </c>
      <c r="N34" s="30">
        <v>79371.830315307379</v>
      </c>
      <c r="O34" s="30">
        <v>77079.077852429546</v>
      </c>
      <c r="P34" s="30">
        <v>77835.261755627711</v>
      </c>
      <c r="Q34" s="30">
        <v>75766.840972395366</v>
      </c>
      <c r="R34" s="30">
        <v>78135.916584955179</v>
      </c>
      <c r="S34" s="30">
        <v>77687.507402520248</v>
      </c>
      <c r="T34" s="30">
        <v>75768.314521081353</v>
      </c>
      <c r="U34" s="30">
        <v>74760.874700620217</v>
      </c>
      <c r="V34" s="30">
        <v>68525.620560877287</v>
      </c>
      <c r="W34" s="30">
        <v>69778.895883552468</v>
      </c>
      <c r="X34" s="30">
        <v>64760.844816453893</v>
      </c>
      <c r="Y34" s="30">
        <v>64990.972396617042</v>
      </c>
      <c r="Z34" s="30">
        <v>65450.608022147266</v>
      </c>
      <c r="AA34" s="30">
        <v>64634.729978672905</v>
      </c>
      <c r="AB34" s="30">
        <v>67743.253193717144</v>
      </c>
      <c r="AC34" s="30">
        <v>69258.110752602341</v>
      </c>
      <c r="AD34" s="30">
        <v>70298.931135433639</v>
      </c>
      <c r="AE34" s="30">
        <v>69199.348146320815</v>
      </c>
      <c r="AF34" s="30">
        <v>66742.407792744241</v>
      </c>
    </row>
    <row r="35" spans="2:32" x14ac:dyDescent="0.2">
      <c r="B35" s="2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row>
    <row r="36" spans="2:32" x14ac:dyDescent="0.2">
      <c r="B36" s="24" t="s">
        <v>3</v>
      </c>
    </row>
    <row r="38" spans="2:32" x14ac:dyDescent="0.2">
      <c r="B38" s="29" t="s">
        <v>0</v>
      </c>
      <c r="C38" s="29">
        <v>1990</v>
      </c>
      <c r="D38" s="29">
        <v>1991</v>
      </c>
      <c r="E38" s="29">
        <v>1992</v>
      </c>
      <c r="F38" s="29">
        <v>1993</v>
      </c>
      <c r="G38" s="29">
        <v>1994</v>
      </c>
      <c r="H38" s="29">
        <v>1995</v>
      </c>
      <c r="I38" s="29">
        <v>1996</v>
      </c>
      <c r="J38" s="29">
        <v>1997</v>
      </c>
      <c r="K38" s="29">
        <v>1998</v>
      </c>
      <c r="L38" s="29">
        <v>1999</v>
      </c>
      <c r="M38" s="29">
        <v>2000</v>
      </c>
      <c r="N38" s="29">
        <v>2001</v>
      </c>
      <c r="O38" s="29">
        <v>2002</v>
      </c>
      <c r="P38" s="29">
        <v>2003</v>
      </c>
      <c r="Q38" s="29">
        <v>2004</v>
      </c>
      <c r="R38" s="29">
        <v>2005</v>
      </c>
      <c r="S38" s="29">
        <v>2006</v>
      </c>
      <c r="T38" s="29">
        <v>2007</v>
      </c>
      <c r="U38" s="29">
        <v>2008</v>
      </c>
      <c r="V38" s="29">
        <v>2009</v>
      </c>
      <c r="W38" s="29">
        <v>2010</v>
      </c>
      <c r="X38" s="29">
        <v>2011</v>
      </c>
      <c r="Y38" s="29">
        <v>2012</v>
      </c>
      <c r="Z38" s="29">
        <v>2013</v>
      </c>
      <c r="AA38" s="29">
        <v>2014</v>
      </c>
      <c r="AB38" s="29">
        <v>2015</v>
      </c>
      <c r="AC38" s="29">
        <v>2016</v>
      </c>
      <c r="AD38" s="29">
        <v>2017</v>
      </c>
      <c r="AE38" s="29">
        <v>2018</v>
      </c>
      <c r="AF38" s="29">
        <v>2019</v>
      </c>
    </row>
    <row r="39" spans="2:32" ht="18" x14ac:dyDescent="0.2">
      <c r="B39" s="5" t="s">
        <v>157</v>
      </c>
      <c r="C39" s="28">
        <f t="shared" ref="C39:AA39" si="0">IFERROR((C23-C5)/C5,"NO")</f>
        <v>2.4787062475227508E-5</v>
      </c>
      <c r="D39" s="28">
        <f t="shared" si="0"/>
        <v>2.4143641817485246E-5</v>
      </c>
      <c r="E39" s="28">
        <f t="shared" si="0"/>
        <v>2.4384271055994597E-5</v>
      </c>
      <c r="F39" s="28">
        <f t="shared" si="0"/>
        <v>2.3520545440558844E-5</v>
      </c>
      <c r="G39" s="28">
        <f t="shared" si="0"/>
        <v>2.2748518386444759E-5</v>
      </c>
      <c r="H39" s="28">
        <f t="shared" si="0"/>
        <v>2.1868815830918665E-5</v>
      </c>
      <c r="I39" s="28">
        <f t="shared" si="0"/>
        <v>2.0215270043986256E-5</v>
      </c>
      <c r="J39" s="28">
        <f t="shared" si="0"/>
        <v>1.8200727184268193E-5</v>
      </c>
      <c r="K39" s="28">
        <f t="shared" si="0"/>
        <v>1.6780208017148088E-5</v>
      </c>
      <c r="L39" s="28">
        <f t="shared" si="0"/>
        <v>1.5658188535636083E-5</v>
      </c>
      <c r="M39" s="28">
        <f t="shared" si="0"/>
        <v>1.3432396789058529E-5</v>
      </c>
      <c r="N39" s="28">
        <f t="shared" si="0"/>
        <v>1.648555653152836E-5</v>
      </c>
      <c r="O39" s="28">
        <f t="shared" si="0"/>
        <v>1.7107517337862918E-5</v>
      </c>
      <c r="P39" s="28">
        <f t="shared" si="0"/>
        <v>2.0221864090071547E-5</v>
      </c>
      <c r="Q39" s="28">
        <f t="shared" si="0"/>
        <v>2.0435869274142305E-5</v>
      </c>
      <c r="R39" s="28">
        <f t="shared" si="0"/>
        <v>1.6616190952485427E-5</v>
      </c>
      <c r="S39" s="28">
        <f t="shared" si="0"/>
        <v>1.4284324630838371E-5</v>
      </c>
      <c r="T39" s="28">
        <f t="shared" si="0"/>
        <v>1.2748165304436196E-5</v>
      </c>
      <c r="U39" s="28">
        <f t="shared" si="0"/>
        <v>-7.2115419301362006E-5</v>
      </c>
      <c r="V39" s="28">
        <f t="shared" si="0"/>
        <v>-2.3977009597195286E-5</v>
      </c>
      <c r="W39" s="28">
        <f t="shared" si="0"/>
        <v>-7.1432417830888158E-6</v>
      </c>
      <c r="X39" s="28">
        <f t="shared" si="0"/>
        <v>-1.0739833808543324E-3</v>
      </c>
      <c r="Y39" s="28">
        <f t="shared" si="0"/>
        <v>-3.8747764957345173E-4</v>
      </c>
      <c r="Z39" s="28">
        <f t="shared" si="0"/>
        <v>-2.6851576975995818E-4</v>
      </c>
      <c r="AA39" s="28">
        <f t="shared" si="0"/>
        <v>-1.5172030971841986E-3</v>
      </c>
      <c r="AB39" s="28">
        <f t="shared" ref="AB39:AB49" si="1">IFERROR((AB23-AB5)/AB5,"NO")</f>
        <v>7.823532817408576E-4</v>
      </c>
      <c r="AC39" s="28">
        <f t="shared" ref="AC39:AE39" si="2">IFERROR((AC23-AC5)/AC5,"NO")</f>
        <v>5.3228600862990595E-3</v>
      </c>
      <c r="AD39" s="28">
        <f t="shared" si="2"/>
        <v>-1.4153599571100528E-3</v>
      </c>
      <c r="AE39" s="28">
        <f t="shared" si="2"/>
        <v>-4.6634934407791323E-3</v>
      </c>
      <c r="AF39" s="28">
        <f t="shared" ref="AF39" si="3">IFERROR((AF23-AF5)/AF5,"NO")</f>
        <v>1.3506233653686616E-3</v>
      </c>
    </row>
    <row r="40" spans="2:32" ht="18" x14ac:dyDescent="0.2">
      <c r="B40" s="5" t="s">
        <v>158</v>
      </c>
      <c r="C40" s="28">
        <f t="shared" ref="C40:AA40" si="4">IFERROR((C24-C6)/C6,"NO")</f>
        <v>2.6568631359876343E-2</v>
      </c>
      <c r="D40" s="28">
        <f t="shared" si="4"/>
        <v>2.8215335472988632E-2</v>
      </c>
      <c r="E40" s="28">
        <f t="shared" si="4"/>
        <v>2.8706886250878767E-2</v>
      </c>
      <c r="F40" s="28">
        <f t="shared" si="4"/>
        <v>3.6472245704835655E-2</v>
      </c>
      <c r="G40" s="28">
        <f t="shared" si="4"/>
        <v>3.1596750639983205E-2</v>
      </c>
      <c r="H40" s="28">
        <f t="shared" si="4"/>
        <v>3.2117252600041737E-2</v>
      </c>
      <c r="I40" s="28">
        <f t="shared" si="4"/>
        <v>3.2152679831878465E-2</v>
      </c>
      <c r="J40" s="28">
        <f t="shared" si="4"/>
        <v>3.2416331512148948E-2</v>
      </c>
      <c r="K40" s="28">
        <f t="shared" si="4"/>
        <v>3.1022961714610064E-2</v>
      </c>
      <c r="L40" s="28">
        <f t="shared" si="4"/>
        <v>3.0941930134030231E-2</v>
      </c>
      <c r="M40" s="28">
        <f t="shared" si="4"/>
        <v>3.2340308148981457E-2</v>
      </c>
      <c r="N40" s="28">
        <f t="shared" si="4"/>
        <v>2.9641490437446974E-2</v>
      </c>
      <c r="O40" s="28">
        <f t="shared" si="4"/>
        <v>2.917172429552304E-2</v>
      </c>
      <c r="P40" s="28">
        <f t="shared" si="4"/>
        <v>3.0189100376440237E-2</v>
      </c>
      <c r="Q40" s="28">
        <f t="shared" si="4"/>
        <v>3.4959307700218323E-2</v>
      </c>
      <c r="R40" s="28">
        <f t="shared" si="4"/>
        <v>3.2662559678651039E-2</v>
      </c>
      <c r="S40" s="28">
        <f t="shared" si="4"/>
        <v>2.859125144047037E-2</v>
      </c>
      <c r="T40" s="28">
        <f t="shared" si="4"/>
        <v>2.7010464898298815E-2</v>
      </c>
      <c r="U40" s="28">
        <f t="shared" si="4"/>
        <v>3.1849967658477536E-2</v>
      </c>
      <c r="V40" s="28">
        <f t="shared" si="4"/>
        <v>3.143155596905E-2</v>
      </c>
      <c r="W40" s="28">
        <f t="shared" si="4"/>
        <v>3.0873881370762808E-2</v>
      </c>
      <c r="X40" s="28">
        <f t="shared" si="4"/>
        <v>3.134925102237468E-2</v>
      </c>
      <c r="Y40" s="28">
        <f t="shared" si="4"/>
        <v>3.8229633087611591E-2</v>
      </c>
      <c r="Z40" s="28">
        <f t="shared" si="4"/>
        <v>5.2150752736513116E-2</v>
      </c>
      <c r="AA40" s="28">
        <f t="shared" si="4"/>
        <v>1.5050785416904577E-2</v>
      </c>
      <c r="AB40" s="28">
        <f t="shared" si="1"/>
        <v>3.594199926263579E-2</v>
      </c>
      <c r="AC40" s="28">
        <f t="shared" ref="AC40:AE40" si="5">IFERROR((AC24-AC6)/AC6,"NO")</f>
        <v>3.6374445088159062E-2</v>
      </c>
      <c r="AD40" s="28">
        <f t="shared" si="5"/>
        <v>3.474305823030676E-2</v>
      </c>
      <c r="AE40" s="28">
        <f t="shared" si="5"/>
        <v>3.9651463442472459E-2</v>
      </c>
      <c r="AF40" s="28">
        <f t="shared" ref="AF40" si="6">IFERROR((AF24-AF6)/AF6,"NO")</f>
        <v>5.6357664745413344E-2</v>
      </c>
    </row>
    <row r="41" spans="2:32" ht="18" x14ac:dyDescent="0.2">
      <c r="B41" s="5" t="s">
        <v>159</v>
      </c>
      <c r="C41" s="28">
        <f t="shared" ref="C41:AA41" si="7">IFERROR((C25-C7)/C7,"NO")</f>
        <v>6.0529942503283233E-5</v>
      </c>
      <c r="D41" s="28">
        <f t="shared" si="7"/>
        <v>6.1097679001590157E-5</v>
      </c>
      <c r="E41" s="28">
        <f t="shared" si="7"/>
        <v>5.7105905644150381E-5</v>
      </c>
      <c r="F41" s="28">
        <f t="shared" si="7"/>
        <v>7.2053337153292152E-5</v>
      </c>
      <c r="G41" s="28">
        <f t="shared" si="7"/>
        <v>7.3819565292932221E-5</v>
      </c>
      <c r="H41" s="28">
        <f t="shared" si="7"/>
        <v>7.9129192227329317E-5</v>
      </c>
      <c r="I41" s="28">
        <f t="shared" si="7"/>
        <v>9.2338853709942958E-5</v>
      </c>
      <c r="J41" s="28">
        <f t="shared" si="7"/>
        <v>8.402991086578375E-5</v>
      </c>
      <c r="K41" s="28">
        <f t="shared" si="7"/>
        <v>6.5924493543725841E-5</v>
      </c>
      <c r="L41" s="28">
        <f t="shared" si="7"/>
        <v>5.8028976132432074E-5</v>
      </c>
      <c r="M41" s="28">
        <f t="shared" si="7"/>
        <v>5.8282118862969423E-5</v>
      </c>
      <c r="N41" s="28">
        <f t="shared" si="7"/>
        <v>4.7937635712780071E-5</v>
      </c>
      <c r="O41" s="28">
        <f t="shared" si="7"/>
        <v>3.866254291512972E-5</v>
      </c>
      <c r="P41" s="28">
        <f t="shared" si="7"/>
        <v>2.7196078906832943E-5</v>
      </c>
      <c r="Q41" s="28">
        <f t="shared" si="7"/>
        <v>1.0871170143697576E-3</v>
      </c>
      <c r="R41" s="28">
        <f t="shared" si="7"/>
        <v>1.368425891896225E-3</v>
      </c>
      <c r="S41" s="28">
        <f t="shared" si="7"/>
        <v>9.9844390763114072E-4</v>
      </c>
      <c r="T41" s="28">
        <f t="shared" si="7"/>
        <v>1.1133214299763224E-3</v>
      </c>
      <c r="U41" s="28">
        <f t="shared" si="7"/>
        <v>1.4882558883676721E-3</v>
      </c>
      <c r="V41" s="28">
        <f t="shared" si="7"/>
        <v>1.2939761615696828E-3</v>
      </c>
      <c r="W41" s="28">
        <f t="shared" si="7"/>
        <v>-5.429004874165011E-5</v>
      </c>
      <c r="X41" s="28">
        <f t="shared" si="7"/>
        <v>-5.7168183239707118E-4</v>
      </c>
      <c r="Y41" s="28">
        <f t="shared" si="7"/>
        <v>-3.5387331700324043E-4</v>
      </c>
      <c r="Z41" s="28">
        <f t="shared" si="7"/>
        <v>-6.3716860976288593E-4</v>
      </c>
      <c r="AA41" s="28">
        <f t="shared" si="7"/>
        <v>5.0152164294045782E-4</v>
      </c>
      <c r="AB41" s="28">
        <f t="shared" si="1"/>
        <v>1.2842804239898361E-3</v>
      </c>
      <c r="AC41" s="28">
        <f t="shared" ref="AC41:AE41" si="8">IFERROR((AC25-AC7)/AC7,"NO")</f>
        <v>1.9899619564845991E-3</v>
      </c>
      <c r="AD41" s="28">
        <f t="shared" si="8"/>
        <v>7.0536381944047725E-4</v>
      </c>
      <c r="AE41" s="28">
        <f t="shared" si="8"/>
        <v>4.8845634961124703E-4</v>
      </c>
      <c r="AF41" s="28">
        <f t="shared" ref="AF41" si="9">IFERROR((AF25-AF7)/AF7,"NO")</f>
        <v>1.0151469339832217E-3</v>
      </c>
    </row>
    <row r="42" spans="2:32" ht="18" x14ac:dyDescent="0.2">
      <c r="B42" s="5" t="s">
        <v>160</v>
      </c>
      <c r="C42" s="28">
        <f t="shared" ref="C42:AA42" si="10">IFERROR((C26-C8)/C8,"NO")</f>
        <v>-1.7215686432271325E-4</v>
      </c>
      <c r="D42" s="28">
        <f t="shared" si="10"/>
        <v>-1.6659088698409025E-4</v>
      </c>
      <c r="E42" s="28">
        <f t="shared" si="10"/>
        <v>-1.5200440306114494E-4</v>
      </c>
      <c r="F42" s="28">
        <f t="shared" si="10"/>
        <v>-4.5950615215602731E-5</v>
      </c>
      <c r="G42" s="28">
        <f t="shared" si="10"/>
        <v>1.1280758708330251E-5</v>
      </c>
      <c r="H42" s="28">
        <f t="shared" si="10"/>
        <v>9.9378995323573109E-5</v>
      </c>
      <c r="I42" s="28">
        <f t="shared" si="10"/>
        <v>2.5391270007617484E-4</v>
      </c>
      <c r="J42" s="28">
        <f t="shared" si="10"/>
        <v>3.0081293955861539E-4</v>
      </c>
      <c r="K42" s="28">
        <f t="shared" si="10"/>
        <v>3.6745775714122663E-4</v>
      </c>
      <c r="L42" s="28">
        <f t="shared" si="10"/>
        <v>4.866019433979274E-4</v>
      </c>
      <c r="M42" s="28">
        <f t="shared" si="10"/>
        <v>6.9636522442485739E-4</v>
      </c>
      <c r="N42" s="28">
        <f t="shared" si="10"/>
        <v>8.9483463284983271E-4</v>
      </c>
      <c r="O42" s="28">
        <f t="shared" si="10"/>
        <v>1.1853492819900928E-3</v>
      </c>
      <c r="P42" s="28">
        <f t="shared" si="10"/>
        <v>1.4230905459387199E-3</v>
      </c>
      <c r="Q42" s="28">
        <f t="shared" si="10"/>
        <v>2.8585145586367609E-3</v>
      </c>
      <c r="R42" s="28">
        <f t="shared" si="10"/>
        <v>3.4700696230287923E-3</v>
      </c>
      <c r="S42" s="28">
        <f t="shared" si="10"/>
        <v>3.1374647043990486E-3</v>
      </c>
      <c r="T42" s="28">
        <f t="shared" si="10"/>
        <v>3.4285610287293797E-3</v>
      </c>
      <c r="U42" s="28">
        <f t="shared" si="10"/>
        <v>3.8783267980356342E-3</v>
      </c>
      <c r="V42" s="28">
        <f t="shared" si="10"/>
        <v>4.7973377531115137E-3</v>
      </c>
      <c r="W42" s="28">
        <f t="shared" si="10"/>
        <v>4.5539675704389859E-3</v>
      </c>
      <c r="X42" s="28">
        <f t="shared" si="10"/>
        <v>5.1332592539943692E-3</v>
      </c>
      <c r="Y42" s="28">
        <f t="shared" si="10"/>
        <v>5.214861674350528E-3</v>
      </c>
      <c r="Z42" s="28">
        <f t="shared" si="10"/>
        <v>6.1019020784546059E-3</v>
      </c>
      <c r="AA42" s="28">
        <f t="shared" si="10"/>
        <v>-2.2427687762078641E-3</v>
      </c>
      <c r="AB42" s="28">
        <f t="shared" si="1"/>
        <v>6.6365945910891377E-3</v>
      </c>
      <c r="AC42" s="28">
        <f t="shared" ref="AC42:AE42" si="11">IFERROR((AC26-AC8)/AC8,"NO")</f>
        <v>7.3571611500513091E-3</v>
      </c>
      <c r="AD42" s="28">
        <f t="shared" si="11"/>
        <v>5.276503910727562E-3</v>
      </c>
      <c r="AE42" s="28">
        <f t="shared" si="11"/>
        <v>6.4229364534826869E-3</v>
      </c>
      <c r="AF42" s="28">
        <f t="shared" ref="AF42" si="12">IFERROR((AF26-AF8)/AF8,"NO")</f>
        <v>8.5330629038775953E-3</v>
      </c>
    </row>
    <row r="43" spans="2:32" ht="18" x14ac:dyDescent="0.2">
      <c r="B43" s="5" t="s">
        <v>161</v>
      </c>
      <c r="C43" s="28">
        <f t="shared" ref="C43:Z43" si="13">IFERROR((C27-C9)/C9,"NO")</f>
        <v>-8.6482536024902652E-4</v>
      </c>
      <c r="D43" s="28">
        <f t="shared" si="13"/>
        <v>-9.1159401600383709E-4</v>
      </c>
      <c r="E43" s="28">
        <f t="shared" si="13"/>
        <v>-6.2228593571562974E-4</v>
      </c>
      <c r="F43" s="28">
        <f t="shared" si="13"/>
        <v>2.4524556144659484E-4</v>
      </c>
      <c r="G43" s="28">
        <f t="shared" si="13"/>
        <v>-4.4316936681644287E-4</v>
      </c>
      <c r="H43" s="28">
        <f t="shared" si="13"/>
        <v>3.9544684951546685E-4</v>
      </c>
      <c r="I43" s="28">
        <f t="shared" si="13"/>
        <v>6.6180795764075092E-4</v>
      </c>
      <c r="J43" s="28">
        <f t="shared" si="13"/>
        <v>1.3390089746805154E-3</v>
      </c>
      <c r="K43" s="28">
        <f t="shared" si="13"/>
        <v>2.307854151460407E-3</v>
      </c>
      <c r="L43" s="28">
        <f t="shared" si="13"/>
        <v>-2.9522191465671199E-4</v>
      </c>
      <c r="M43" s="28">
        <f t="shared" si="13"/>
        <v>2.2412006580762907E-5</v>
      </c>
      <c r="N43" s="28">
        <f t="shared" si="13"/>
        <v>-7.1674187166753564E-5</v>
      </c>
      <c r="O43" s="28">
        <f t="shared" si="13"/>
        <v>-8.4460826428535226E-5</v>
      </c>
      <c r="P43" s="28">
        <f t="shared" si="13"/>
        <v>-1.1130718273463008E-4</v>
      </c>
      <c r="Q43" s="28">
        <f t="shared" si="13"/>
        <v>1.3713942295160669E-3</v>
      </c>
      <c r="R43" s="28">
        <f t="shared" si="13"/>
        <v>1.6807555609050712E-3</v>
      </c>
      <c r="S43" s="28">
        <f t="shared" si="13"/>
        <v>1.072177659348444E-3</v>
      </c>
      <c r="T43" s="28">
        <f t="shared" si="13"/>
        <v>1.0727423003404069E-3</v>
      </c>
      <c r="U43" s="28">
        <f t="shared" si="13"/>
        <v>1.8911878689024204E-3</v>
      </c>
      <c r="V43" s="28">
        <f t="shared" si="13"/>
        <v>1.5899410092934652E-3</v>
      </c>
      <c r="W43" s="28">
        <f t="shared" si="13"/>
        <v>-7.3606344015855597E-5</v>
      </c>
      <c r="X43" s="28">
        <f t="shared" si="13"/>
        <v>-4.7823976967005473E-4</v>
      </c>
      <c r="Y43" s="28">
        <f t="shared" si="13"/>
        <v>-1.3167283441720663E-4</v>
      </c>
      <c r="Z43" s="28">
        <f t="shared" si="13"/>
        <v>-2.8387934524023452E-4</v>
      </c>
      <c r="AA43" s="28">
        <f>IFERROR((AA27-AA9)/AA9,"NO")</f>
        <v>-1.3879156793141862E-4</v>
      </c>
      <c r="AB43" s="28">
        <f t="shared" si="1"/>
        <v>3.607725544317924E-4</v>
      </c>
      <c r="AC43" s="28">
        <f t="shared" ref="AC43:AE43" si="14">IFERROR((AC27-AC9)/AC9,"NO")</f>
        <v>6.0612060425568686E-4</v>
      </c>
      <c r="AD43" s="28">
        <f t="shared" si="14"/>
        <v>7.8217907157504519E-4</v>
      </c>
      <c r="AE43" s="28">
        <f t="shared" si="14"/>
        <v>1.2416678965984588E-3</v>
      </c>
      <c r="AF43" s="28">
        <f t="shared" ref="AF43" si="15">IFERROR((AF27-AF9)/AF9,"NO")</f>
        <v>1.734053872058281E-3</v>
      </c>
    </row>
    <row r="44" spans="2:32" ht="18" x14ac:dyDescent="0.2">
      <c r="B44" s="5" t="s">
        <v>162</v>
      </c>
      <c r="C44" s="28">
        <f t="shared" ref="C44:AA44" si="16">IFERROR((C28-C10)/C10,"NO")</f>
        <v>8.1375694745191088E-3</v>
      </c>
      <c r="D44" s="28">
        <f t="shared" si="16"/>
        <v>8.4100199815024691E-3</v>
      </c>
      <c r="E44" s="28">
        <f t="shared" si="16"/>
        <v>8.9087229894909137E-3</v>
      </c>
      <c r="F44" s="28">
        <f t="shared" si="16"/>
        <v>9.6874874613559689E-3</v>
      </c>
      <c r="G44" s="28">
        <f t="shared" si="16"/>
        <v>8.7926637354450859E-3</v>
      </c>
      <c r="H44" s="28">
        <f t="shared" si="16"/>
        <v>9.3973048152399073E-3</v>
      </c>
      <c r="I44" s="28">
        <f t="shared" si="16"/>
        <v>9.684447832947073E-3</v>
      </c>
      <c r="J44" s="28">
        <f t="shared" si="16"/>
        <v>1.044566147597486E-2</v>
      </c>
      <c r="K44" s="28">
        <f t="shared" si="16"/>
        <v>1.09852050822977E-2</v>
      </c>
      <c r="L44" s="28">
        <f t="shared" si="16"/>
        <v>8.7229955547636177E-3</v>
      </c>
      <c r="M44" s="28">
        <f t="shared" si="16"/>
        <v>9.4369649591917893E-3</v>
      </c>
      <c r="N44" s="28">
        <f t="shared" si="16"/>
        <v>9.8612343876318259E-3</v>
      </c>
      <c r="O44" s="28">
        <f t="shared" si="16"/>
        <v>1.0358394054701266E-2</v>
      </c>
      <c r="P44" s="28">
        <f t="shared" si="16"/>
        <v>1.0478737378691557E-2</v>
      </c>
      <c r="Q44" s="28">
        <f t="shared" si="16"/>
        <v>1.2218471371761241E-2</v>
      </c>
      <c r="R44" s="28">
        <f t="shared" si="16"/>
        <v>1.2742519509497376E-2</v>
      </c>
      <c r="S44" s="28">
        <f t="shared" si="16"/>
        <v>1.2389735389001689E-2</v>
      </c>
      <c r="T44" s="28">
        <f t="shared" si="16"/>
        <v>1.2761020152349431E-2</v>
      </c>
      <c r="U44" s="28">
        <f t="shared" si="16"/>
        <v>1.3556348722349218E-2</v>
      </c>
      <c r="V44" s="28">
        <f t="shared" si="16"/>
        <v>1.3568170577859112E-2</v>
      </c>
      <c r="W44" s="28">
        <f t="shared" si="16"/>
        <v>1.144906131398467E-2</v>
      </c>
      <c r="X44" s="28">
        <f t="shared" si="16"/>
        <v>1.1934331974831389E-2</v>
      </c>
      <c r="Y44" s="28">
        <f t="shared" si="16"/>
        <v>1.1946863271391602E-2</v>
      </c>
      <c r="Z44" s="28">
        <f t="shared" si="16"/>
        <v>1.1779868732767962E-2</v>
      </c>
      <c r="AA44" s="28">
        <f t="shared" si="16"/>
        <v>6.4928805266090467E-3</v>
      </c>
      <c r="AB44" s="28">
        <f t="shared" si="1"/>
        <v>1.1941008909917892E-2</v>
      </c>
      <c r="AC44" s="28">
        <f t="shared" ref="AC44:AE44" si="17">IFERROR((AC28-AC10)/AC10,"NO")</f>
        <v>1.2072840298291964E-2</v>
      </c>
      <c r="AD44" s="28">
        <f t="shared" si="17"/>
        <v>1.0806078813659413E-2</v>
      </c>
      <c r="AE44" s="28">
        <f t="shared" si="17"/>
        <v>1.1122786572995053E-2</v>
      </c>
      <c r="AF44" s="28">
        <f t="shared" ref="AF44" si="18">IFERROR((AF28-AF10)/AF10,"NO")</f>
        <v>1.2053506155525992E-2</v>
      </c>
    </row>
    <row r="45" spans="2:32" x14ac:dyDescent="0.2">
      <c r="B45" s="5" t="s">
        <v>1</v>
      </c>
      <c r="C45" s="28">
        <f t="shared" ref="C45:AA45" si="19">IFERROR((C29-C11)/C11,"NO")</f>
        <v>0</v>
      </c>
      <c r="D45" s="28">
        <f t="shared" si="19"/>
        <v>0</v>
      </c>
      <c r="E45" s="28">
        <f t="shared" si="19"/>
        <v>0</v>
      </c>
      <c r="F45" s="28">
        <f t="shared" si="19"/>
        <v>0</v>
      </c>
      <c r="G45" s="28">
        <f t="shared" si="19"/>
        <v>0</v>
      </c>
      <c r="H45" s="28">
        <f t="shared" si="19"/>
        <v>0</v>
      </c>
      <c r="I45" s="28">
        <f t="shared" si="19"/>
        <v>0</v>
      </c>
      <c r="J45" s="28">
        <f t="shared" si="19"/>
        <v>0</v>
      </c>
      <c r="K45" s="28">
        <f t="shared" si="19"/>
        <v>0</v>
      </c>
      <c r="L45" s="28">
        <f t="shared" si="19"/>
        <v>0</v>
      </c>
      <c r="M45" s="28">
        <f t="shared" si="19"/>
        <v>0</v>
      </c>
      <c r="N45" s="28">
        <f t="shared" si="19"/>
        <v>1.2860002104524179E-3</v>
      </c>
      <c r="O45" s="28">
        <f t="shared" si="19"/>
        <v>1.6474794438465356E-3</v>
      </c>
      <c r="P45" s="28">
        <f t="shared" si="19"/>
        <v>1.6937338552178794E-3</v>
      </c>
      <c r="Q45" s="28">
        <f t="shared" si="19"/>
        <v>1.7980076569864218E-3</v>
      </c>
      <c r="R45" s="28">
        <f t="shared" si="19"/>
        <v>1.8223724915405147E-3</v>
      </c>
      <c r="S45" s="28">
        <f t="shared" si="19"/>
        <v>8.5394735774515531E-4</v>
      </c>
      <c r="T45" s="28">
        <f t="shared" si="19"/>
        <v>9.1358118830241978E-4</v>
      </c>
      <c r="U45" s="28">
        <f t="shared" si="19"/>
        <v>1.3001508077953704E-4</v>
      </c>
      <c r="V45" s="28">
        <f t="shared" si="19"/>
        <v>1.4595747936052943E-4</v>
      </c>
      <c r="W45" s="28">
        <f t="shared" si="19"/>
        <v>1.5072462473067721E-4</v>
      </c>
      <c r="X45" s="28">
        <f t="shared" si="19"/>
        <v>1.5295950268106941E-4</v>
      </c>
      <c r="Y45" s="28">
        <f t="shared" si="19"/>
        <v>9.13092331796894E-5</v>
      </c>
      <c r="Z45" s="28">
        <f t="shared" si="19"/>
        <v>9.2738720015182844E-5</v>
      </c>
      <c r="AA45" s="28">
        <f t="shared" si="19"/>
        <v>-5.2941283195590055E-3</v>
      </c>
      <c r="AB45" s="28">
        <f t="shared" si="1"/>
        <v>-4.5516044442939756E-3</v>
      </c>
      <c r="AC45" s="28">
        <f t="shared" ref="AC45:AE45" si="20">IFERROR((AC29-AC11)/AC11,"NO")</f>
        <v>-5.5970440853026909E-3</v>
      </c>
      <c r="AD45" s="28">
        <f t="shared" si="20"/>
        <v>-7.3311866192690119E-3</v>
      </c>
      <c r="AE45" s="28">
        <f t="shared" si="20"/>
        <v>-9.0765936545423535E-3</v>
      </c>
      <c r="AF45" s="28">
        <f t="shared" ref="AF45" si="21">IFERROR((AF29-AF11)/AF11,"NO")</f>
        <v>7.9471840302584352E-4</v>
      </c>
    </row>
    <row r="46" spans="2:32" x14ac:dyDescent="0.2">
      <c r="B46" s="5" t="s">
        <v>2</v>
      </c>
      <c r="C46" s="28">
        <f t="shared" ref="C46:AA46" si="22">IFERROR((C30-C12)/C12,"NO")</f>
        <v>0</v>
      </c>
      <c r="D46" s="28">
        <f t="shared" si="22"/>
        <v>0</v>
      </c>
      <c r="E46" s="28">
        <f t="shared" si="22"/>
        <v>0</v>
      </c>
      <c r="F46" s="28">
        <f t="shared" si="22"/>
        <v>0</v>
      </c>
      <c r="G46" s="28">
        <f t="shared" si="22"/>
        <v>0</v>
      </c>
      <c r="H46" s="28">
        <f t="shared" si="22"/>
        <v>0</v>
      </c>
      <c r="I46" s="28">
        <f t="shared" si="22"/>
        <v>0</v>
      </c>
      <c r="J46" s="28">
        <f t="shared" si="22"/>
        <v>0</v>
      </c>
      <c r="K46" s="28">
        <f t="shared" si="22"/>
        <v>0</v>
      </c>
      <c r="L46" s="28">
        <f t="shared" si="22"/>
        <v>0</v>
      </c>
      <c r="M46" s="28">
        <f t="shared" si="22"/>
        <v>0</v>
      </c>
      <c r="N46" s="28">
        <f t="shared" si="22"/>
        <v>0</v>
      </c>
      <c r="O46" s="28">
        <f t="shared" si="22"/>
        <v>0</v>
      </c>
      <c r="P46" s="28">
        <f t="shared" si="22"/>
        <v>0</v>
      </c>
      <c r="Q46" s="28">
        <f t="shared" si="22"/>
        <v>0</v>
      </c>
      <c r="R46" s="28">
        <f t="shared" si="22"/>
        <v>0</v>
      </c>
      <c r="S46" s="28">
        <f t="shared" si="22"/>
        <v>0</v>
      </c>
      <c r="T46" s="28">
        <f t="shared" si="22"/>
        <v>0</v>
      </c>
      <c r="U46" s="28">
        <f t="shared" si="22"/>
        <v>0</v>
      </c>
      <c r="V46" s="28">
        <f t="shared" si="22"/>
        <v>0</v>
      </c>
      <c r="W46" s="28">
        <f t="shared" si="22"/>
        <v>0</v>
      </c>
      <c r="X46" s="28">
        <f t="shared" si="22"/>
        <v>0</v>
      </c>
      <c r="Y46" s="28">
        <f t="shared" si="22"/>
        <v>0</v>
      </c>
      <c r="Z46" s="28">
        <f t="shared" si="22"/>
        <v>0</v>
      </c>
      <c r="AA46" s="28">
        <f t="shared" si="22"/>
        <v>0</v>
      </c>
      <c r="AB46" s="28">
        <f t="shared" si="1"/>
        <v>0</v>
      </c>
      <c r="AC46" s="28">
        <f t="shared" ref="AC46:AE46" si="23">IFERROR((AC30-AC12)/AC12,"NO")</f>
        <v>0</v>
      </c>
      <c r="AD46" s="28">
        <f t="shared" si="23"/>
        <v>0</v>
      </c>
      <c r="AE46" s="28">
        <f t="shared" si="23"/>
        <v>0</v>
      </c>
      <c r="AF46" s="28">
        <f t="shared" ref="AF46" si="24">IFERROR((AF30-AF12)/AF12,"NO")</f>
        <v>0</v>
      </c>
    </row>
    <row r="47" spans="2:32" ht="18" x14ac:dyDescent="0.2">
      <c r="B47" s="5" t="s">
        <v>163</v>
      </c>
      <c r="C47" s="28">
        <f t="shared" ref="C47:AA47" si="25">IFERROR((C31-C13)/C13,"NO")</f>
        <v>0</v>
      </c>
      <c r="D47" s="28">
        <f t="shared" si="25"/>
        <v>0</v>
      </c>
      <c r="E47" s="28">
        <f t="shared" si="25"/>
        <v>0</v>
      </c>
      <c r="F47" s="28">
        <f t="shared" si="25"/>
        <v>0</v>
      </c>
      <c r="G47" s="28">
        <f t="shared" si="25"/>
        <v>0</v>
      </c>
      <c r="H47" s="28">
        <f t="shared" si="25"/>
        <v>0</v>
      </c>
      <c r="I47" s="28">
        <f t="shared" si="25"/>
        <v>0</v>
      </c>
      <c r="J47" s="28">
        <f t="shared" si="25"/>
        <v>0</v>
      </c>
      <c r="K47" s="28">
        <f t="shared" si="25"/>
        <v>0</v>
      </c>
      <c r="L47" s="28">
        <f t="shared" si="25"/>
        <v>0</v>
      </c>
      <c r="M47" s="28">
        <f t="shared" si="25"/>
        <v>0</v>
      </c>
      <c r="N47" s="28">
        <f t="shared" si="25"/>
        <v>0</v>
      </c>
      <c r="O47" s="28">
        <f t="shared" si="25"/>
        <v>0</v>
      </c>
      <c r="P47" s="28">
        <f t="shared" si="25"/>
        <v>0</v>
      </c>
      <c r="Q47" s="28">
        <f t="shared" si="25"/>
        <v>0</v>
      </c>
      <c r="R47" s="28">
        <f t="shared" si="25"/>
        <v>0</v>
      </c>
      <c r="S47" s="28">
        <f t="shared" si="25"/>
        <v>0</v>
      </c>
      <c r="T47" s="28">
        <f t="shared" si="25"/>
        <v>0</v>
      </c>
      <c r="U47" s="28">
        <f t="shared" si="25"/>
        <v>0</v>
      </c>
      <c r="V47" s="28">
        <f t="shared" si="25"/>
        <v>0</v>
      </c>
      <c r="W47" s="28">
        <f t="shared" si="25"/>
        <v>0</v>
      </c>
      <c r="X47" s="28">
        <f t="shared" si="25"/>
        <v>0</v>
      </c>
      <c r="Y47" s="28">
        <f t="shared" si="25"/>
        <v>0</v>
      </c>
      <c r="Z47" s="28">
        <f t="shared" si="25"/>
        <v>0</v>
      </c>
      <c r="AA47" s="28">
        <f t="shared" si="25"/>
        <v>0</v>
      </c>
      <c r="AB47" s="28">
        <f t="shared" si="1"/>
        <v>0</v>
      </c>
      <c r="AC47" s="28">
        <f t="shared" ref="AC47:AE47" si="26">IFERROR((AC31-AC13)/AC13,"NO")</f>
        <v>0</v>
      </c>
      <c r="AD47" s="28">
        <f t="shared" si="26"/>
        <v>0</v>
      </c>
      <c r="AE47" s="28">
        <f t="shared" si="26"/>
        <v>0</v>
      </c>
      <c r="AF47" s="28">
        <f t="shared" ref="AF47" si="27">IFERROR((AF31-AF13)/AF13,"NO")</f>
        <v>0</v>
      </c>
    </row>
    <row r="48" spans="2:32" ht="18" x14ac:dyDescent="0.2">
      <c r="B48" s="5" t="s">
        <v>164</v>
      </c>
      <c r="C48" s="28" t="str">
        <f t="shared" ref="C48:AA48" si="28">IFERROR((C32-C14)/C14,"NO")</f>
        <v>NO</v>
      </c>
      <c r="D48" s="28" t="str">
        <f t="shared" si="28"/>
        <v>NO</v>
      </c>
      <c r="E48" s="28" t="str">
        <f t="shared" si="28"/>
        <v>NO</v>
      </c>
      <c r="F48" s="28" t="str">
        <f t="shared" si="28"/>
        <v>NO</v>
      </c>
      <c r="G48" s="28" t="str">
        <f t="shared" si="28"/>
        <v>NO</v>
      </c>
      <c r="H48" s="28">
        <f t="shared" si="28"/>
        <v>0</v>
      </c>
      <c r="I48" s="28">
        <f t="shared" si="28"/>
        <v>0</v>
      </c>
      <c r="J48" s="28">
        <f t="shared" si="28"/>
        <v>0</v>
      </c>
      <c r="K48" s="28">
        <f t="shared" si="28"/>
        <v>0</v>
      </c>
      <c r="L48" s="28">
        <f t="shared" si="28"/>
        <v>0</v>
      </c>
      <c r="M48" s="28">
        <f t="shared" si="28"/>
        <v>0</v>
      </c>
      <c r="N48" s="28">
        <f t="shared" si="28"/>
        <v>0</v>
      </c>
      <c r="O48" s="28">
        <f t="shared" si="28"/>
        <v>0</v>
      </c>
      <c r="P48" s="28">
        <f t="shared" si="28"/>
        <v>0</v>
      </c>
      <c r="Q48" s="28">
        <f t="shared" si="28"/>
        <v>0</v>
      </c>
      <c r="R48" s="28">
        <f t="shared" si="28"/>
        <v>0</v>
      </c>
      <c r="S48" s="28">
        <f t="shared" si="28"/>
        <v>0</v>
      </c>
      <c r="T48" s="28">
        <f t="shared" si="28"/>
        <v>0</v>
      </c>
      <c r="U48" s="28" t="str">
        <f t="shared" si="28"/>
        <v>NO</v>
      </c>
      <c r="V48" s="28" t="str">
        <f t="shared" si="28"/>
        <v>NO</v>
      </c>
      <c r="W48" s="28" t="str">
        <f>IFERROR((W32-W14)/W14,"NO")</f>
        <v>NO</v>
      </c>
      <c r="X48" s="28" t="str">
        <f t="shared" si="28"/>
        <v>NO</v>
      </c>
      <c r="Y48" s="28">
        <f t="shared" si="28"/>
        <v>0</v>
      </c>
      <c r="Z48" s="28">
        <f t="shared" si="28"/>
        <v>0</v>
      </c>
      <c r="AA48" s="28">
        <f t="shared" si="28"/>
        <v>0</v>
      </c>
      <c r="AB48" s="28">
        <f t="shared" si="1"/>
        <v>0</v>
      </c>
      <c r="AC48" s="28">
        <f t="shared" ref="AC48:AE48" si="29">IFERROR((AC32-AC14)/AC14,"NO")</f>
        <v>0</v>
      </c>
      <c r="AD48" s="28">
        <f t="shared" si="29"/>
        <v>0</v>
      </c>
      <c r="AE48" s="28">
        <f t="shared" si="29"/>
        <v>0</v>
      </c>
      <c r="AF48" s="28">
        <f t="shared" ref="AF48" si="30">IFERROR((AF32-AF14)/AF14,"NO")</f>
        <v>0</v>
      </c>
    </row>
    <row r="49" spans="2:32" x14ac:dyDescent="0.2">
      <c r="B49" s="24" t="s">
        <v>11</v>
      </c>
      <c r="C49" s="32">
        <f>IFERROR((C33-C15)/C15,"NO")</f>
        <v>-9.1622247590700422E-5</v>
      </c>
      <c r="D49" s="32">
        <f t="shared" ref="D49:Z49" si="31">IFERROR((D33-D15)/D15,"NO")</f>
        <v>-9.2671697816019955E-5</v>
      </c>
      <c r="E49" s="32">
        <f t="shared" si="31"/>
        <v>-5.3665244730993949E-5</v>
      </c>
      <c r="F49" s="32">
        <f t="shared" si="31"/>
        <v>6.590644858631721E-5</v>
      </c>
      <c r="G49" s="32">
        <f t="shared" si="31"/>
        <v>-2.7870464463301521E-5</v>
      </c>
      <c r="H49" s="32">
        <f t="shared" si="31"/>
        <v>8.7524509258551925E-5</v>
      </c>
      <c r="I49" s="32">
        <f t="shared" si="31"/>
        <v>1.2442099117699853E-4</v>
      </c>
      <c r="J49" s="32">
        <f t="shared" si="31"/>
        <v>2.0623226712974865E-4</v>
      </c>
      <c r="K49" s="32">
        <f t="shared" si="31"/>
        <v>3.3086786097353491E-4</v>
      </c>
      <c r="L49" s="32">
        <f t="shared" si="31"/>
        <v>-1.4162504109349066E-5</v>
      </c>
      <c r="M49" s="32">
        <f t="shared" si="31"/>
        <v>2.3763460480484279E-5</v>
      </c>
      <c r="N49" s="32">
        <f t="shared" si="31"/>
        <v>1.9042730324548163E-5</v>
      </c>
      <c r="O49" s="32">
        <f t="shared" si="31"/>
        <v>2.0160944606922447E-5</v>
      </c>
      <c r="P49" s="32">
        <f t="shared" si="31"/>
        <v>2.1154968100545022E-5</v>
      </c>
      <c r="Q49" s="32">
        <f t="shared" si="31"/>
        <v>3.9819461519798163E-4</v>
      </c>
      <c r="R49" s="32">
        <f t="shared" si="31"/>
        <v>4.7147091150629203E-4</v>
      </c>
      <c r="S49" s="32">
        <f t="shared" si="31"/>
        <v>3.2671416502165897E-4</v>
      </c>
      <c r="T49" s="32">
        <f t="shared" si="31"/>
        <v>3.3773630537866598E-4</v>
      </c>
      <c r="U49" s="32">
        <f t="shared" si="31"/>
        <v>4.1718796882087798E-4</v>
      </c>
      <c r="V49" s="32">
        <f t="shared" si="31"/>
        <v>4.1039372031424618E-4</v>
      </c>
      <c r="W49" s="32">
        <f t="shared" si="31"/>
        <v>-2.0955606282996878E-5</v>
      </c>
      <c r="X49" s="32">
        <f t="shared" si="31"/>
        <v>-8.788507161797194E-4</v>
      </c>
      <c r="Y49" s="32">
        <f t="shared" si="31"/>
        <v>-3.4362636450940604E-4</v>
      </c>
      <c r="Z49" s="32">
        <f t="shared" si="31"/>
        <v>-3.4779058155157507E-4</v>
      </c>
      <c r="AA49" s="32">
        <f>IFERROR((AA33-AA15)/AA15,"NO")</f>
        <v>-9.7156487861304599E-4</v>
      </c>
      <c r="AB49" s="32">
        <f t="shared" si="1"/>
        <v>7.4972338232918046E-4</v>
      </c>
      <c r="AC49" s="32">
        <f t="shared" ref="AC49:AE49" si="32">IFERROR((AC33-AC15)/AC15,"NO")</f>
        <v>3.8331097995735041E-3</v>
      </c>
      <c r="AD49" s="32">
        <f t="shared" si="32"/>
        <v>-7.7308771593971224E-4</v>
      </c>
      <c r="AE49" s="32">
        <f t="shared" si="32"/>
        <v>-2.7837829115975815E-3</v>
      </c>
      <c r="AF49" s="32">
        <f t="shared" ref="AF49" si="33">IFERROR((AF33-AF15)/AF15,"NO")</f>
        <v>1.3021009629670091E-3</v>
      </c>
    </row>
    <row r="50" spans="2:32" x14ac:dyDescent="0.2">
      <c r="B50" s="5" t="s">
        <v>13</v>
      </c>
      <c r="C50" s="28">
        <f>IFERROR((C34-C16)/C16,"NO")</f>
        <v>1.7749685861136101E-2</v>
      </c>
      <c r="D50" s="28">
        <f t="shared" ref="D50:AB50" si="34">IFERROR((D34-D16)/D16,"NO")</f>
        <v>1.8861450831898784E-2</v>
      </c>
      <c r="E50" s="28">
        <f t="shared" si="34"/>
        <v>1.9128620175812128E-2</v>
      </c>
      <c r="F50" s="28">
        <f t="shared" si="34"/>
        <v>2.4009210491010072E-2</v>
      </c>
      <c r="G50" s="28">
        <f t="shared" si="34"/>
        <v>2.1004034710132326E-2</v>
      </c>
      <c r="H50" s="28">
        <f t="shared" si="34"/>
        <v>2.1616777471834128E-2</v>
      </c>
      <c r="I50" s="28">
        <f t="shared" si="34"/>
        <v>2.1727255774282774E-2</v>
      </c>
      <c r="J50" s="28">
        <f t="shared" si="34"/>
        <v>2.208379597397267E-2</v>
      </c>
      <c r="K50" s="28">
        <f t="shared" si="34"/>
        <v>2.1388975903338346E-2</v>
      </c>
      <c r="L50" s="28">
        <f t="shared" si="34"/>
        <v>2.1457279066587467E-2</v>
      </c>
      <c r="M50" s="28">
        <f t="shared" si="34"/>
        <v>2.3153442047760184E-2</v>
      </c>
      <c r="N50" s="28">
        <f t="shared" si="34"/>
        <v>2.1737321364099147E-2</v>
      </c>
      <c r="O50" s="28">
        <f t="shared" si="34"/>
        <v>2.1484723401696489E-2</v>
      </c>
      <c r="P50" s="28">
        <f t="shared" si="34"/>
        <v>2.191553262392151E-2</v>
      </c>
      <c r="Q50" s="28">
        <f t="shared" si="34"/>
        <v>2.5883372062524505E-2</v>
      </c>
      <c r="R50" s="28">
        <f t="shared" si="34"/>
        <v>2.475320343210391E-2</v>
      </c>
      <c r="S50" s="28">
        <f t="shared" si="34"/>
        <v>2.1786019127687444E-2</v>
      </c>
      <c r="T50" s="28">
        <f t="shared" si="34"/>
        <v>2.0936517509575689E-2</v>
      </c>
      <c r="U50" s="28">
        <f t="shared" si="34"/>
        <v>2.4444822521620165E-2</v>
      </c>
      <c r="V50" s="28">
        <f t="shared" si="34"/>
        <v>2.3886541176098359E-2</v>
      </c>
      <c r="W50" s="28">
        <f t="shared" si="34"/>
        <v>2.327311558019032E-2</v>
      </c>
      <c r="X50" s="28">
        <f t="shared" si="34"/>
        <v>2.3416870885527165E-2</v>
      </c>
      <c r="Y50" s="28">
        <f t="shared" si="34"/>
        <v>2.7720231697532245E-2</v>
      </c>
      <c r="Z50" s="28">
        <f t="shared" si="34"/>
        <v>3.6518859451764724E-2</v>
      </c>
      <c r="AA50" s="28">
        <f t="shared" si="34"/>
        <v>9.9279435732961292E-3</v>
      </c>
      <c r="AB50" s="28">
        <f t="shared" si="34"/>
        <v>2.6253870364933742E-2</v>
      </c>
      <c r="AC50" s="28">
        <f t="shared" ref="AC50:AE50" si="35">IFERROR((AC34-AC16)/AC16,"NO")</f>
        <v>2.6667120924956912E-2</v>
      </c>
      <c r="AD50" s="28">
        <f t="shared" si="35"/>
        <v>2.4757636021365353E-2</v>
      </c>
      <c r="AE50" s="28">
        <f t="shared" si="35"/>
        <v>2.8038175616488439E-2</v>
      </c>
      <c r="AF50" s="28">
        <f t="shared" ref="AF50" si="36">IFERROR((AF34-AF16)/AF16,"NO")</f>
        <v>3.9273409975492918E-2</v>
      </c>
    </row>
    <row r="51" spans="2:32" x14ac:dyDescent="0.2">
      <c r="B51" s="25"/>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2:32" x14ac:dyDescent="0.2">
      <c r="B52" s="24" t="s">
        <v>155</v>
      </c>
    </row>
    <row r="54" spans="2:32" x14ac:dyDescent="0.2">
      <c r="B54" s="29" t="s">
        <v>0</v>
      </c>
      <c r="C54" s="29">
        <v>1990</v>
      </c>
      <c r="D54" s="29">
        <v>1991</v>
      </c>
      <c r="E54" s="29">
        <v>1992</v>
      </c>
      <c r="F54" s="29">
        <v>1993</v>
      </c>
      <c r="G54" s="29">
        <v>1994</v>
      </c>
      <c r="H54" s="29">
        <v>1995</v>
      </c>
      <c r="I54" s="29">
        <v>1996</v>
      </c>
      <c r="J54" s="29">
        <v>1997</v>
      </c>
      <c r="K54" s="29">
        <v>1998</v>
      </c>
      <c r="L54" s="29">
        <v>1999</v>
      </c>
      <c r="M54" s="29">
        <v>2000</v>
      </c>
      <c r="N54" s="29">
        <v>2001</v>
      </c>
      <c r="O54" s="29">
        <v>2002</v>
      </c>
      <c r="P54" s="29">
        <v>2003</v>
      </c>
      <c r="Q54" s="29">
        <v>2004</v>
      </c>
      <c r="R54" s="29">
        <v>2005</v>
      </c>
      <c r="S54" s="29">
        <v>2006</v>
      </c>
      <c r="T54" s="29">
        <v>2007</v>
      </c>
      <c r="U54" s="29">
        <v>2008</v>
      </c>
      <c r="V54" s="29">
        <v>2009</v>
      </c>
      <c r="W54" s="29">
        <v>2010</v>
      </c>
      <c r="X54" s="29">
        <v>2011</v>
      </c>
      <c r="Y54" s="29">
        <v>2012</v>
      </c>
      <c r="Z54" s="29">
        <v>2013</v>
      </c>
      <c r="AA54" s="29">
        <v>2014</v>
      </c>
      <c r="AB54" s="29">
        <v>2015</v>
      </c>
      <c r="AC54" s="29">
        <v>2016</v>
      </c>
      <c r="AD54" s="29">
        <v>2017</v>
      </c>
      <c r="AE54" s="29">
        <v>2018</v>
      </c>
      <c r="AF54" s="29">
        <v>2019</v>
      </c>
    </row>
    <row r="55" spans="2:32" ht="18" x14ac:dyDescent="0.2">
      <c r="B55" s="5" t="s">
        <v>157</v>
      </c>
      <c r="C55" s="34">
        <f>IFERROR((C23-C5),"NO")</f>
        <v>0.81657516154518817</v>
      </c>
      <c r="D55" s="35">
        <f t="shared" ref="D55:AA55" si="37">IFERROR((D23-D5),"NO")</f>
        <v>0.81300078744970961</v>
      </c>
      <c r="E55" s="35">
        <f t="shared" si="37"/>
        <v>0.81673892774415435</v>
      </c>
      <c r="F55" s="35">
        <f t="shared" si="37"/>
        <v>0.79300863118260168</v>
      </c>
      <c r="G55" s="35">
        <f t="shared" si="37"/>
        <v>0.79250501772912685</v>
      </c>
      <c r="H55" s="35">
        <f t="shared" si="37"/>
        <v>0.78404521715128794</v>
      </c>
      <c r="I55" s="35">
        <f t="shared" si="37"/>
        <v>0.75743610265635652</v>
      </c>
      <c r="J55" s="35">
        <f t="shared" si="37"/>
        <v>0.70626609559985809</v>
      </c>
      <c r="K55" s="35">
        <f t="shared" si="37"/>
        <v>0.68309354656958021</v>
      </c>
      <c r="L55" s="35">
        <f t="shared" si="37"/>
        <v>0.66452597920579137</v>
      </c>
      <c r="M55" s="35">
        <f t="shared" si="37"/>
        <v>0.6077959219328477</v>
      </c>
      <c r="N55" s="35">
        <f t="shared" si="37"/>
        <v>0.78482504409475951</v>
      </c>
      <c r="O55" s="35">
        <f t="shared" si="37"/>
        <v>0.78832809181767516</v>
      </c>
      <c r="P55" s="35">
        <f t="shared" si="37"/>
        <v>0.92379915521451039</v>
      </c>
      <c r="Q55" s="35">
        <f t="shared" si="37"/>
        <v>0.94343909410963533</v>
      </c>
      <c r="R55" s="35">
        <f t="shared" si="37"/>
        <v>0.80016591880121268</v>
      </c>
      <c r="S55" s="35">
        <f t="shared" si="37"/>
        <v>0.67999068726203404</v>
      </c>
      <c r="T55" s="35">
        <f t="shared" si="37"/>
        <v>0.60762506574974395</v>
      </c>
      <c r="U55" s="35">
        <f t="shared" si="37"/>
        <v>-3.4158675331636914</v>
      </c>
      <c r="V55" s="35">
        <f t="shared" si="37"/>
        <v>-1.0113579164608382</v>
      </c>
      <c r="W55" s="35">
        <f t="shared" si="37"/>
        <v>-0.29854403672652552</v>
      </c>
      <c r="X55" s="35">
        <f t="shared" si="37"/>
        <v>-40.915865578215744</v>
      </c>
      <c r="Y55" s="35">
        <f t="shared" si="37"/>
        <v>-14.817910549681983</v>
      </c>
      <c r="Z55" s="35">
        <f t="shared" si="37"/>
        <v>-10.013426507837721</v>
      </c>
      <c r="AA55" s="35">
        <f t="shared" si="37"/>
        <v>-55.998467356024776</v>
      </c>
      <c r="AB55" s="35">
        <f t="shared" ref="AB55:AB66" si="38">IFERROR((AB23-AB5),"NO")</f>
        <v>30.267505555544631</v>
      </c>
      <c r="AC55" s="35">
        <f t="shared" ref="AC55:AE55" si="39">IFERROR((AC23-AC5),"NO")</f>
        <v>213.74370026876568</v>
      </c>
      <c r="AD55" s="35">
        <f t="shared" si="39"/>
        <v>-55.387877222725365</v>
      </c>
      <c r="AE55" s="35">
        <f t="shared" si="39"/>
        <v>-182.78634745225281</v>
      </c>
      <c r="AF55" s="35">
        <f t="shared" ref="AF55" si="40">IFERROR((AF23-AF5),"NO")</f>
        <v>50.344916218942672</v>
      </c>
    </row>
    <row r="56" spans="2:32" ht="18" x14ac:dyDescent="0.2">
      <c r="B56" s="5" t="s">
        <v>158</v>
      </c>
      <c r="C56" s="35">
        <f t="shared" ref="C56:AA56" si="41">IFERROR((C24-C6),"NO")</f>
        <v>995.50830610850244</v>
      </c>
      <c r="D56" s="35">
        <f t="shared" si="41"/>
        <v>1073.5797370957152</v>
      </c>
      <c r="E56" s="35">
        <f t="shared" si="41"/>
        <v>1080.8651848704103</v>
      </c>
      <c r="F56" s="35">
        <f t="shared" si="41"/>
        <v>1375.2760731847447</v>
      </c>
      <c r="G56" s="35">
        <f t="shared" si="41"/>
        <v>1230.6274158786691</v>
      </c>
      <c r="H56" s="35">
        <f t="shared" si="41"/>
        <v>1313.32041499974</v>
      </c>
      <c r="I56" s="35">
        <f t="shared" si="41"/>
        <v>1352.8450238296646</v>
      </c>
      <c r="J56" s="35">
        <f t="shared" si="41"/>
        <v>1386.9457476205571</v>
      </c>
      <c r="K56" s="35">
        <f t="shared" si="41"/>
        <v>1380.4233533639272</v>
      </c>
      <c r="L56" s="35">
        <f t="shared" si="41"/>
        <v>1434.9243704554683</v>
      </c>
      <c r="M56" s="35">
        <f t="shared" si="41"/>
        <v>1633.0493567899975</v>
      </c>
      <c r="N56" s="35">
        <f t="shared" si="41"/>
        <v>1597.1840881148019</v>
      </c>
      <c r="O56" s="35">
        <f t="shared" si="41"/>
        <v>1525.0850640587305</v>
      </c>
      <c r="P56" s="35">
        <f t="shared" si="41"/>
        <v>1567.602581389554</v>
      </c>
      <c r="Q56" s="35">
        <f t="shared" si="41"/>
        <v>1779.3997881748655</v>
      </c>
      <c r="R56" s="35">
        <f t="shared" si="41"/>
        <v>1744.1332881924463</v>
      </c>
      <c r="S56" s="35">
        <f t="shared" si="41"/>
        <v>1523.4096632502478</v>
      </c>
      <c r="T56" s="35">
        <f t="shared" si="41"/>
        <v>1419.9697588943745</v>
      </c>
      <c r="U56" s="35">
        <f t="shared" si="41"/>
        <v>1640.0947033805787</v>
      </c>
      <c r="V56" s="35">
        <f t="shared" si="41"/>
        <v>1446.2304088411547</v>
      </c>
      <c r="W56" s="35">
        <f t="shared" si="41"/>
        <v>1447.2664230504524</v>
      </c>
      <c r="X56" s="35">
        <f t="shared" si="41"/>
        <v>1338.0040287508236</v>
      </c>
      <c r="Y56" s="35">
        <f t="shared" si="41"/>
        <v>1602.7403927160994</v>
      </c>
      <c r="Z56" s="35">
        <f t="shared" si="41"/>
        <v>2137.3430612161901</v>
      </c>
      <c r="AA56" s="35">
        <f t="shared" si="41"/>
        <v>628.67320997700881</v>
      </c>
      <c r="AB56" s="35">
        <f t="shared" si="38"/>
        <v>1559.9208628154302</v>
      </c>
      <c r="AC56" s="35">
        <f t="shared" ref="AC56:AE56" si="42">IFERROR((AC24-AC6),"NO")</f>
        <v>1612.582313187384</v>
      </c>
      <c r="AD56" s="35">
        <f t="shared" si="42"/>
        <v>1545.4332410023853</v>
      </c>
      <c r="AE56" s="35">
        <f t="shared" si="42"/>
        <v>1709.5930930159811</v>
      </c>
      <c r="AF56" s="35">
        <f t="shared" ref="AF56" si="43">IFERROR((AF24-AF6),"NO")</f>
        <v>2304.7490537599442</v>
      </c>
    </row>
    <row r="57" spans="2:32" ht="18" x14ac:dyDescent="0.2">
      <c r="B57" s="5" t="s">
        <v>159</v>
      </c>
      <c r="C57" s="35">
        <f t="shared" ref="C57:AA57" si="44">IFERROR((C25-C7),"NO")</f>
        <v>0.83241126302527846</v>
      </c>
      <c r="D57" s="35">
        <f t="shared" si="44"/>
        <v>0.85791481305750494</v>
      </c>
      <c r="E57" s="35">
        <f t="shared" si="44"/>
        <v>0.8141441487641714</v>
      </c>
      <c r="F57" s="35">
        <f t="shared" si="44"/>
        <v>1.0378586734004784</v>
      </c>
      <c r="G57" s="35">
        <f t="shared" si="44"/>
        <v>1.0657072246685857</v>
      </c>
      <c r="H57" s="35">
        <f t="shared" si="44"/>
        <v>1.1518581354484922</v>
      </c>
      <c r="I57" s="35">
        <f t="shared" si="44"/>
        <v>1.3740550673028338</v>
      </c>
      <c r="J57" s="35">
        <f t="shared" si="44"/>
        <v>1.2569669529748353</v>
      </c>
      <c r="K57" s="35">
        <f t="shared" si="44"/>
        <v>1.0075163443398196</v>
      </c>
      <c r="L57" s="35">
        <f t="shared" si="44"/>
        <v>0.86345241248091043</v>
      </c>
      <c r="M57" s="35">
        <f t="shared" si="44"/>
        <v>0.83849931476470374</v>
      </c>
      <c r="N57" s="35">
        <f t="shared" si="44"/>
        <v>0.69604761302798579</v>
      </c>
      <c r="O57" s="35">
        <f t="shared" si="44"/>
        <v>0.56142643918428803</v>
      </c>
      <c r="P57" s="35">
        <f t="shared" si="44"/>
        <v>0.41371558052014734</v>
      </c>
      <c r="Q57" s="35">
        <f t="shared" si="44"/>
        <v>15.440116514289912</v>
      </c>
      <c r="R57" s="35">
        <f t="shared" si="44"/>
        <v>19.184961505641695</v>
      </c>
      <c r="S57" s="35">
        <f t="shared" si="44"/>
        <v>14.134143204430075</v>
      </c>
      <c r="T57" s="35">
        <f>IFERROR((T25-T7),"NO")</f>
        <v>14.830042700612466</v>
      </c>
      <c r="U57" s="35">
        <f>IFERROR((U25-U7),"NO")</f>
        <v>19.631154342969239</v>
      </c>
      <c r="V57" s="35">
        <f t="shared" si="44"/>
        <v>16.598000149009749</v>
      </c>
      <c r="W57" s="35">
        <f t="shared" si="44"/>
        <v>-0.68278771090990631</v>
      </c>
      <c r="X57" s="35">
        <f t="shared" si="44"/>
        <v>-7.1596568039549311</v>
      </c>
      <c r="Y57" s="35">
        <f t="shared" si="44"/>
        <v>-4.6554757240410254</v>
      </c>
      <c r="Z57" s="35">
        <f t="shared" si="44"/>
        <v>-8.5629851909634453</v>
      </c>
      <c r="AA57" s="35">
        <f t="shared" si="44"/>
        <v>6.7765486481494008</v>
      </c>
      <c r="AB57" s="35">
        <f t="shared" si="38"/>
        <v>18.028207748884597</v>
      </c>
      <c r="AC57" s="35">
        <f t="shared" ref="AC57:AE57" si="45">IFERROR((AC25-AC7),"NO")</f>
        <v>28.70140510255078</v>
      </c>
      <c r="AD57" s="35">
        <f t="shared" si="45"/>
        <v>10.457378852539478</v>
      </c>
      <c r="AE57" s="35">
        <f t="shared" si="45"/>
        <v>7.3949048932245205</v>
      </c>
      <c r="AF57" s="35">
        <f t="shared" ref="AF57" si="46">IFERROR((AF25-AF7),"NO")</f>
        <v>14.953645164034242</v>
      </c>
    </row>
    <row r="58" spans="2:32" ht="18" x14ac:dyDescent="0.2">
      <c r="B58" s="5" t="s">
        <v>160</v>
      </c>
      <c r="C58" s="35">
        <f t="shared" ref="C58:AA58" si="47">IFERROR((C26-C8),"NO")</f>
        <v>-2.4466338512538641</v>
      </c>
      <c r="D58" s="35">
        <f t="shared" si="47"/>
        <v>-2.4113821622413525</v>
      </c>
      <c r="E58" s="35">
        <f t="shared" si="47"/>
        <v>-2.2283205868352525</v>
      </c>
      <c r="F58" s="35">
        <f t="shared" si="47"/>
        <v>-0.68332445042324252</v>
      </c>
      <c r="G58" s="35">
        <f t="shared" si="47"/>
        <v>0.16787630875114701</v>
      </c>
      <c r="H58" s="35">
        <f t="shared" si="47"/>
        <v>1.4921549857826903</v>
      </c>
      <c r="I58" s="35">
        <f t="shared" si="47"/>
        <v>3.9046116782301397</v>
      </c>
      <c r="J58" s="35">
        <f t="shared" si="47"/>
        <v>4.6241516821755795</v>
      </c>
      <c r="K58" s="35">
        <f t="shared" si="47"/>
        <v>5.7588989169307752</v>
      </c>
      <c r="L58" s="35">
        <f t="shared" si="47"/>
        <v>7.4189510412161326</v>
      </c>
      <c r="M58" s="35">
        <f t="shared" si="47"/>
        <v>10.320421533053377</v>
      </c>
      <c r="N58" s="35">
        <f t="shared" si="47"/>
        <v>13.568809303296803</v>
      </c>
      <c r="O58" s="35">
        <f t="shared" si="47"/>
        <v>17.657001906138248</v>
      </c>
      <c r="P58" s="35">
        <f t="shared" si="47"/>
        <v>22.469788023279762</v>
      </c>
      <c r="Q58" s="35">
        <f t="shared" si="47"/>
        <v>41.927401828153961</v>
      </c>
      <c r="R58" s="35">
        <f t="shared" si="47"/>
        <v>50.225960366693471</v>
      </c>
      <c r="S58" s="35">
        <f t="shared" si="47"/>
        <v>45.780238535156968</v>
      </c>
      <c r="T58" s="35">
        <f t="shared" si="47"/>
        <v>47.099139840358475</v>
      </c>
      <c r="U58" s="35">
        <f t="shared" si="47"/>
        <v>52.675307137596974</v>
      </c>
      <c r="V58" s="35">
        <f t="shared" si="47"/>
        <v>63.384099779115786</v>
      </c>
      <c r="W58" s="35">
        <f t="shared" si="47"/>
        <v>60.441297059920544</v>
      </c>
      <c r="X58" s="35">
        <f t="shared" si="47"/>
        <v>66.819440241952179</v>
      </c>
      <c r="Y58" s="35">
        <f t="shared" si="47"/>
        <v>70.560807185873273</v>
      </c>
      <c r="Z58" s="35">
        <f t="shared" si="47"/>
        <v>84.760444516328789</v>
      </c>
      <c r="AA58" s="35">
        <f t="shared" si="47"/>
        <v>-31.661935900479875</v>
      </c>
      <c r="AB58" s="35">
        <f t="shared" si="38"/>
        <v>96.085071187002541</v>
      </c>
      <c r="AC58" s="35">
        <f t="shared" ref="AC58:AE58" si="48">IFERROR((AC26-AC8),"NO")</f>
        <v>109.11938678316437</v>
      </c>
      <c r="AD58" s="35">
        <f t="shared" si="48"/>
        <v>81.790218495169029</v>
      </c>
      <c r="AE58" s="35">
        <f t="shared" si="48"/>
        <v>100.19542461141646</v>
      </c>
      <c r="AF58" s="35">
        <f t="shared" ref="AF58" si="49">IFERROR((AF26-AF8),"NO")</f>
        <v>129.32486102041548</v>
      </c>
    </row>
    <row r="59" spans="2:32" ht="18" x14ac:dyDescent="0.2">
      <c r="B59" s="5" t="s">
        <v>161</v>
      </c>
      <c r="C59" s="35">
        <f t="shared" ref="C59:AA59" si="50">IFERROR((C27-C9),"NO")</f>
        <v>-6.6332656686554401</v>
      </c>
      <c r="D59" s="35">
        <f t="shared" si="50"/>
        <v>-6.787344649806073</v>
      </c>
      <c r="E59" s="35">
        <f t="shared" si="50"/>
        <v>-4.5930184094922879</v>
      </c>
      <c r="F59" s="35">
        <f t="shared" si="50"/>
        <v>1.8427545963859302</v>
      </c>
      <c r="G59" s="35">
        <f t="shared" si="50"/>
        <v>-3.4528224921587025</v>
      </c>
      <c r="H59" s="35">
        <f t="shared" si="50"/>
        <v>3.2053633586720025</v>
      </c>
      <c r="I59" s="35">
        <f t="shared" si="50"/>
        <v>5.4463404233429173</v>
      </c>
      <c r="J59" s="35">
        <f t="shared" si="50"/>
        <v>10.897648973702417</v>
      </c>
      <c r="K59" s="35">
        <f t="shared" si="50"/>
        <v>19.796764595754212</v>
      </c>
      <c r="L59" s="35">
        <f t="shared" si="50"/>
        <v>-2.4655767751810345</v>
      </c>
      <c r="M59" s="35">
        <f t="shared" si="50"/>
        <v>0.18052060984427953</v>
      </c>
      <c r="N59" s="35">
        <f t="shared" si="50"/>
        <v>-0.54328488841201761</v>
      </c>
      <c r="O59" s="35">
        <f t="shared" si="50"/>
        <v>-0.61233504137999262</v>
      </c>
      <c r="P59" s="35">
        <f t="shared" si="50"/>
        <v>-0.79608803289011121</v>
      </c>
      <c r="Q59" s="35">
        <f t="shared" si="50"/>
        <v>9.623501340473922</v>
      </c>
      <c r="R59" s="35">
        <f t="shared" si="50"/>
        <v>11.583352915588875</v>
      </c>
      <c r="S59" s="35">
        <f t="shared" si="50"/>
        <v>7.1635034803430244</v>
      </c>
      <c r="T59" s="35">
        <f t="shared" si="50"/>
        <v>6.9002564997099398</v>
      </c>
      <c r="U59" s="35">
        <f t="shared" si="50"/>
        <v>12.078792982469167</v>
      </c>
      <c r="V59" s="35">
        <f t="shared" si="50"/>
        <v>9.8539109259554607</v>
      </c>
      <c r="W59" s="35">
        <f t="shared" si="50"/>
        <v>-0.47483608714901493</v>
      </c>
      <c r="X59" s="35">
        <f t="shared" si="50"/>
        <v>-2.8822592242913743</v>
      </c>
      <c r="Y59" s="35">
        <f t="shared" si="50"/>
        <v>-0.82488929588726023</v>
      </c>
      <c r="Z59" s="35">
        <f t="shared" si="50"/>
        <v>-1.8964845285308911</v>
      </c>
      <c r="AA59" s="35">
        <f t="shared" si="50"/>
        <v>-0.88960495326136879</v>
      </c>
      <c r="AB59" s="35">
        <f t="shared" si="38"/>
        <v>2.3346118919998844</v>
      </c>
      <c r="AC59" s="35">
        <f t="shared" ref="AC59:AE59" si="51">IFERROR((AC27-AC9),"NO")</f>
        <v>3.9856717021384611</v>
      </c>
      <c r="AD59" s="35">
        <f t="shared" si="51"/>
        <v>5.4045512387820054</v>
      </c>
      <c r="AE59" s="35">
        <f t="shared" si="51"/>
        <v>9.0069516384064627</v>
      </c>
      <c r="AF59" s="35">
        <f t="shared" ref="AF59" si="52">IFERROR((AF27-AF9),"NO")</f>
        <v>11.887508513823377</v>
      </c>
    </row>
    <row r="60" spans="2:32" ht="18" x14ac:dyDescent="0.2">
      <c r="B60" s="5" t="s">
        <v>162</v>
      </c>
      <c r="C60" s="35">
        <f t="shared" ref="C60:AA60" si="53">IFERROR((C28-C10),"NO")</f>
        <v>63.601966802503739</v>
      </c>
      <c r="D60" s="35">
        <f t="shared" si="53"/>
        <v>64.010865318965443</v>
      </c>
      <c r="E60" s="35">
        <f t="shared" si="53"/>
        <v>66.912674910090573</v>
      </c>
      <c r="F60" s="35">
        <f t="shared" si="53"/>
        <v>74.185436666526584</v>
      </c>
      <c r="G60" s="35">
        <f t="shared" si="53"/>
        <v>69.855412243338833</v>
      </c>
      <c r="H60" s="35">
        <f t="shared" si="53"/>
        <v>77.986960445072327</v>
      </c>
      <c r="I60" s="35">
        <f t="shared" si="53"/>
        <v>81.508150753117661</v>
      </c>
      <c r="J60" s="35">
        <f t="shared" si="53"/>
        <v>87.130604278574538</v>
      </c>
      <c r="K60" s="35">
        <f t="shared" si="53"/>
        <v>96.34160156442158</v>
      </c>
      <c r="L60" s="35">
        <f t="shared" si="53"/>
        <v>74.461857409143704</v>
      </c>
      <c r="M60" s="35">
        <f t="shared" si="53"/>
        <v>77.935350010615366</v>
      </c>
      <c r="N60" s="35">
        <f t="shared" si="53"/>
        <v>77.467224333363447</v>
      </c>
      <c r="O60" s="35">
        <f t="shared" si="53"/>
        <v>77.803658195201024</v>
      </c>
      <c r="P60" s="35">
        <f t="shared" si="53"/>
        <v>78.228057545125012</v>
      </c>
      <c r="Q60" s="35">
        <f t="shared" si="53"/>
        <v>89.071617088294261</v>
      </c>
      <c r="R60" s="35">
        <f t="shared" si="53"/>
        <v>91.476801383170823</v>
      </c>
      <c r="S60" s="35">
        <f t="shared" si="53"/>
        <v>86.456541535490942</v>
      </c>
      <c r="T60" s="35">
        <f t="shared" si="53"/>
        <v>85.896779081802379</v>
      </c>
      <c r="U60" s="35">
        <f t="shared" si="53"/>
        <v>91.009420364547623</v>
      </c>
      <c r="V60" s="35">
        <f t="shared" si="53"/>
        <v>88.889128604552752</v>
      </c>
      <c r="W60" s="35">
        <f t="shared" si="53"/>
        <v>79.171312709827362</v>
      </c>
      <c r="X60" s="35">
        <f t="shared" si="53"/>
        <v>76.807967522302533</v>
      </c>
      <c r="Y60" s="35">
        <f t="shared" si="53"/>
        <v>79.572669611367928</v>
      </c>
      <c r="Z60" s="35">
        <f t="shared" si="53"/>
        <v>83.764050644069357</v>
      </c>
      <c r="AA60" s="35">
        <f t="shared" si="53"/>
        <v>44.670670151739614</v>
      </c>
      <c r="AB60" s="35">
        <f t="shared" si="38"/>
        <v>82.34114297018732</v>
      </c>
      <c r="AC60" s="35">
        <f t="shared" ref="AC60:AE60" si="54">IFERROR((AC28-AC10),"NO")</f>
        <v>84.196831505782939</v>
      </c>
      <c r="AD60" s="35">
        <f t="shared" si="54"/>
        <v>79.658124558911368</v>
      </c>
      <c r="AE60" s="35">
        <f t="shared" si="54"/>
        <v>85.192676051560738</v>
      </c>
      <c r="AF60" s="35">
        <f t="shared" ref="AF60" si="55">IFERROR((AF28-AF10),"NO")</f>
        <v>87.42420222495457</v>
      </c>
    </row>
    <row r="61" spans="2:32" x14ac:dyDescent="0.2">
      <c r="B61" s="5" t="s">
        <v>1</v>
      </c>
      <c r="C61" s="35">
        <f t="shared" ref="C61:AA61" si="56">IFERROR((C29-C11),"NO")</f>
        <v>0</v>
      </c>
      <c r="D61" s="35">
        <f t="shared" si="56"/>
        <v>0</v>
      </c>
      <c r="E61" s="35">
        <f t="shared" si="56"/>
        <v>0</v>
      </c>
      <c r="F61" s="35">
        <f t="shared" si="56"/>
        <v>0</v>
      </c>
      <c r="G61" s="35">
        <f t="shared" si="56"/>
        <v>0</v>
      </c>
      <c r="H61" s="35">
        <f t="shared" si="56"/>
        <v>0</v>
      </c>
      <c r="I61" s="35">
        <f t="shared" si="56"/>
        <v>0</v>
      </c>
      <c r="J61" s="35">
        <f t="shared" si="56"/>
        <v>0</v>
      </c>
      <c r="K61" s="35">
        <f t="shared" si="56"/>
        <v>0</v>
      </c>
      <c r="L61" s="35">
        <f t="shared" si="56"/>
        <v>0</v>
      </c>
      <c r="M61" s="35">
        <f t="shared" si="56"/>
        <v>0</v>
      </c>
      <c r="N61" s="35">
        <f t="shared" si="56"/>
        <v>0.4046810668680223</v>
      </c>
      <c r="O61" s="35">
        <f t="shared" si="56"/>
        <v>0.64608593619794874</v>
      </c>
      <c r="P61" s="35">
        <f t="shared" si="56"/>
        <v>0.91895942031339928</v>
      </c>
      <c r="Q61" s="35">
        <f t="shared" si="56"/>
        <v>1.2233015192141465</v>
      </c>
      <c r="R61" s="35">
        <f t="shared" si="56"/>
        <v>1.55911223290002</v>
      </c>
      <c r="S61" s="35">
        <f t="shared" si="56"/>
        <v>0.76839361195709444</v>
      </c>
      <c r="T61" s="35">
        <f t="shared" si="56"/>
        <v>0.82793856939690613</v>
      </c>
      <c r="U61" s="35">
        <f t="shared" si="56"/>
        <v>0.12954443856472153</v>
      </c>
      <c r="V61" s="35">
        <f t="shared" si="56"/>
        <v>0.15011132909739899</v>
      </c>
      <c r="W61" s="35">
        <f t="shared" si="56"/>
        <v>0.15798029941470304</v>
      </c>
      <c r="X61" s="35">
        <f t="shared" si="56"/>
        <v>0.16584926973200709</v>
      </c>
      <c r="Y61" s="35">
        <f t="shared" si="56"/>
        <v>9.8152946920890827E-2</v>
      </c>
      <c r="Z61" s="35">
        <f t="shared" si="56"/>
        <v>0.10259901214476486</v>
      </c>
      <c r="AA61" s="35">
        <f t="shared" si="56"/>
        <v>-6.3000279371988199</v>
      </c>
      <c r="AB61" s="35">
        <f t="shared" si="38"/>
        <v>-5.3230769615065583</v>
      </c>
      <c r="AC61" s="35">
        <f t="shared" ref="AC61:AE61" si="57">IFERROR((AC29-AC11),"NO")</f>
        <v>-6.9567159346340759</v>
      </c>
      <c r="AD61" s="35">
        <f t="shared" si="57"/>
        <v>-8.4942887937972955</v>
      </c>
      <c r="AE61" s="35">
        <f t="shared" si="57"/>
        <v>-7.6743582984842078</v>
      </c>
      <c r="AF61" s="35">
        <f t="shared" ref="AF61" si="58">IFERROR((AF29-AF11),"NO")</f>
        <v>0.65045221266564113</v>
      </c>
    </row>
    <row r="62" spans="2:32" x14ac:dyDescent="0.2">
      <c r="B62" s="5" t="s">
        <v>2</v>
      </c>
      <c r="C62" s="35">
        <f t="shared" ref="C62:AA62" si="59">IFERROR((C30-C12),"NO")</f>
        <v>0</v>
      </c>
      <c r="D62" s="35">
        <f t="shared" si="59"/>
        <v>0</v>
      </c>
      <c r="E62" s="35">
        <f t="shared" si="59"/>
        <v>0</v>
      </c>
      <c r="F62" s="35">
        <f t="shared" si="59"/>
        <v>0</v>
      </c>
      <c r="G62" s="35">
        <f t="shared" si="59"/>
        <v>0</v>
      </c>
      <c r="H62" s="35">
        <f t="shared" si="59"/>
        <v>0</v>
      </c>
      <c r="I62" s="35">
        <f t="shared" si="59"/>
        <v>0</v>
      </c>
      <c r="J62" s="35">
        <f t="shared" si="59"/>
        <v>0</v>
      </c>
      <c r="K62" s="35">
        <f t="shared" si="59"/>
        <v>0</v>
      </c>
      <c r="L62" s="35">
        <f t="shared" si="59"/>
        <v>0</v>
      </c>
      <c r="M62" s="35">
        <f>IFERROR((M30-M12),"NO")</f>
        <v>0</v>
      </c>
      <c r="N62" s="35">
        <f t="shared" si="59"/>
        <v>0</v>
      </c>
      <c r="O62" s="35">
        <f t="shared" si="59"/>
        <v>0</v>
      </c>
      <c r="P62" s="35">
        <f t="shared" si="59"/>
        <v>0</v>
      </c>
      <c r="Q62" s="35">
        <f t="shared" si="59"/>
        <v>0</v>
      </c>
      <c r="R62" s="35">
        <f t="shared" si="59"/>
        <v>0</v>
      </c>
      <c r="S62" s="35">
        <f t="shared" si="59"/>
        <v>0</v>
      </c>
      <c r="T62" s="35">
        <f t="shared" si="59"/>
        <v>0</v>
      </c>
      <c r="U62" s="35">
        <f t="shared" si="59"/>
        <v>0</v>
      </c>
      <c r="V62" s="35">
        <f t="shared" si="59"/>
        <v>0</v>
      </c>
      <c r="W62" s="35">
        <f t="shared" si="59"/>
        <v>0</v>
      </c>
      <c r="X62" s="35">
        <f t="shared" si="59"/>
        <v>0</v>
      </c>
      <c r="Y62" s="35">
        <f t="shared" si="59"/>
        <v>0</v>
      </c>
      <c r="Z62" s="35">
        <f t="shared" si="59"/>
        <v>0</v>
      </c>
      <c r="AA62" s="35">
        <f t="shared" si="59"/>
        <v>0</v>
      </c>
      <c r="AB62" s="35">
        <f t="shared" si="38"/>
        <v>0</v>
      </c>
      <c r="AC62" s="35">
        <f t="shared" ref="AC62:AE62" si="60">IFERROR((AC30-AC12),"NO")</f>
        <v>0</v>
      </c>
      <c r="AD62" s="35">
        <f t="shared" si="60"/>
        <v>0</v>
      </c>
      <c r="AE62" s="35">
        <f t="shared" si="60"/>
        <v>0</v>
      </c>
      <c r="AF62" s="35">
        <f t="shared" ref="AF62" si="61">IFERROR((AF30-AF12),"NO")</f>
        <v>0</v>
      </c>
    </row>
    <row r="63" spans="2:32" ht="18" x14ac:dyDescent="0.2">
      <c r="B63" s="5" t="s">
        <v>163</v>
      </c>
      <c r="C63" s="35">
        <f t="shared" ref="C63:AA63" si="62">IFERROR((C31-C13),"NO")</f>
        <v>0</v>
      </c>
      <c r="D63" s="35">
        <f t="shared" si="62"/>
        <v>0</v>
      </c>
      <c r="E63" s="35">
        <f t="shared" si="62"/>
        <v>0</v>
      </c>
      <c r="F63" s="35">
        <f t="shared" si="62"/>
        <v>0</v>
      </c>
      <c r="G63" s="35">
        <f t="shared" si="62"/>
        <v>0</v>
      </c>
      <c r="H63" s="35">
        <f t="shared" si="62"/>
        <v>0</v>
      </c>
      <c r="I63" s="35">
        <f t="shared" si="62"/>
        <v>0</v>
      </c>
      <c r="J63" s="35">
        <f t="shared" si="62"/>
        <v>0</v>
      </c>
      <c r="K63" s="35">
        <f t="shared" si="62"/>
        <v>0</v>
      </c>
      <c r="L63" s="35">
        <f t="shared" si="62"/>
        <v>0</v>
      </c>
      <c r="M63" s="35">
        <f t="shared" si="62"/>
        <v>0</v>
      </c>
      <c r="N63" s="35">
        <f t="shared" si="62"/>
        <v>0</v>
      </c>
      <c r="O63" s="35">
        <f t="shared" si="62"/>
        <v>0</v>
      </c>
      <c r="P63" s="35">
        <f t="shared" si="62"/>
        <v>0</v>
      </c>
      <c r="Q63" s="35">
        <f t="shared" si="62"/>
        <v>0</v>
      </c>
      <c r="R63" s="35">
        <f t="shared" si="62"/>
        <v>0</v>
      </c>
      <c r="S63" s="35">
        <f t="shared" si="62"/>
        <v>0</v>
      </c>
      <c r="T63" s="35">
        <f t="shared" si="62"/>
        <v>0</v>
      </c>
      <c r="U63" s="35">
        <f t="shared" si="62"/>
        <v>0</v>
      </c>
      <c r="V63" s="35">
        <f t="shared" si="62"/>
        <v>0</v>
      </c>
      <c r="W63" s="35">
        <f t="shared" si="62"/>
        <v>0</v>
      </c>
      <c r="X63" s="35">
        <f t="shared" si="62"/>
        <v>0</v>
      </c>
      <c r="Y63" s="35">
        <f t="shared" si="62"/>
        <v>0</v>
      </c>
      <c r="Z63" s="35">
        <f t="shared" si="62"/>
        <v>0</v>
      </c>
      <c r="AA63" s="35">
        <f t="shared" si="62"/>
        <v>0</v>
      </c>
      <c r="AB63" s="35">
        <f t="shared" si="38"/>
        <v>0</v>
      </c>
      <c r="AC63" s="35">
        <f t="shared" ref="AC63:AE63" si="63">IFERROR((AC31-AC13),"NO")</f>
        <v>0</v>
      </c>
      <c r="AD63" s="35">
        <f t="shared" si="63"/>
        <v>0</v>
      </c>
      <c r="AE63" s="35">
        <f t="shared" si="63"/>
        <v>0</v>
      </c>
      <c r="AF63" s="35">
        <f t="shared" ref="AF63" si="64">IFERROR((AF31-AF13),"NO")</f>
        <v>0</v>
      </c>
    </row>
    <row r="64" spans="2:32" ht="18" x14ac:dyDescent="0.2">
      <c r="B64" s="5" t="s">
        <v>164</v>
      </c>
      <c r="C64" s="35" t="str">
        <f t="shared" ref="C64:AA64" si="65">IFERROR((C32-C14),"NO")</f>
        <v>NO</v>
      </c>
      <c r="D64" s="35" t="str">
        <f t="shared" si="65"/>
        <v>NO</v>
      </c>
      <c r="E64" s="35" t="str">
        <f t="shared" si="65"/>
        <v>NO</v>
      </c>
      <c r="F64" s="35" t="str">
        <f t="shared" si="65"/>
        <v>NO</v>
      </c>
      <c r="G64" s="35" t="str">
        <f t="shared" si="65"/>
        <v>NO</v>
      </c>
      <c r="H64" s="35">
        <f t="shared" si="65"/>
        <v>0</v>
      </c>
      <c r="I64" s="35">
        <f t="shared" si="65"/>
        <v>0</v>
      </c>
      <c r="J64" s="35">
        <f t="shared" si="65"/>
        <v>0</v>
      </c>
      <c r="K64" s="35">
        <f t="shared" si="65"/>
        <v>0</v>
      </c>
      <c r="L64" s="35">
        <f t="shared" si="65"/>
        <v>0</v>
      </c>
      <c r="M64" s="35">
        <f t="shared" si="65"/>
        <v>0</v>
      </c>
      <c r="N64" s="35">
        <f t="shared" si="65"/>
        <v>0</v>
      </c>
      <c r="O64" s="35">
        <f t="shared" si="65"/>
        <v>0</v>
      </c>
      <c r="P64" s="35">
        <f t="shared" si="65"/>
        <v>0</v>
      </c>
      <c r="Q64" s="35">
        <f t="shared" si="65"/>
        <v>0</v>
      </c>
      <c r="R64" s="35">
        <f t="shared" si="65"/>
        <v>0</v>
      </c>
      <c r="S64" s="35">
        <f t="shared" si="65"/>
        <v>0</v>
      </c>
      <c r="T64" s="35">
        <f t="shared" si="65"/>
        <v>0</v>
      </c>
      <c r="U64" s="35" t="str">
        <f t="shared" si="65"/>
        <v>NO</v>
      </c>
      <c r="V64" s="35" t="str">
        <f t="shared" si="65"/>
        <v>NO</v>
      </c>
      <c r="W64" s="35" t="str">
        <f t="shared" si="65"/>
        <v>NO</v>
      </c>
      <c r="X64" s="35" t="str">
        <f t="shared" si="65"/>
        <v>NO</v>
      </c>
      <c r="Y64" s="35">
        <f t="shared" si="65"/>
        <v>0</v>
      </c>
      <c r="Z64" s="35">
        <f t="shared" si="65"/>
        <v>0</v>
      </c>
      <c r="AA64" s="35">
        <f t="shared" si="65"/>
        <v>0</v>
      </c>
      <c r="AB64" s="35">
        <f t="shared" si="38"/>
        <v>0</v>
      </c>
      <c r="AC64" s="35">
        <f t="shared" ref="AC64:AE64" si="66">IFERROR((AC32-AC14),"NO")</f>
        <v>0</v>
      </c>
      <c r="AD64" s="35">
        <f t="shared" si="66"/>
        <v>0</v>
      </c>
      <c r="AE64" s="35">
        <f t="shared" si="66"/>
        <v>0</v>
      </c>
      <c r="AF64" s="35">
        <f t="shared" ref="AF64" si="67">IFERROR((AF32-AF14),"NO")</f>
        <v>0</v>
      </c>
    </row>
    <row r="65" spans="2:32" x14ac:dyDescent="0.2">
      <c r="B65" s="24" t="s">
        <v>11</v>
      </c>
      <c r="C65" s="36">
        <f t="shared" ref="C65:AA65" si="68">IFERROR((C33-C15),"NO")</f>
        <v>-4.9842792440758785</v>
      </c>
      <c r="D65" s="36">
        <f t="shared" si="68"/>
        <v>-5.11642904929613</v>
      </c>
      <c r="E65" s="36">
        <f t="shared" si="68"/>
        <v>-2.9621353329857811</v>
      </c>
      <c r="F65" s="36">
        <f t="shared" si="68"/>
        <v>3.6736219009690103</v>
      </c>
      <c r="G65" s="36">
        <f t="shared" si="68"/>
        <v>-1.5946102497618995</v>
      </c>
      <c r="H65" s="36">
        <f t="shared" si="68"/>
        <v>5.1412667112672352</v>
      </c>
      <c r="I65" s="36">
        <f t="shared" si="68"/>
        <v>7.5778315933057456</v>
      </c>
      <c r="J65" s="36">
        <f t="shared" si="68"/>
        <v>12.860882022279839</v>
      </c>
      <c r="K65" s="36">
        <f t="shared" si="68"/>
        <v>21.487374486663612</v>
      </c>
      <c r="L65" s="36">
        <f t="shared" si="68"/>
        <v>-0.93759838349069469</v>
      </c>
      <c r="M65" s="36">
        <f t="shared" si="68"/>
        <v>1.6268158465391025</v>
      </c>
      <c r="N65" s="36">
        <f t="shared" si="68"/>
        <v>1.3422688355640275</v>
      </c>
      <c r="O65" s="36">
        <f t="shared" si="68"/>
        <v>1.3835054258233868</v>
      </c>
      <c r="P65" s="36">
        <f t="shared" si="68"/>
        <v>1.4603861231444171</v>
      </c>
      <c r="Q65" s="36">
        <f t="shared" si="68"/>
        <v>27.230358468092163</v>
      </c>
      <c r="R65" s="36">
        <f t="shared" si="68"/>
        <v>33.127592572927824</v>
      </c>
      <c r="S65" s="36">
        <f t="shared" si="68"/>
        <v>22.746030983995297</v>
      </c>
      <c r="T65" s="36">
        <f t="shared" si="68"/>
        <v>23.165862835478038</v>
      </c>
      <c r="U65" s="36">
        <f t="shared" si="68"/>
        <v>28.423624230839778</v>
      </c>
      <c r="V65" s="36">
        <f t="shared" si="68"/>
        <v>25.59066448759404</v>
      </c>
      <c r="W65" s="36">
        <f t="shared" si="68"/>
        <v>-1.2981875353725627</v>
      </c>
      <c r="X65" s="36">
        <f t="shared" si="68"/>
        <v>-50.791932336738682</v>
      </c>
      <c r="Y65" s="36">
        <f t="shared" si="68"/>
        <v>-20.200122622693016</v>
      </c>
      <c r="Z65" s="36">
        <f t="shared" si="68"/>
        <v>-20.370297215195023</v>
      </c>
      <c r="AA65" s="36">
        <f t="shared" si="68"/>
        <v>-56.411551598343067</v>
      </c>
      <c r="AB65" s="36">
        <f t="shared" si="38"/>
        <v>45.307248234923463</v>
      </c>
      <c r="AC65" s="36">
        <f t="shared" ref="AC65:AE65" si="69">IFERROR((AC33-AC15),"NO")</f>
        <v>239.4740611388188</v>
      </c>
      <c r="AD65" s="36">
        <f t="shared" si="69"/>
        <v>-48.020235925192537</v>
      </c>
      <c r="AE65" s="36">
        <f t="shared" si="69"/>
        <v>-174.05884921910183</v>
      </c>
      <c r="AF65" s="36">
        <f t="shared" ref="AF65" si="70">IFERROR((AF33-AF15),"NO")</f>
        <v>77.836522109471844</v>
      </c>
    </row>
    <row r="66" spans="2:32" x14ac:dyDescent="0.2">
      <c r="B66" s="5" t="s">
        <v>13</v>
      </c>
      <c r="C66" s="35">
        <f t="shared" ref="C66:AA66" si="71">IFERROR((C34-C16),"NO")</f>
        <v>1056.6636390597487</v>
      </c>
      <c r="D66" s="35">
        <f t="shared" si="71"/>
        <v>1135.1792202524375</v>
      </c>
      <c r="E66" s="35">
        <f t="shared" si="71"/>
        <v>1145.5495391936711</v>
      </c>
      <c r="F66" s="35">
        <f t="shared" si="71"/>
        <v>1448.7781854008499</v>
      </c>
      <c r="G66" s="35">
        <f t="shared" si="71"/>
        <v>1300.6507044307655</v>
      </c>
      <c r="H66" s="35">
        <f t="shared" si="71"/>
        <v>1392.799530430595</v>
      </c>
      <c r="I66" s="35">
        <f t="shared" si="71"/>
        <v>1438.2577862610196</v>
      </c>
      <c r="J66" s="35">
        <f t="shared" si="71"/>
        <v>1478.7005035813054</v>
      </c>
      <c r="K66" s="35">
        <f t="shared" si="71"/>
        <v>1482.5238538452686</v>
      </c>
      <c r="L66" s="35">
        <f t="shared" si="71"/>
        <v>1516.8051789058372</v>
      </c>
      <c r="M66" s="35">
        <f t="shared" si="71"/>
        <v>1721.3051283336681</v>
      </c>
      <c r="N66" s="35">
        <f t="shared" si="71"/>
        <v>1688.6248028183327</v>
      </c>
      <c r="O66" s="35">
        <f t="shared" si="71"/>
        <v>1621.1918100962648</v>
      </c>
      <c r="P66" s="35">
        <f t="shared" si="71"/>
        <v>1669.2193863782741</v>
      </c>
      <c r="Q66" s="35">
        <f t="shared" si="71"/>
        <v>1911.6221086105215</v>
      </c>
      <c r="R66" s="35">
        <f t="shared" si="71"/>
        <v>1887.3951621752058</v>
      </c>
      <c r="S66" s="35">
        <f t="shared" si="71"/>
        <v>1656.4148369328614</v>
      </c>
      <c r="T66" s="35">
        <f t="shared" si="71"/>
        <v>1553.7936163859267</v>
      </c>
      <c r="U66" s="35">
        <f t="shared" si="71"/>
        <v>1783.9089753212902</v>
      </c>
      <c r="V66" s="35">
        <f t="shared" si="71"/>
        <v>1598.6537485539302</v>
      </c>
      <c r="W66" s="35">
        <f t="shared" si="71"/>
        <v>1587.0370131196105</v>
      </c>
      <c r="X66" s="35">
        <f t="shared" si="71"/>
        <v>1481.7972857848144</v>
      </c>
      <c r="Y66" s="35">
        <f t="shared" si="71"/>
        <v>1752.972022460257</v>
      </c>
      <c r="Z66" s="35">
        <f t="shared" si="71"/>
        <v>2305.9701553887353</v>
      </c>
      <c r="AA66" s="35">
        <f t="shared" si="71"/>
        <v>635.38191629106586</v>
      </c>
      <c r="AB66" s="35">
        <f t="shared" si="38"/>
        <v>1733.0240000111226</v>
      </c>
      <c r="AC66" s="35">
        <f t="shared" ref="AC66:AE66" si="72">IFERROR((AC34-AC16),"NO")</f>
        <v>1798.9418155416934</v>
      </c>
      <c r="AD66" s="35">
        <f t="shared" si="72"/>
        <v>1698.3872952626698</v>
      </c>
      <c r="AE66" s="35">
        <f t="shared" si="72"/>
        <v>1887.3068353804701</v>
      </c>
      <c r="AF66" s="35">
        <f t="shared" ref="AF66" si="73">IFERROR((AF34-AF16),"NO")</f>
        <v>2522.1485692179776</v>
      </c>
    </row>
  </sheetData>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AI67"/>
  <sheetViews>
    <sheetView topLeftCell="B1" zoomScale="75" zoomScaleNormal="75" workbookViewId="0">
      <pane ySplit="1" topLeftCell="A2" activePane="bottomLeft" state="frozen"/>
      <selection activeCell="B38" sqref="B38"/>
      <selection pane="bottomLeft" activeCell="AG48" sqref="AG48"/>
    </sheetView>
  </sheetViews>
  <sheetFormatPr defaultRowHeight="15" x14ac:dyDescent="0.2"/>
  <cols>
    <col min="1" max="1" width="3.28515625" style="5" customWidth="1"/>
    <col min="2" max="2" width="46.28515625" style="5" customWidth="1"/>
    <col min="3" max="30" width="9.28515625" style="5" bestFit="1" customWidth="1"/>
    <col min="31" max="33" width="9.28515625" style="5" customWidth="1"/>
    <col min="34" max="34" width="11.42578125" style="5" customWidth="1"/>
    <col min="35" max="16384" width="9.140625" style="5"/>
  </cols>
  <sheetData>
    <row r="1" spans="2:33" ht="15.75" customHeight="1" x14ac:dyDescent="0.2">
      <c r="B1" s="24" t="s">
        <v>179</v>
      </c>
    </row>
    <row r="2" spans="2:33" ht="18" x14ac:dyDescent="0.2">
      <c r="B2" s="10" t="s">
        <v>195</v>
      </c>
    </row>
    <row r="3" spans="2:33" ht="20.25" customHeight="1" x14ac:dyDescent="0.2">
      <c r="B3" s="4" t="s">
        <v>22</v>
      </c>
      <c r="C3" s="4">
        <v>1990</v>
      </c>
      <c r="D3" s="4">
        <v>1991</v>
      </c>
      <c r="E3" s="4">
        <v>1992</v>
      </c>
      <c r="F3" s="4">
        <v>1993</v>
      </c>
      <c r="G3" s="4">
        <v>1994</v>
      </c>
      <c r="H3" s="4">
        <v>1995</v>
      </c>
      <c r="I3" s="4">
        <v>1996</v>
      </c>
      <c r="J3" s="4">
        <v>1997</v>
      </c>
      <c r="K3" s="4">
        <v>1998</v>
      </c>
      <c r="L3" s="4">
        <v>1999</v>
      </c>
      <c r="M3" s="4">
        <v>2000</v>
      </c>
      <c r="N3" s="4">
        <v>2001</v>
      </c>
      <c r="O3" s="4">
        <v>2002</v>
      </c>
      <c r="P3" s="4">
        <v>2003</v>
      </c>
      <c r="Q3" s="4">
        <v>2004</v>
      </c>
      <c r="R3" s="4">
        <v>2005</v>
      </c>
      <c r="S3" s="4">
        <v>2006</v>
      </c>
      <c r="T3" s="4">
        <v>2007</v>
      </c>
      <c r="U3" s="4">
        <v>2008</v>
      </c>
      <c r="V3" s="4">
        <v>2009</v>
      </c>
      <c r="W3" s="4">
        <v>2010</v>
      </c>
      <c r="X3" s="4">
        <v>2011</v>
      </c>
      <c r="Y3" s="4">
        <v>2012</v>
      </c>
      <c r="Z3" s="4">
        <v>2013</v>
      </c>
      <c r="AA3" s="4">
        <v>2014</v>
      </c>
      <c r="AB3" s="4">
        <v>2015</v>
      </c>
      <c r="AC3" s="4">
        <v>2016</v>
      </c>
      <c r="AD3" s="4">
        <v>2017</v>
      </c>
      <c r="AE3" s="4">
        <v>2018</v>
      </c>
      <c r="AF3" s="4">
        <v>2019</v>
      </c>
      <c r="AG3" s="4"/>
    </row>
    <row r="4" spans="2:33" x14ac:dyDescent="0.2">
      <c r="B4" s="9" t="s">
        <v>20</v>
      </c>
      <c r="C4" s="30">
        <f>SUM(C5:C8)</f>
        <v>30919.2705714857</v>
      </c>
      <c r="D4" s="30">
        <f t="shared" ref="D4:X4" si="0">SUM(D5:D8)</f>
        <v>31781.180484407283</v>
      </c>
      <c r="E4" s="30">
        <f t="shared" si="0"/>
        <v>31676.072779391274</v>
      </c>
      <c r="F4" s="30">
        <f t="shared" si="0"/>
        <v>31850.946612670232</v>
      </c>
      <c r="G4" s="30">
        <f t="shared" si="0"/>
        <v>32821.01389974534</v>
      </c>
      <c r="H4" s="30">
        <f t="shared" si="0"/>
        <v>33732.222281775365</v>
      </c>
      <c r="I4" s="30">
        <f t="shared" si="0"/>
        <v>35348.47083599597</v>
      </c>
      <c r="J4" s="30">
        <f t="shared" si="0"/>
        <v>36460.13819052538</v>
      </c>
      <c r="K4" s="30">
        <f t="shared" si="0"/>
        <v>38691.56579275371</v>
      </c>
      <c r="L4" s="30">
        <f t="shared" si="0"/>
        <v>40064.833762475624</v>
      </c>
      <c r="M4" s="30">
        <f t="shared" si="0"/>
        <v>42411.046656590588</v>
      </c>
      <c r="N4" s="30">
        <f t="shared" si="0"/>
        <v>44449.611947253776</v>
      </c>
      <c r="O4" s="30">
        <f t="shared" si="0"/>
        <v>43307.549376950163</v>
      </c>
      <c r="P4" s="30">
        <f t="shared" si="0"/>
        <v>43274.910309482919</v>
      </c>
      <c r="Q4" s="30">
        <f t="shared" si="0"/>
        <v>43732.485872028301</v>
      </c>
      <c r="R4" s="30">
        <f t="shared" si="0"/>
        <v>45645.989178030111</v>
      </c>
      <c r="S4" s="30">
        <f t="shared" si="0"/>
        <v>45149.336163329746</v>
      </c>
      <c r="T4" s="30">
        <f t="shared" si="0"/>
        <v>45074.045643532401</v>
      </c>
      <c r="U4" s="30">
        <f t="shared" si="0"/>
        <v>45187.450715465216</v>
      </c>
      <c r="V4" s="30">
        <f t="shared" si="0"/>
        <v>40718.824645306384</v>
      </c>
      <c r="W4" s="30">
        <f t="shared" si="0"/>
        <v>40386.454677745744</v>
      </c>
      <c r="X4" s="30">
        <f t="shared" si="0"/>
        <v>36890.919447582026</v>
      </c>
      <c r="Y4" s="30">
        <f t="shared" ref="Y4:AC4" si="1">SUM(Y5:Y8)</f>
        <v>36953.399269631802</v>
      </c>
      <c r="Z4" s="30">
        <f t="shared" si="1"/>
        <v>35802.089146844104</v>
      </c>
      <c r="AA4" s="30">
        <f t="shared" si="1"/>
        <v>35173.796220549091</v>
      </c>
      <c r="AB4" s="30">
        <f t="shared" si="1"/>
        <v>36748.145817313678</v>
      </c>
      <c r="AC4" s="30">
        <f t="shared" si="1"/>
        <v>38062.299571103656</v>
      </c>
      <c r="AD4" s="30">
        <f t="shared" ref="AD4:AE4" si="2">SUM(AD5:AD8)</f>
        <v>37041.062047864543</v>
      </c>
      <c r="AE4" s="30">
        <f t="shared" si="2"/>
        <v>36949.627239201145</v>
      </c>
      <c r="AF4" s="30">
        <f t="shared" ref="AF4" si="3">SUM(AF5:AF8)</f>
        <v>35131.808889066771</v>
      </c>
      <c r="AG4" s="30"/>
    </row>
    <row r="5" spans="2:33" x14ac:dyDescent="0.2">
      <c r="B5" s="43" t="s">
        <v>14</v>
      </c>
      <c r="C5" s="30">
        <v>11223.12672799716</v>
      </c>
      <c r="D5" s="30">
        <v>11684.216169548012</v>
      </c>
      <c r="E5" s="30">
        <v>12345.631586408674</v>
      </c>
      <c r="F5" s="30">
        <v>12361.503535976539</v>
      </c>
      <c r="G5" s="30">
        <v>12698.964605169616</v>
      </c>
      <c r="H5" s="30">
        <v>13383.629051628215</v>
      </c>
      <c r="I5" s="30">
        <v>14103.622705934602</v>
      </c>
      <c r="J5" s="30">
        <v>14761.014389242522</v>
      </c>
      <c r="K5" s="30">
        <v>15141.535204543823</v>
      </c>
      <c r="L5" s="30">
        <v>15800.052247276675</v>
      </c>
      <c r="M5" s="30">
        <v>16116.301209055915</v>
      </c>
      <c r="N5" s="30">
        <v>17334.222532490625</v>
      </c>
      <c r="O5" s="30">
        <v>16419.82729101825</v>
      </c>
      <c r="P5" s="30">
        <v>15725.698454375986</v>
      </c>
      <c r="Q5" s="30">
        <v>15335.108711174189</v>
      </c>
      <c r="R5" s="30">
        <v>15828.510080063283</v>
      </c>
      <c r="S5" s="30">
        <v>15076.623744974208</v>
      </c>
      <c r="T5" s="30">
        <v>14583.002672790348</v>
      </c>
      <c r="U5" s="30">
        <v>14710.482840435314</v>
      </c>
      <c r="V5" s="30">
        <v>13119.108952619692</v>
      </c>
      <c r="W5" s="30">
        <v>13380.23764922326</v>
      </c>
      <c r="X5" s="30">
        <v>11980.042900755834</v>
      </c>
      <c r="Y5" s="30">
        <v>12810.126722470799</v>
      </c>
      <c r="Z5" s="30">
        <v>11434.111674230382</v>
      </c>
      <c r="AA5" s="30">
        <v>11252.048327685383</v>
      </c>
      <c r="AB5" s="30">
        <v>11875.4560767729</v>
      </c>
      <c r="AC5" s="30">
        <v>12589.314856223213</v>
      </c>
      <c r="AD5" s="30">
        <v>11819.693814408545</v>
      </c>
      <c r="AE5" s="30">
        <v>10552.068846727851</v>
      </c>
      <c r="AF5" s="30">
        <v>9367.9953280659993</v>
      </c>
      <c r="AG5" s="30"/>
    </row>
    <row r="6" spans="2:33" x14ac:dyDescent="0.2">
      <c r="B6" s="43" t="s">
        <v>15</v>
      </c>
      <c r="C6" s="30">
        <v>4097.8246571951713</v>
      </c>
      <c r="D6" s="30">
        <v>4185.9692200247255</v>
      </c>
      <c r="E6" s="30">
        <v>3862.6796578089343</v>
      </c>
      <c r="F6" s="30">
        <v>4071.5974661162413</v>
      </c>
      <c r="G6" s="30">
        <v>4312.1678188262094</v>
      </c>
      <c r="H6" s="30">
        <v>4331.2989769779233</v>
      </c>
      <c r="I6" s="30">
        <v>4198.3870987386135</v>
      </c>
      <c r="J6" s="30">
        <v>4541.470551301386</v>
      </c>
      <c r="K6" s="30">
        <v>4524.3581528333161</v>
      </c>
      <c r="L6" s="30">
        <v>4694.5944778590701</v>
      </c>
      <c r="M6" s="30">
        <v>5479.7901103896802</v>
      </c>
      <c r="N6" s="30">
        <v>5444.7030775496487</v>
      </c>
      <c r="O6" s="30">
        <v>5107.6582749093468</v>
      </c>
      <c r="P6" s="30">
        <v>5221.7570730151665</v>
      </c>
      <c r="Q6" s="30">
        <v>5292.5142515755679</v>
      </c>
      <c r="R6" s="30">
        <v>5471.8142700518583</v>
      </c>
      <c r="S6" s="30">
        <v>5260.8635420924411</v>
      </c>
      <c r="T6" s="30">
        <v>5348.6656747575917</v>
      </c>
      <c r="U6" s="30">
        <v>5158.2581586382075</v>
      </c>
      <c r="V6" s="30">
        <v>4135.3775859970528</v>
      </c>
      <c r="W6" s="30">
        <v>4164.4953133158988</v>
      </c>
      <c r="X6" s="30">
        <v>3689.8780468680611</v>
      </c>
      <c r="Y6" s="30">
        <v>3757.1285209171756</v>
      </c>
      <c r="Z6" s="30">
        <v>3920.6308441800343</v>
      </c>
      <c r="AA6" s="30">
        <v>4179.1255884352404</v>
      </c>
      <c r="AB6" s="30">
        <v>4261.1194586546126</v>
      </c>
      <c r="AC6" s="30">
        <v>4352.2552640191907</v>
      </c>
      <c r="AD6" s="30">
        <v>4461.7819475526885</v>
      </c>
      <c r="AE6" s="30">
        <v>4684.9169594239993</v>
      </c>
      <c r="AF6" s="30">
        <v>4589.2031287031677</v>
      </c>
      <c r="AG6" s="30"/>
    </row>
    <row r="7" spans="2:33" x14ac:dyDescent="0.2">
      <c r="B7" s="43" t="s">
        <v>16</v>
      </c>
      <c r="C7" s="30">
        <v>5148.4434985780681</v>
      </c>
      <c r="D7" s="30">
        <v>5328.9796285487409</v>
      </c>
      <c r="E7" s="30">
        <v>5757.694096648589</v>
      </c>
      <c r="F7" s="30">
        <v>5734.4284670211282</v>
      </c>
      <c r="G7" s="30">
        <v>5986.4371118693234</v>
      </c>
      <c r="H7" s="30">
        <v>6280.3359897314149</v>
      </c>
      <c r="I7" s="30">
        <v>7334.5998000014879</v>
      </c>
      <c r="J7" s="30">
        <v>7713.2007742164942</v>
      </c>
      <c r="K7" s="30">
        <v>9065.9554952397975</v>
      </c>
      <c r="L7" s="30">
        <v>9758.7842932715866</v>
      </c>
      <c r="M7" s="30">
        <v>10802.311187767993</v>
      </c>
      <c r="N7" s="30">
        <v>11325.906024202237</v>
      </c>
      <c r="O7" s="30">
        <v>11518.698481029349</v>
      </c>
      <c r="P7" s="30">
        <v>11720.564586038348</v>
      </c>
      <c r="Q7" s="30">
        <v>12438.857642145525</v>
      </c>
      <c r="R7" s="30">
        <v>13147.971867264325</v>
      </c>
      <c r="S7" s="30">
        <v>13825.682770177804</v>
      </c>
      <c r="T7" s="30">
        <v>14411.614846901222</v>
      </c>
      <c r="U7" s="30">
        <v>13681.360207945549</v>
      </c>
      <c r="V7" s="30">
        <v>12461.382220154244</v>
      </c>
      <c r="W7" s="30">
        <v>11545.356663145496</v>
      </c>
      <c r="X7" s="30">
        <v>11235.627493134863</v>
      </c>
      <c r="Y7" s="30">
        <v>10847.131843397079</v>
      </c>
      <c r="Z7" s="30">
        <v>11081.880919665986</v>
      </c>
      <c r="AA7" s="30">
        <v>11365.830237442362</v>
      </c>
      <c r="AB7" s="30">
        <v>11833.684482799013</v>
      </c>
      <c r="AC7" s="30">
        <v>12316.461897778501</v>
      </c>
      <c r="AD7" s="30">
        <v>12036.989271019434</v>
      </c>
      <c r="AE7" s="30">
        <v>12236.994731157412</v>
      </c>
      <c r="AF7" s="30">
        <v>12199.803134681708</v>
      </c>
      <c r="AG7" s="30"/>
    </row>
    <row r="8" spans="2:33" x14ac:dyDescent="0.2">
      <c r="B8" s="43" t="s">
        <v>17</v>
      </c>
      <c r="C8" s="30">
        <v>10449.875687715299</v>
      </c>
      <c r="D8" s="30">
        <v>10582.015466285804</v>
      </c>
      <c r="E8" s="30">
        <v>9710.0674385250768</v>
      </c>
      <c r="F8" s="30">
        <v>9683.4171435563276</v>
      </c>
      <c r="G8" s="30">
        <v>9823.4443638801895</v>
      </c>
      <c r="H8" s="30">
        <v>9736.9582634378112</v>
      </c>
      <c r="I8" s="30">
        <v>9711.861231321267</v>
      </c>
      <c r="J8" s="30">
        <v>9444.4524757649742</v>
      </c>
      <c r="K8" s="30">
        <v>9959.7169401367719</v>
      </c>
      <c r="L8" s="30">
        <v>9811.4027440682912</v>
      </c>
      <c r="M8" s="30">
        <v>10012.644149377005</v>
      </c>
      <c r="N8" s="30">
        <v>10344.780313011266</v>
      </c>
      <c r="O8" s="30">
        <v>10261.365329993216</v>
      </c>
      <c r="P8" s="30">
        <v>10606.890196053413</v>
      </c>
      <c r="Q8" s="30">
        <v>10666.005267133018</v>
      </c>
      <c r="R8" s="30">
        <v>11197.692960650646</v>
      </c>
      <c r="S8" s="30">
        <v>10986.166106085295</v>
      </c>
      <c r="T8" s="30">
        <v>10730.762449083242</v>
      </c>
      <c r="U8" s="30">
        <v>11637.349508446147</v>
      </c>
      <c r="V8" s="30">
        <v>11002.955886535399</v>
      </c>
      <c r="W8" s="30">
        <v>11296.365052061094</v>
      </c>
      <c r="X8" s="30">
        <v>9985.3710068232722</v>
      </c>
      <c r="Y8" s="30">
        <v>9539.0121828467491</v>
      </c>
      <c r="Z8" s="30">
        <v>9365.4657087677024</v>
      </c>
      <c r="AA8" s="30">
        <v>8376.7920669861087</v>
      </c>
      <c r="AB8" s="30">
        <v>8777.8857990871529</v>
      </c>
      <c r="AC8" s="30">
        <v>8804.2675530827564</v>
      </c>
      <c r="AD8" s="30">
        <v>8722.5970148838715</v>
      </c>
      <c r="AE8" s="30">
        <v>9475.6467018918811</v>
      </c>
      <c r="AF8" s="30">
        <v>8974.807297615891</v>
      </c>
      <c r="AG8" s="30"/>
    </row>
    <row r="9" spans="2:33" x14ac:dyDescent="0.2">
      <c r="B9" s="9" t="s">
        <v>21</v>
      </c>
      <c r="C9" s="30">
        <f>SUM(C10:C11)</f>
        <v>104.41981343326695</v>
      </c>
      <c r="D9" s="30">
        <f t="shared" ref="D9:X9" si="4">SUM(D10:D11)</f>
        <v>95.00688443362489</v>
      </c>
      <c r="E9" s="30">
        <f t="shared" si="4"/>
        <v>90.290977471351042</v>
      </c>
      <c r="F9" s="30">
        <f t="shared" si="4"/>
        <v>93.865890671125982</v>
      </c>
      <c r="G9" s="30">
        <f t="shared" si="4"/>
        <v>92.505662742992058</v>
      </c>
      <c r="H9" s="30">
        <f t="shared" si="4"/>
        <v>92.868478789822092</v>
      </c>
      <c r="I9" s="30">
        <f t="shared" si="4"/>
        <v>92.968819085645578</v>
      </c>
      <c r="J9" s="30">
        <f t="shared" si="4"/>
        <v>90.731213854022954</v>
      </c>
      <c r="K9" s="30">
        <f t="shared" si="4"/>
        <v>77.354766391054227</v>
      </c>
      <c r="L9" s="30">
        <f t="shared" si="4"/>
        <v>116.58380319347343</v>
      </c>
      <c r="M9" s="30">
        <f t="shared" si="4"/>
        <v>80.692133183159271</v>
      </c>
      <c r="N9" s="30">
        <f t="shared" si="4"/>
        <v>149.99336290986918</v>
      </c>
      <c r="O9" s="30">
        <f t="shared" si="4"/>
        <v>71.49291057215811</v>
      </c>
      <c r="P9" s="30">
        <f t="shared" si="4"/>
        <v>739.01704985798699</v>
      </c>
      <c r="Q9" s="30">
        <f t="shared" si="4"/>
        <v>79.659676530152083</v>
      </c>
      <c r="R9" s="30">
        <f t="shared" si="4"/>
        <v>70.931118902668274</v>
      </c>
      <c r="S9" s="30">
        <f t="shared" si="4"/>
        <v>82.412773075771781</v>
      </c>
      <c r="T9" s="30">
        <f t="shared" si="4"/>
        <v>90.62197097840172</v>
      </c>
      <c r="U9" s="30">
        <f t="shared" si="4"/>
        <v>85.075653602419919</v>
      </c>
      <c r="V9" s="30">
        <f t="shared" si="4"/>
        <v>80.458753083977868</v>
      </c>
      <c r="W9" s="30">
        <f t="shared" si="4"/>
        <v>86.963563417768512</v>
      </c>
      <c r="X9" s="30">
        <f t="shared" si="4"/>
        <v>79.598568097422785</v>
      </c>
      <c r="Y9" s="30">
        <f t="shared" ref="Y9:AC9" si="5">SUM(Y10:Y11)</f>
        <v>78.056113300144062</v>
      </c>
      <c r="Z9" s="30">
        <f t="shared" si="5"/>
        <v>76.175307746976785</v>
      </c>
      <c r="AA9" s="30">
        <f t="shared" si="5"/>
        <v>71.841777096337879</v>
      </c>
      <c r="AB9" s="30">
        <f t="shared" si="5"/>
        <v>72.653942436471752</v>
      </c>
      <c r="AC9" s="30">
        <f t="shared" si="5"/>
        <v>73.487208668161855</v>
      </c>
      <c r="AD9" s="30">
        <f t="shared" ref="AD9:AE9" si="6">SUM(AD10:AD11)</f>
        <v>78.965391623051744</v>
      </c>
      <c r="AE9" s="30">
        <f t="shared" si="6"/>
        <v>80.406816419452625</v>
      </c>
      <c r="AF9" s="30">
        <f t="shared" ref="AF9" si="7">SUM(AF10:AF11)</f>
        <v>77.254329031203326</v>
      </c>
      <c r="AG9" s="30"/>
    </row>
    <row r="10" spans="2:33" x14ac:dyDescent="0.2">
      <c r="B10" s="43" t="s">
        <v>18</v>
      </c>
      <c r="C10" s="30">
        <v>55.556567500000007</v>
      </c>
      <c r="D10" s="30">
        <v>44.934387500000014</v>
      </c>
      <c r="E10" s="30">
        <v>40.74219750000001</v>
      </c>
      <c r="F10" s="30">
        <v>37.626564930550252</v>
      </c>
      <c r="G10" s="30">
        <v>35.250374999999998</v>
      </c>
      <c r="H10" s="30">
        <v>33.329820000000005</v>
      </c>
      <c r="I10" s="30">
        <v>31.521490000000007</v>
      </c>
      <c r="J10" s="30">
        <v>30.141457500000001</v>
      </c>
      <c r="K10" s="30">
        <v>28.960415000000005</v>
      </c>
      <c r="L10" s="30">
        <v>27.913372500000005</v>
      </c>
      <c r="M10" s="30">
        <v>27.020765000000001</v>
      </c>
      <c r="N10" s="30">
        <v>26.188122500000006</v>
      </c>
      <c r="O10" s="30">
        <v>25.424992500000005</v>
      </c>
      <c r="P10" s="30">
        <v>24.746785000000003</v>
      </c>
      <c r="Q10" s="30">
        <v>24.148977500000001</v>
      </c>
      <c r="R10" s="30">
        <v>23.546647500000002</v>
      </c>
      <c r="S10" s="30">
        <v>23.0451525</v>
      </c>
      <c r="T10" s="30">
        <v>22.527745000000003</v>
      </c>
      <c r="U10" s="30">
        <v>22.07985</v>
      </c>
      <c r="V10" s="30">
        <v>21.658755000000003</v>
      </c>
      <c r="W10" s="30">
        <v>21.233137500000005</v>
      </c>
      <c r="X10" s="30">
        <v>20.865642500000003</v>
      </c>
      <c r="Y10" s="30">
        <v>20.498147500000002</v>
      </c>
      <c r="Z10" s="30">
        <v>20.146565000000006</v>
      </c>
      <c r="AA10" s="30">
        <v>19.8371925</v>
      </c>
      <c r="AB10" s="30">
        <v>19.539210000000001</v>
      </c>
      <c r="AC10" s="30">
        <v>19.241227500000001</v>
      </c>
      <c r="AD10" s="30">
        <v>18.943245000000005</v>
      </c>
      <c r="AE10" s="30">
        <v>18.645262500000005</v>
      </c>
      <c r="AF10" s="30">
        <v>18.347279999999998</v>
      </c>
      <c r="AG10" s="30"/>
    </row>
    <row r="11" spans="2:33" x14ac:dyDescent="0.2">
      <c r="B11" s="43" t="s">
        <v>19</v>
      </c>
      <c r="C11" s="30">
        <v>48.863245933266946</v>
      </c>
      <c r="D11" s="30">
        <v>50.072496933624883</v>
      </c>
      <c r="E11" s="30">
        <v>49.548779971351031</v>
      </c>
      <c r="F11" s="30">
        <v>56.23932574057573</v>
      </c>
      <c r="G11" s="30">
        <v>57.25528774299206</v>
      </c>
      <c r="H11" s="30">
        <v>59.538658789822094</v>
      </c>
      <c r="I11" s="30">
        <v>61.447329085645571</v>
      </c>
      <c r="J11" s="30">
        <v>60.589756354022953</v>
      </c>
      <c r="K11" s="30">
        <v>48.394351391054222</v>
      </c>
      <c r="L11" s="30">
        <v>88.670430693473421</v>
      </c>
      <c r="M11" s="30">
        <v>53.671368183159267</v>
      </c>
      <c r="N11" s="30">
        <v>123.80524040986919</v>
      </c>
      <c r="O11" s="30">
        <v>46.067918072158108</v>
      </c>
      <c r="P11" s="30">
        <v>714.27026485798694</v>
      </c>
      <c r="Q11" s="30">
        <v>55.510699030152082</v>
      </c>
      <c r="R11" s="30">
        <v>47.384471402668275</v>
      </c>
      <c r="S11" s="30">
        <v>59.367620575771774</v>
      </c>
      <c r="T11" s="30">
        <v>68.094225978401724</v>
      </c>
      <c r="U11" s="30">
        <v>62.995803602419926</v>
      </c>
      <c r="V11" s="30">
        <v>58.799998083977862</v>
      </c>
      <c r="W11" s="30">
        <v>65.7304259177685</v>
      </c>
      <c r="X11" s="30">
        <v>58.732925597422778</v>
      </c>
      <c r="Y11" s="30">
        <v>57.557965800144061</v>
      </c>
      <c r="Z11" s="30">
        <v>56.028742746976782</v>
      </c>
      <c r="AA11" s="30">
        <v>52.004584596337878</v>
      </c>
      <c r="AB11" s="30">
        <v>53.114732436471755</v>
      </c>
      <c r="AC11" s="30">
        <v>54.245981168161862</v>
      </c>
      <c r="AD11" s="30">
        <v>60.022146623051739</v>
      </c>
      <c r="AE11" s="30">
        <v>61.761553919452616</v>
      </c>
      <c r="AF11" s="30">
        <v>58.907049031203336</v>
      </c>
      <c r="AG11" s="30"/>
    </row>
    <row r="12" spans="2:33" ht="18" x14ac:dyDescent="0.2">
      <c r="B12" s="8" t="s">
        <v>173</v>
      </c>
      <c r="C12" s="31">
        <f>C4+C9</f>
        <v>31023.690384918966</v>
      </c>
      <c r="D12" s="31">
        <f t="shared" ref="D12:X12" si="8">D4+D9</f>
        <v>31876.187368840907</v>
      </c>
      <c r="E12" s="31">
        <f t="shared" si="8"/>
        <v>31766.363756862625</v>
      </c>
      <c r="F12" s="31">
        <f t="shared" si="8"/>
        <v>31944.812503341356</v>
      </c>
      <c r="G12" s="31">
        <f t="shared" si="8"/>
        <v>32913.519562488334</v>
      </c>
      <c r="H12" s="31">
        <f t="shared" si="8"/>
        <v>33825.090760565188</v>
      </c>
      <c r="I12" s="31">
        <f t="shared" si="8"/>
        <v>35441.439655081616</v>
      </c>
      <c r="J12" s="31">
        <f t="shared" si="8"/>
        <v>36550.869404379402</v>
      </c>
      <c r="K12" s="31">
        <f t="shared" si="8"/>
        <v>38768.920559144768</v>
      </c>
      <c r="L12" s="31">
        <f t="shared" si="8"/>
        <v>40181.4175656691</v>
      </c>
      <c r="M12" s="31">
        <f t="shared" si="8"/>
        <v>42491.73878977375</v>
      </c>
      <c r="N12" s="31">
        <f t="shared" si="8"/>
        <v>44599.605310163643</v>
      </c>
      <c r="O12" s="31">
        <f t="shared" si="8"/>
        <v>43379.042287522323</v>
      </c>
      <c r="P12" s="31">
        <f t="shared" si="8"/>
        <v>44013.927359340909</v>
      </c>
      <c r="Q12" s="31">
        <f t="shared" si="8"/>
        <v>43812.145548558452</v>
      </c>
      <c r="R12" s="31">
        <f t="shared" si="8"/>
        <v>45716.920296932782</v>
      </c>
      <c r="S12" s="31">
        <f t="shared" si="8"/>
        <v>45231.748936405515</v>
      </c>
      <c r="T12" s="31">
        <f t="shared" si="8"/>
        <v>45164.667614510799</v>
      </c>
      <c r="U12" s="31">
        <f t="shared" si="8"/>
        <v>45272.526369067637</v>
      </c>
      <c r="V12" s="31">
        <f t="shared" si="8"/>
        <v>40799.283398390362</v>
      </c>
      <c r="W12" s="31">
        <f t="shared" si="8"/>
        <v>40473.418241163512</v>
      </c>
      <c r="X12" s="31">
        <f t="shared" si="8"/>
        <v>36970.518015679452</v>
      </c>
      <c r="Y12" s="31">
        <f t="shared" ref="Y12:AC12" si="9">Y4+Y9</f>
        <v>37031.455382931948</v>
      </c>
      <c r="Z12" s="31">
        <f t="shared" si="9"/>
        <v>35878.264454591081</v>
      </c>
      <c r="AA12" s="31">
        <f t="shared" si="9"/>
        <v>35245.637997645426</v>
      </c>
      <c r="AB12" s="31">
        <f t="shared" si="9"/>
        <v>36820.799759750153</v>
      </c>
      <c r="AC12" s="31">
        <f t="shared" si="9"/>
        <v>38135.786779771821</v>
      </c>
      <c r="AD12" s="31">
        <f t="shared" ref="AD12:AE12" si="10">AD4+AD9</f>
        <v>37120.027439487596</v>
      </c>
      <c r="AE12" s="31">
        <f t="shared" si="10"/>
        <v>37030.034055620599</v>
      </c>
      <c r="AF12" s="31">
        <f t="shared" ref="AF12" si="11">AF4+AF9</f>
        <v>35209.063218097974</v>
      </c>
      <c r="AG12" s="31"/>
    </row>
    <row r="13" spans="2:33" x14ac:dyDescent="0.2">
      <c r="B13" s="25"/>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row>
    <row r="14" spans="2:33" x14ac:dyDescent="0.2">
      <c r="B14" s="24" t="s">
        <v>189</v>
      </c>
    </row>
    <row r="15" spans="2:33" ht="18" x14ac:dyDescent="0.2">
      <c r="B15" s="10" t="s">
        <v>196</v>
      </c>
    </row>
    <row r="16" spans="2:33" x14ac:dyDescent="0.2">
      <c r="B16" s="4" t="s">
        <v>22</v>
      </c>
      <c r="C16" s="4">
        <v>1990</v>
      </c>
      <c r="D16" s="4">
        <v>1991</v>
      </c>
      <c r="E16" s="4">
        <v>1992</v>
      </c>
      <c r="F16" s="4">
        <v>1993</v>
      </c>
      <c r="G16" s="4">
        <v>1994</v>
      </c>
      <c r="H16" s="4">
        <v>1995</v>
      </c>
      <c r="I16" s="4">
        <v>1996</v>
      </c>
      <c r="J16" s="4">
        <v>1997</v>
      </c>
      <c r="K16" s="4">
        <v>1998</v>
      </c>
      <c r="L16" s="4">
        <v>1999</v>
      </c>
      <c r="M16" s="4">
        <v>2000</v>
      </c>
      <c r="N16" s="4">
        <v>2001</v>
      </c>
      <c r="O16" s="4">
        <v>2002</v>
      </c>
      <c r="P16" s="4">
        <v>2003</v>
      </c>
      <c r="Q16" s="4">
        <v>2004</v>
      </c>
      <c r="R16" s="4">
        <v>2005</v>
      </c>
      <c r="S16" s="4">
        <v>2006</v>
      </c>
      <c r="T16" s="4">
        <v>2007</v>
      </c>
      <c r="U16" s="4">
        <v>2008</v>
      </c>
      <c r="V16" s="4">
        <v>2009</v>
      </c>
      <c r="W16" s="4">
        <v>2010</v>
      </c>
      <c r="X16" s="4">
        <v>2011</v>
      </c>
      <c r="Y16" s="4">
        <v>2012</v>
      </c>
      <c r="Z16" s="4">
        <v>2013</v>
      </c>
      <c r="AA16" s="4">
        <v>2014</v>
      </c>
      <c r="AB16" s="4">
        <v>2015</v>
      </c>
      <c r="AC16" s="4">
        <v>2016</v>
      </c>
      <c r="AD16" s="4">
        <v>2017</v>
      </c>
      <c r="AE16" s="4">
        <v>2018</v>
      </c>
      <c r="AF16" s="4">
        <v>2019</v>
      </c>
      <c r="AG16" s="4"/>
    </row>
    <row r="17" spans="2:34" x14ac:dyDescent="0.2">
      <c r="B17" s="9" t="s">
        <v>20</v>
      </c>
      <c r="C17" s="30">
        <v>30915.836608991129</v>
      </c>
      <c r="D17" s="30">
        <v>31776.891453580327</v>
      </c>
      <c r="E17" s="30">
        <v>31672.289258637618</v>
      </c>
      <c r="F17" s="30">
        <v>31847.903791956174</v>
      </c>
      <c r="G17" s="30">
        <v>32820.229079916768</v>
      </c>
      <c r="H17" s="30">
        <v>33735.405287069349</v>
      </c>
      <c r="I17" s="30">
        <v>35354.052474027078</v>
      </c>
      <c r="J17" s="30">
        <v>36471.362051091848</v>
      </c>
      <c r="K17" s="30">
        <v>38700.916926039063</v>
      </c>
      <c r="L17" s="30">
        <v>40055.574770358209</v>
      </c>
      <c r="M17" s="30">
        <v>42397.911465782512</v>
      </c>
      <c r="N17" s="30">
        <v>44435.702065090125</v>
      </c>
      <c r="O17" s="30">
        <v>43293.380692973369</v>
      </c>
      <c r="P17" s="30">
        <v>43260.445985955135</v>
      </c>
      <c r="Q17" s="30">
        <v>43717.428903817665</v>
      </c>
      <c r="R17" s="30">
        <v>45630.003950540297</v>
      </c>
      <c r="S17" s="30">
        <v>45132.905314795127</v>
      </c>
      <c r="T17" s="30">
        <v>45056.79850773092</v>
      </c>
      <c r="U17" s="30">
        <v>45168.519426612991</v>
      </c>
      <c r="V17" s="30">
        <v>40702.218582151079</v>
      </c>
      <c r="W17" s="30">
        <v>40371.145590521854</v>
      </c>
      <c r="X17" s="30">
        <v>36833.612940749932</v>
      </c>
      <c r="Y17" s="30">
        <v>36922.734051944106</v>
      </c>
      <c r="Z17" s="30">
        <v>35773.893123900561</v>
      </c>
      <c r="AA17" s="30">
        <v>35102.754360974737</v>
      </c>
      <c r="AB17" s="30">
        <v>36768.101874437481</v>
      </c>
      <c r="AC17" s="30">
        <v>38280.528198982196</v>
      </c>
      <c r="AD17" s="30">
        <v>36968.899706151031</v>
      </c>
      <c r="AE17" s="30">
        <v>36745.624257003445</v>
      </c>
      <c r="AF17" s="30">
        <v>35173.30851834963</v>
      </c>
      <c r="AG17" s="30"/>
    </row>
    <row r="18" spans="2:34" x14ac:dyDescent="0.2">
      <c r="B18" s="43" t="s">
        <v>14</v>
      </c>
      <c r="C18" s="30">
        <v>11223.12672799716</v>
      </c>
      <c r="D18" s="30">
        <v>11684.216169548012</v>
      </c>
      <c r="E18" s="30">
        <v>12345.631586408674</v>
      </c>
      <c r="F18" s="30">
        <v>12361.503535976539</v>
      </c>
      <c r="G18" s="30">
        <v>12698.964605169616</v>
      </c>
      <c r="H18" s="30">
        <v>13383.629051628215</v>
      </c>
      <c r="I18" s="30">
        <v>14103.622705934602</v>
      </c>
      <c r="J18" s="30">
        <v>14761.014389242522</v>
      </c>
      <c r="K18" s="30">
        <v>15141.535204543823</v>
      </c>
      <c r="L18" s="30">
        <v>15800.052247276675</v>
      </c>
      <c r="M18" s="30">
        <v>16116.301209055915</v>
      </c>
      <c r="N18" s="30">
        <v>17334.222532490625</v>
      </c>
      <c r="O18" s="30">
        <v>16419.82729101825</v>
      </c>
      <c r="P18" s="30">
        <v>15725.698454375986</v>
      </c>
      <c r="Q18" s="30">
        <v>15335.108711174189</v>
      </c>
      <c r="R18" s="30">
        <v>15828.510080063283</v>
      </c>
      <c r="S18" s="30">
        <v>15076.623744974208</v>
      </c>
      <c r="T18" s="30">
        <v>14583.002672790348</v>
      </c>
      <c r="U18" s="30">
        <v>14706.492623407412</v>
      </c>
      <c r="V18" s="30">
        <v>13117.518247586642</v>
      </c>
      <c r="W18" s="30">
        <v>13378.886293422363</v>
      </c>
      <c r="X18" s="30">
        <v>11981.815333565888</v>
      </c>
      <c r="Y18" s="30">
        <v>12824.571971490795</v>
      </c>
      <c r="Z18" s="30">
        <v>11462.149129939644</v>
      </c>
      <c r="AA18" s="30">
        <v>11257.279687516075</v>
      </c>
      <c r="AB18" s="30">
        <v>11866.263074336968</v>
      </c>
      <c r="AC18" s="30">
        <v>12589.591177969673</v>
      </c>
      <c r="AD18" s="30">
        <v>11816.303838870142</v>
      </c>
      <c r="AE18" s="30">
        <v>10554.993255205081</v>
      </c>
      <c r="AF18" s="30">
        <v>9349.8422261859887</v>
      </c>
      <c r="AG18" s="30"/>
    </row>
    <row r="19" spans="2:34" x14ac:dyDescent="0.2">
      <c r="B19" s="43" t="s">
        <v>15</v>
      </c>
      <c r="C19" s="30">
        <v>4099.224224664812</v>
      </c>
      <c r="D19" s="30">
        <v>4187.4331128728854</v>
      </c>
      <c r="E19" s="30">
        <v>3864.164539876605</v>
      </c>
      <c r="F19" s="30">
        <v>4073.0819441241429</v>
      </c>
      <c r="G19" s="30">
        <v>4313.8844568323275</v>
      </c>
      <c r="H19" s="30">
        <v>4333.0651264631751</v>
      </c>
      <c r="I19" s="30">
        <v>4199.9820161775142</v>
      </c>
      <c r="J19" s="30">
        <v>4543.1389355884994</v>
      </c>
      <c r="K19" s="30">
        <v>4526.0102691714292</v>
      </c>
      <c r="L19" s="30">
        <v>4696.3624673808254</v>
      </c>
      <c r="M19" s="30">
        <v>5481.5456542244328</v>
      </c>
      <c r="N19" s="30">
        <v>5446.4557106370376</v>
      </c>
      <c r="O19" s="30">
        <v>5109.4063627381975</v>
      </c>
      <c r="P19" s="30">
        <v>5223.4648700705693</v>
      </c>
      <c r="Q19" s="30">
        <v>5294.0836994761567</v>
      </c>
      <c r="R19" s="30">
        <v>5473.4902042956728</v>
      </c>
      <c r="S19" s="30">
        <v>5262.3791910317495</v>
      </c>
      <c r="T19" s="30">
        <v>5350.0782031539402</v>
      </c>
      <c r="U19" s="30">
        <v>5159.7806615405516</v>
      </c>
      <c r="V19" s="30">
        <v>4136.6451732898349</v>
      </c>
      <c r="W19" s="30">
        <v>4150.371156612945</v>
      </c>
      <c r="X19" s="30">
        <v>3681.6731209914888</v>
      </c>
      <c r="Y19" s="30">
        <v>3759.9667451636742</v>
      </c>
      <c r="Z19" s="30">
        <v>3954.6657859498846</v>
      </c>
      <c r="AA19" s="30">
        <v>4179.991787156303</v>
      </c>
      <c r="AB19" s="30">
        <v>4271.9091069652559</v>
      </c>
      <c r="AC19" s="30">
        <v>4343.7328450823061</v>
      </c>
      <c r="AD19" s="30">
        <v>4465.7264073137339</v>
      </c>
      <c r="AE19" s="30">
        <v>4671.5111401359682</v>
      </c>
      <c r="AF19" s="30">
        <v>4589.1169317636586</v>
      </c>
      <c r="AG19" s="30"/>
    </row>
    <row r="20" spans="2:34" x14ac:dyDescent="0.2">
      <c r="B20" s="43" t="s">
        <v>16</v>
      </c>
      <c r="C20" s="30">
        <v>5145.0128531315768</v>
      </c>
      <c r="D20" s="30">
        <v>5324.6940736946271</v>
      </c>
      <c r="E20" s="30">
        <v>5753.9141084137091</v>
      </c>
      <c r="F20" s="30">
        <v>5731.3891846945062</v>
      </c>
      <c r="G20" s="30">
        <v>5985.656391092768</v>
      </c>
      <c r="H20" s="30">
        <v>6283.5232193308575</v>
      </c>
      <c r="I20" s="30">
        <v>7340.1852618539087</v>
      </c>
      <c r="J20" s="30">
        <v>7724.428640323832</v>
      </c>
      <c r="K20" s="30">
        <v>9075.3106057161567</v>
      </c>
      <c r="L20" s="30">
        <v>9749.5295643368372</v>
      </c>
      <c r="M20" s="30">
        <v>10789.18024255751</v>
      </c>
      <c r="N20" s="30">
        <v>11312.000404875713</v>
      </c>
      <c r="O20" s="30">
        <v>11504.534065473094</v>
      </c>
      <c r="P20" s="30">
        <v>11706.104455586794</v>
      </c>
      <c r="Q20" s="30">
        <v>12423.804561483277</v>
      </c>
      <c r="R20" s="30">
        <v>13131.990816255731</v>
      </c>
      <c r="S20" s="30">
        <v>13809.255744523216</v>
      </c>
      <c r="T20" s="30">
        <v>14394.37131579535</v>
      </c>
      <c r="U20" s="30">
        <v>13666.423042681134</v>
      </c>
      <c r="V20" s="30">
        <v>12446.380926375788</v>
      </c>
      <c r="W20" s="30">
        <v>11531.379408106171</v>
      </c>
      <c r="X20" s="30">
        <v>11222.52964882489</v>
      </c>
      <c r="Y20" s="30">
        <v>10834.887034553996</v>
      </c>
      <c r="Z20" s="30">
        <v>11059.810013846813</v>
      </c>
      <c r="AA20" s="30">
        <v>11342.454218268014</v>
      </c>
      <c r="AB20" s="30">
        <v>11821.896286484829</v>
      </c>
      <c r="AC20" s="30">
        <v>12305.036659689564</v>
      </c>
      <c r="AD20" s="30">
        <v>12026.460230965604</v>
      </c>
      <c r="AE20" s="30">
        <v>12202.055704200357</v>
      </c>
      <c r="AF20" s="30">
        <v>12210.071349586349</v>
      </c>
      <c r="AG20" s="30"/>
    </row>
    <row r="21" spans="2:34" x14ac:dyDescent="0.2">
      <c r="B21" s="43" t="s">
        <v>17</v>
      </c>
      <c r="C21" s="30">
        <v>10448.472803197581</v>
      </c>
      <c r="D21" s="30">
        <v>10580.548097464802</v>
      </c>
      <c r="E21" s="30">
        <v>9708.5790239386279</v>
      </c>
      <c r="F21" s="30">
        <v>9681.9291271609854</v>
      </c>
      <c r="G21" s="30">
        <v>9821.7236268220549</v>
      </c>
      <c r="H21" s="30">
        <v>9735.1878896471007</v>
      </c>
      <c r="I21" s="30">
        <v>9710.2624900610517</v>
      </c>
      <c r="J21" s="30">
        <v>9442.7800859369927</v>
      </c>
      <c r="K21" s="30">
        <v>9958.0608466076483</v>
      </c>
      <c r="L21" s="30">
        <v>9809.6304913638724</v>
      </c>
      <c r="M21" s="30">
        <v>10010.884359944654</v>
      </c>
      <c r="N21" s="30">
        <v>10343.023417086744</v>
      </c>
      <c r="O21" s="30">
        <v>10259.612973743831</v>
      </c>
      <c r="P21" s="30">
        <v>10605.178205921788</v>
      </c>
      <c r="Q21" s="30">
        <v>10664.431931684039</v>
      </c>
      <c r="R21" s="30">
        <v>11196.012849925606</v>
      </c>
      <c r="S21" s="30">
        <v>10984.646634265953</v>
      </c>
      <c r="T21" s="30">
        <v>10729.346315991288</v>
      </c>
      <c r="U21" s="30">
        <v>11635.82309898389</v>
      </c>
      <c r="V21" s="30">
        <v>11001.67423489881</v>
      </c>
      <c r="W21" s="30">
        <v>11310.508732380373</v>
      </c>
      <c r="X21" s="30">
        <v>9947.5948373676638</v>
      </c>
      <c r="Y21" s="30">
        <v>9503.3083007356363</v>
      </c>
      <c r="Z21" s="30">
        <v>9297.2681941642259</v>
      </c>
      <c r="AA21" s="30">
        <v>8323.0286680343434</v>
      </c>
      <c r="AB21" s="30">
        <v>8808.0334066504274</v>
      </c>
      <c r="AC21" s="30">
        <v>9042.1675162406555</v>
      </c>
      <c r="AD21" s="30">
        <v>8660.4092290015506</v>
      </c>
      <c r="AE21" s="30">
        <v>9317.0641574620367</v>
      </c>
      <c r="AF21" s="30">
        <v>9024.2780108136358</v>
      </c>
      <c r="AG21" s="30"/>
    </row>
    <row r="22" spans="2:34" x14ac:dyDescent="0.2">
      <c r="B22" s="9" t="s">
        <v>21</v>
      </c>
      <c r="C22" s="30">
        <v>105.83952580842661</v>
      </c>
      <c r="D22" s="30">
        <v>96.461939732721817</v>
      </c>
      <c r="E22" s="30">
        <v>91.730097034232074</v>
      </c>
      <c r="F22" s="30">
        <v>95.500614279245156</v>
      </c>
      <c r="G22" s="30">
        <v>94.168591928597777</v>
      </c>
      <c r="H22" s="30">
        <v>94.632747340432928</v>
      </c>
      <c r="I22" s="30">
        <v>94.950411475668943</v>
      </c>
      <c r="J22" s="30">
        <v>92.782472177192773</v>
      </c>
      <c r="K22" s="30">
        <v>79.405723464961397</v>
      </c>
      <c r="L22" s="30">
        <v>118.7594408817267</v>
      </c>
      <c r="M22" s="30">
        <v>83.172237908378264</v>
      </c>
      <c r="N22" s="30">
        <v>152.56519825263956</v>
      </c>
      <c r="O22" s="30">
        <v>74.132873491725164</v>
      </c>
      <c r="P22" s="30">
        <v>741.64962920913388</v>
      </c>
      <c r="Q22" s="30">
        <v>82.562656107985703</v>
      </c>
      <c r="R22" s="30">
        <v>73.687186555311726</v>
      </c>
      <c r="S22" s="30">
        <v>85.50769914435044</v>
      </c>
      <c r="T22" s="30">
        <v>94.003336512651913</v>
      </c>
      <c r="U22" s="30">
        <v>88.683288283502492</v>
      </c>
      <c r="V22" s="30">
        <v>83.919728341440802</v>
      </c>
      <c r="W22" s="30">
        <v>86.963563417768512</v>
      </c>
      <c r="X22" s="30">
        <v>79.598568097422771</v>
      </c>
      <c r="Y22" s="30">
        <v>78.056113300144062</v>
      </c>
      <c r="Z22" s="30">
        <v>76.175307746976785</v>
      </c>
      <c r="AA22" s="30">
        <v>87.68364280569719</v>
      </c>
      <c r="AB22" s="30">
        <v>88.609013764420197</v>
      </c>
      <c r="AC22" s="30">
        <v>89.755692021195614</v>
      </c>
      <c r="AD22" s="30">
        <v>94.884196778943632</v>
      </c>
      <c r="AE22" s="30">
        <v>95.213407414709536</v>
      </c>
      <c r="AF22" s="30">
        <v>90.764660117945809</v>
      </c>
      <c r="AG22" s="30"/>
    </row>
    <row r="23" spans="2:34" x14ac:dyDescent="0.2">
      <c r="B23" s="43" t="s">
        <v>18</v>
      </c>
      <c r="C23" s="30">
        <v>55.556567500000007</v>
      </c>
      <c r="D23" s="30">
        <v>44.934387500000014</v>
      </c>
      <c r="E23" s="30">
        <v>40.74219750000001</v>
      </c>
      <c r="F23" s="30">
        <v>37.626564930550252</v>
      </c>
      <c r="G23" s="30">
        <v>35.250374999999998</v>
      </c>
      <c r="H23" s="30">
        <v>33.329820000000005</v>
      </c>
      <c r="I23" s="30">
        <v>31.521490000000007</v>
      </c>
      <c r="J23" s="30">
        <v>30.141457500000001</v>
      </c>
      <c r="K23" s="30">
        <v>28.960415000000005</v>
      </c>
      <c r="L23" s="30">
        <v>27.913372500000005</v>
      </c>
      <c r="M23" s="30">
        <v>27.020765000000001</v>
      </c>
      <c r="N23" s="30">
        <v>26.188122500000006</v>
      </c>
      <c r="O23" s="30">
        <v>25.424992500000005</v>
      </c>
      <c r="P23" s="30">
        <v>24.746785000000003</v>
      </c>
      <c r="Q23" s="30">
        <v>24.148977500000001</v>
      </c>
      <c r="R23" s="30">
        <v>23.546647500000002</v>
      </c>
      <c r="S23" s="30">
        <v>23.0451525</v>
      </c>
      <c r="T23" s="30">
        <v>22.527745000000003</v>
      </c>
      <c r="U23" s="30">
        <v>22.07985</v>
      </c>
      <c r="V23" s="30">
        <v>21.658755000000003</v>
      </c>
      <c r="W23" s="30">
        <v>21.233137500000005</v>
      </c>
      <c r="X23" s="30">
        <v>20.865642500000003</v>
      </c>
      <c r="Y23" s="30">
        <v>20.498147500000002</v>
      </c>
      <c r="Z23" s="30">
        <v>20.146565000000006</v>
      </c>
      <c r="AA23" s="30">
        <v>19.8371925</v>
      </c>
      <c r="AB23" s="30">
        <v>19.539210000000001</v>
      </c>
      <c r="AC23" s="30">
        <v>19.241227500000001</v>
      </c>
      <c r="AD23" s="30">
        <v>18.364532499999999</v>
      </c>
      <c r="AE23" s="30">
        <v>18.120150000000002</v>
      </c>
      <c r="AF23" s="30">
        <v>17.875767500000006</v>
      </c>
      <c r="AG23" s="30"/>
    </row>
    <row r="24" spans="2:34" x14ac:dyDescent="0.2">
      <c r="B24" s="43" t="s">
        <v>19</v>
      </c>
      <c r="C24" s="30">
        <v>50.282958308426608</v>
      </c>
      <c r="D24" s="30">
        <v>51.527552232721803</v>
      </c>
      <c r="E24" s="30">
        <v>50.987899534232056</v>
      </c>
      <c r="F24" s="30">
        <v>57.874049348694903</v>
      </c>
      <c r="G24" s="30">
        <v>58.918216928597779</v>
      </c>
      <c r="H24" s="30">
        <v>61.30292734043293</v>
      </c>
      <c r="I24" s="30">
        <v>63.428921475668929</v>
      </c>
      <c r="J24" s="30">
        <v>62.641014677192764</v>
      </c>
      <c r="K24" s="30">
        <v>50.4453084649614</v>
      </c>
      <c r="L24" s="30">
        <v>90.846068381726695</v>
      </c>
      <c r="M24" s="30">
        <v>56.15147290837826</v>
      </c>
      <c r="N24" s="30">
        <v>126.37707575263957</v>
      </c>
      <c r="O24" s="30">
        <v>48.707880991725155</v>
      </c>
      <c r="P24" s="30">
        <v>716.90284420913383</v>
      </c>
      <c r="Q24" s="30">
        <v>58.413678607985695</v>
      </c>
      <c r="R24" s="30">
        <v>50.140539055311727</v>
      </c>
      <c r="S24" s="30">
        <v>62.462546644350439</v>
      </c>
      <c r="T24" s="30">
        <v>71.475591512651903</v>
      </c>
      <c r="U24" s="30">
        <v>66.603438283502484</v>
      </c>
      <c r="V24" s="30">
        <v>62.260973341440796</v>
      </c>
      <c r="W24" s="30">
        <v>65.7304259177685</v>
      </c>
      <c r="X24" s="30">
        <v>58.732925597422771</v>
      </c>
      <c r="Y24" s="30">
        <v>57.557965800144061</v>
      </c>
      <c r="Z24" s="30">
        <v>56.028742746976782</v>
      </c>
      <c r="AA24" s="30">
        <v>67.846450305697189</v>
      </c>
      <c r="AB24" s="30">
        <v>69.0698037644202</v>
      </c>
      <c r="AC24" s="30">
        <v>70.514464521195606</v>
      </c>
      <c r="AD24" s="30">
        <v>76.519664278943637</v>
      </c>
      <c r="AE24" s="30">
        <v>77.093257414709527</v>
      </c>
      <c r="AF24" s="30">
        <v>72.8888926179458</v>
      </c>
      <c r="AG24" s="30"/>
    </row>
    <row r="25" spans="2:34" ht="18" x14ac:dyDescent="0.2">
      <c r="B25" s="8" t="s">
        <v>173</v>
      </c>
      <c r="C25" s="31">
        <f>C17+C22</f>
        <v>31021.676134799556</v>
      </c>
      <c r="D25" s="31">
        <f t="shared" ref="D25:X25" si="12">D17+D22</f>
        <v>31873.353393313049</v>
      </c>
      <c r="E25" s="31">
        <f t="shared" si="12"/>
        <v>31764.019355671851</v>
      </c>
      <c r="F25" s="31">
        <f t="shared" si="12"/>
        <v>31943.404406235419</v>
      </c>
      <c r="G25" s="31">
        <f t="shared" si="12"/>
        <v>32914.397671845363</v>
      </c>
      <c r="H25" s="31">
        <f t="shared" si="12"/>
        <v>33830.038034409779</v>
      </c>
      <c r="I25" s="31">
        <f t="shared" si="12"/>
        <v>35449.002885502749</v>
      </c>
      <c r="J25" s="31">
        <f t="shared" si="12"/>
        <v>36564.144523269038</v>
      </c>
      <c r="K25" s="31">
        <f t="shared" si="12"/>
        <v>38780.322649504022</v>
      </c>
      <c r="L25" s="31">
        <f t="shared" si="12"/>
        <v>40174.334211239933</v>
      </c>
      <c r="M25" s="31">
        <f t="shared" si="12"/>
        <v>42481.083703690892</v>
      </c>
      <c r="N25" s="31">
        <f t="shared" si="12"/>
        <v>44588.267263342765</v>
      </c>
      <c r="O25" s="31">
        <f t="shared" si="12"/>
        <v>43367.513566465095</v>
      </c>
      <c r="P25" s="31">
        <f t="shared" si="12"/>
        <v>44002.095615164268</v>
      </c>
      <c r="Q25" s="31">
        <f t="shared" si="12"/>
        <v>43799.991559925649</v>
      </c>
      <c r="R25" s="31">
        <f t="shared" si="12"/>
        <v>45703.691137095608</v>
      </c>
      <c r="S25" s="31">
        <f t="shared" si="12"/>
        <v>45218.413013939477</v>
      </c>
      <c r="T25" s="31">
        <f t="shared" si="12"/>
        <v>45150.801844243571</v>
      </c>
      <c r="U25" s="31">
        <f t="shared" si="12"/>
        <v>45257.202714896492</v>
      </c>
      <c r="V25" s="31">
        <f t="shared" si="12"/>
        <v>40786.138310492519</v>
      </c>
      <c r="W25" s="31">
        <f t="shared" si="12"/>
        <v>40458.109153939622</v>
      </c>
      <c r="X25" s="31">
        <f t="shared" si="12"/>
        <v>36913.211508847358</v>
      </c>
      <c r="Y25" s="31">
        <f t="shared" ref="Y25:AC25" si="13">Y17+Y22</f>
        <v>37000.790165244252</v>
      </c>
      <c r="Z25" s="31">
        <f t="shared" si="13"/>
        <v>35850.068431647538</v>
      </c>
      <c r="AA25" s="31">
        <f t="shared" si="13"/>
        <v>35190.438003780437</v>
      </c>
      <c r="AB25" s="31">
        <f t="shared" si="13"/>
        <v>36856.710888201902</v>
      </c>
      <c r="AC25" s="31">
        <f t="shared" si="13"/>
        <v>38370.28389100339</v>
      </c>
      <c r="AD25" s="31">
        <f t="shared" ref="AD25:AE25" si="14">AD17+AD22</f>
        <v>37063.783902929972</v>
      </c>
      <c r="AE25" s="31">
        <f t="shared" si="14"/>
        <v>36840.837664418155</v>
      </c>
      <c r="AF25" s="31">
        <f t="shared" ref="AF25" si="15">AF17+AF22</f>
        <v>35264.073178467574</v>
      </c>
      <c r="AG25" s="31"/>
    </row>
    <row r="26" spans="2:34" x14ac:dyDescent="0.2">
      <c r="B26" s="25"/>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row>
    <row r="27" spans="2:34" x14ac:dyDescent="0.2">
      <c r="B27" s="8" t="s">
        <v>7</v>
      </c>
      <c r="C27" s="64">
        <f>C20-C7</f>
        <v>-3.4306454464913259</v>
      </c>
      <c r="D27" s="64">
        <f t="shared" ref="D27:AE27" si="16">D20-D7</f>
        <v>-4.2855548541137978</v>
      </c>
      <c r="E27" s="64">
        <f t="shared" si="16"/>
        <v>-3.7799882348799656</v>
      </c>
      <c r="F27" s="64">
        <f t="shared" si="16"/>
        <v>-3.0392823266220148</v>
      </c>
      <c r="G27" s="64">
        <f t="shared" si="16"/>
        <v>-0.78072077655542671</v>
      </c>
      <c r="H27" s="64">
        <f t="shared" si="16"/>
        <v>3.1872295994426167</v>
      </c>
      <c r="I27" s="64">
        <f t="shared" si="16"/>
        <v>5.585461852420849</v>
      </c>
      <c r="J27" s="64">
        <f t="shared" si="16"/>
        <v>11.227866107337832</v>
      </c>
      <c r="K27" s="64">
        <f t="shared" si="16"/>
        <v>9.3551104763591866</v>
      </c>
      <c r="L27" s="64">
        <f t="shared" si="16"/>
        <v>-9.254728934749437</v>
      </c>
      <c r="M27" s="64">
        <f t="shared" si="16"/>
        <v>-13.130945210483333</v>
      </c>
      <c r="N27" s="64">
        <f t="shared" si="16"/>
        <v>-13.905619326524175</v>
      </c>
      <c r="O27" s="64">
        <f t="shared" si="16"/>
        <v>-14.164415556255335</v>
      </c>
      <c r="P27" s="64">
        <f t="shared" si="16"/>
        <v>-14.460130451554505</v>
      </c>
      <c r="Q27" s="64">
        <f t="shared" si="16"/>
        <v>-15.053080662248249</v>
      </c>
      <c r="R27" s="64">
        <f t="shared" si="16"/>
        <v>-15.981051008593568</v>
      </c>
      <c r="S27" s="64">
        <f t="shared" si="16"/>
        <v>-16.427025654587851</v>
      </c>
      <c r="T27" s="64">
        <f t="shared" si="16"/>
        <v>-17.243531105872535</v>
      </c>
      <c r="U27" s="64">
        <f t="shared" si="16"/>
        <v>-14.937165264414944</v>
      </c>
      <c r="V27" s="64">
        <f t="shared" si="16"/>
        <v>-15.001293778455874</v>
      </c>
      <c r="W27" s="64">
        <f t="shared" si="16"/>
        <v>-13.977255039324518</v>
      </c>
      <c r="X27" s="64">
        <f t="shared" si="16"/>
        <v>-13.09784430997388</v>
      </c>
      <c r="Y27" s="64">
        <f t="shared" si="16"/>
        <v>-12.244808843082865</v>
      </c>
      <c r="Z27" s="64">
        <f t="shared" si="16"/>
        <v>-22.070905819173277</v>
      </c>
      <c r="AA27" s="64">
        <f t="shared" si="16"/>
        <v>-23.376019174347675</v>
      </c>
      <c r="AB27" s="64">
        <f t="shared" si="16"/>
        <v>-11.788196314184461</v>
      </c>
      <c r="AC27" s="64">
        <f t="shared" si="16"/>
        <v>-11.425238088937476</v>
      </c>
      <c r="AD27" s="64">
        <f t="shared" si="16"/>
        <v>-10.529040053830613</v>
      </c>
      <c r="AE27" s="64">
        <f t="shared" si="16"/>
        <v>-34.93902695705583</v>
      </c>
      <c r="AF27" s="64">
        <f>AF20-AF7</f>
        <v>10.268214904641354</v>
      </c>
    </row>
    <row r="28" spans="2:34" x14ac:dyDescent="0.2">
      <c r="Y28" s="40"/>
      <c r="Z28" s="40"/>
      <c r="AA28" s="40"/>
      <c r="AB28" s="40"/>
      <c r="AC28" s="40"/>
      <c r="AD28" s="40"/>
      <c r="AE28" s="40"/>
      <c r="AF28" s="40"/>
      <c r="AG28" s="40"/>
    </row>
    <row r="29" spans="2:34" x14ac:dyDescent="0.2">
      <c r="B29" s="4" t="s">
        <v>22</v>
      </c>
      <c r="C29" s="4">
        <v>1990</v>
      </c>
      <c r="D29" s="4">
        <v>1991</v>
      </c>
      <c r="E29" s="4">
        <v>1992</v>
      </c>
      <c r="F29" s="4">
        <v>1993</v>
      </c>
      <c r="G29" s="4">
        <v>1994</v>
      </c>
      <c r="H29" s="4">
        <v>1995</v>
      </c>
      <c r="I29" s="4">
        <v>1996</v>
      </c>
      <c r="J29" s="4">
        <v>1997</v>
      </c>
      <c r="K29" s="4">
        <v>1998</v>
      </c>
      <c r="L29" s="4">
        <v>1999</v>
      </c>
      <c r="M29" s="4">
        <v>2000</v>
      </c>
      <c r="N29" s="4">
        <v>2001</v>
      </c>
      <c r="O29" s="4">
        <v>2002</v>
      </c>
      <c r="P29" s="4">
        <v>2003</v>
      </c>
      <c r="Q29" s="4">
        <v>2004</v>
      </c>
      <c r="R29" s="4">
        <v>2005</v>
      </c>
      <c r="S29" s="4">
        <v>2006</v>
      </c>
      <c r="T29" s="4">
        <v>2007</v>
      </c>
      <c r="U29" s="4">
        <v>2008</v>
      </c>
      <c r="V29" s="4">
        <v>2009</v>
      </c>
      <c r="W29" s="4">
        <v>2010</v>
      </c>
      <c r="X29" s="4">
        <v>2011</v>
      </c>
      <c r="Y29" s="4">
        <v>2012</v>
      </c>
      <c r="Z29" s="4">
        <v>2013</v>
      </c>
      <c r="AA29" s="4">
        <v>2014</v>
      </c>
      <c r="AB29" s="4">
        <v>2015</v>
      </c>
      <c r="AC29" s="4">
        <v>2016</v>
      </c>
      <c r="AD29" s="4">
        <v>2017</v>
      </c>
      <c r="AE29" s="4">
        <v>2018</v>
      </c>
      <c r="AF29" s="4">
        <v>2019</v>
      </c>
      <c r="AG29" s="4"/>
    </row>
    <row r="30" spans="2:34" x14ac:dyDescent="0.2">
      <c r="B30" s="9" t="s">
        <v>20</v>
      </c>
      <c r="C30" s="45">
        <f t="shared" ref="C30:C38" si="17">(C17-C4)/C4</f>
        <v>-1.1106220913692322E-4</v>
      </c>
      <c r="D30" s="45">
        <f t="shared" ref="D30:X38" si="18">(D17-D4)/D4</f>
        <v>-1.3495505080626146E-4</v>
      </c>
      <c r="E30" s="45">
        <f t="shared" si="18"/>
        <v>-1.1944412364518425E-4</v>
      </c>
      <c r="F30" s="45">
        <f t="shared" si="18"/>
        <v>-9.5533132847209343E-5</v>
      </c>
      <c r="G30" s="45">
        <f t="shared" si="18"/>
        <v>-2.3912114079389114E-5</v>
      </c>
      <c r="H30" s="45">
        <f t="shared" si="18"/>
        <v>9.4360972348498916E-5</v>
      </c>
      <c r="I30" s="45">
        <f t="shared" si="18"/>
        <v>1.579032387852018E-4</v>
      </c>
      <c r="J30" s="45">
        <f t="shared" si="18"/>
        <v>3.0783922177740343E-4</v>
      </c>
      <c r="K30" s="45">
        <f t="shared" si="18"/>
        <v>2.4168402321685244E-4</v>
      </c>
      <c r="L30" s="45">
        <f t="shared" si="18"/>
        <v>-2.3110022550715741E-4</v>
      </c>
      <c r="M30" s="45">
        <f t="shared" si="18"/>
        <v>-3.0971154554222311E-4</v>
      </c>
      <c r="N30" s="45">
        <f t="shared" si="18"/>
        <v>-3.1293596398899846E-4</v>
      </c>
      <c r="O30" s="45">
        <f t="shared" si="18"/>
        <v>-3.2716429769481781E-4</v>
      </c>
      <c r="P30" s="45">
        <f t="shared" si="18"/>
        <v>-3.342427153364652E-4</v>
      </c>
      <c r="Q30" s="45">
        <f t="shared" si="18"/>
        <v>-3.4429710340949746E-4</v>
      </c>
      <c r="R30" s="45">
        <f t="shared" si="18"/>
        <v>-3.5020004556082042E-4</v>
      </c>
      <c r="S30" s="45">
        <f t="shared" si="18"/>
        <v>-3.6392226178431095E-4</v>
      </c>
      <c r="T30" s="45">
        <f t="shared" si="18"/>
        <v>-3.8264006603444685E-4</v>
      </c>
      <c r="U30" s="45">
        <f t="shared" si="18"/>
        <v>-4.1895014107857722E-4</v>
      </c>
      <c r="V30" s="45">
        <f t="shared" si="18"/>
        <v>-4.0782275274290724E-4</v>
      </c>
      <c r="W30" s="45">
        <f t="shared" si="18"/>
        <v>-3.7906489554592553E-4</v>
      </c>
      <c r="X30" s="45">
        <f t="shared" si="18"/>
        <v>-1.5534041354951906E-3</v>
      </c>
      <c r="Y30" s="45">
        <f t="shared" ref="Y30:AC34" si="19">(Y17-Y4)/Y4</f>
        <v>-8.2983482693827772E-4</v>
      </c>
      <c r="Z30" s="45">
        <f t="shared" si="19"/>
        <v>-7.8755244778859685E-4</v>
      </c>
      <c r="AA30" s="45">
        <f t="shared" si="19"/>
        <v>-2.0197381917181358E-3</v>
      </c>
      <c r="AB30" s="45">
        <f t="shared" si="19"/>
        <v>5.4304936153816213E-4</v>
      </c>
      <c r="AC30" s="45">
        <f t="shared" si="19"/>
        <v>5.7334588382099635E-3</v>
      </c>
      <c r="AD30" s="45">
        <f t="shared" ref="AD30:AE30" si="20">(AD17-AD4)/AD4</f>
        <v>-1.9481715081566531E-3</v>
      </c>
      <c r="AE30" s="45">
        <f t="shared" si="20"/>
        <v>-5.5211106969238009E-3</v>
      </c>
      <c r="AF30" s="45">
        <f t="shared" ref="AF30" si="21">(AF17-AF4)/AF4</f>
        <v>1.1812551244912743E-3</v>
      </c>
      <c r="AG30" s="45"/>
      <c r="AH30" s="33">
        <f>AVERAGE(C30:AF30)</f>
        <v>-3.0157398904648048E-4</v>
      </c>
    </row>
    <row r="31" spans="2:34" x14ac:dyDescent="0.2">
      <c r="B31" s="43" t="s">
        <v>14</v>
      </c>
      <c r="C31" s="45">
        <f t="shared" si="17"/>
        <v>0</v>
      </c>
      <c r="D31" s="45">
        <f t="shared" ref="D31:R31" si="22">(D18-D5)/D5</f>
        <v>0</v>
      </c>
      <c r="E31" s="45">
        <f t="shared" si="22"/>
        <v>0</v>
      </c>
      <c r="F31" s="45">
        <f t="shared" si="22"/>
        <v>0</v>
      </c>
      <c r="G31" s="45">
        <f t="shared" si="22"/>
        <v>0</v>
      </c>
      <c r="H31" s="45">
        <f t="shared" si="22"/>
        <v>0</v>
      </c>
      <c r="I31" s="45">
        <f t="shared" si="22"/>
        <v>0</v>
      </c>
      <c r="J31" s="45">
        <f t="shared" si="22"/>
        <v>0</v>
      </c>
      <c r="K31" s="45">
        <f t="shared" si="22"/>
        <v>0</v>
      </c>
      <c r="L31" s="45">
        <f t="shared" si="22"/>
        <v>0</v>
      </c>
      <c r="M31" s="45">
        <f t="shared" si="22"/>
        <v>0</v>
      </c>
      <c r="N31" s="45">
        <f t="shared" si="22"/>
        <v>0</v>
      </c>
      <c r="O31" s="45">
        <f t="shared" si="22"/>
        <v>0</v>
      </c>
      <c r="P31" s="45">
        <f t="shared" si="22"/>
        <v>0</v>
      </c>
      <c r="Q31" s="45">
        <f t="shared" si="22"/>
        <v>0</v>
      </c>
      <c r="R31" s="45">
        <f t="shared" si="22"/>
        <v>0</v>
      </c>
      <c r="S31" s="45">
        <f t="shared" si="18"/>
        <v>0</v>
      </c>
      <c r="T31" s="45">
        <f t="shared" si="18"/>
        <v>0</v>
      </c>
      <c r="U31" s="45">
        <f t="shared" si="18"/>
        <v>-2.7124990193618171E-4</v>
      </c>
      <c r="V31" s="45">
        <f t="shared" si="18"/>
        <v>-1.2125099645064719E-4</v>
      </c>
      <c r="W31" s="45">
        <f t="shared" si="18"/>
        <v>-1.0099639754714819E-4</v>
      </c>
      <c r="X31" s="45">
        <f t="shared" si="18"/>
        <v>1.4794878655585762E-4</v>
      </c>
      <c r="Y31" s="45">
        <f t="shared" si="19"/>
        <v>1.1276429447538128E-3</v>
      </c>
      <c r="Z31" s="45">
        <f t="shared" si="19"/>
        <v>2.452088671868689E-3</v>
      </c>
      <c r="AA31" s="45">
        <f t="shared" si="19"/>
        <v>4.6492511215226852E-4</v>
      </c>
      <c r="AB31" s="45">
        <f t="shared" si="19"/>
        <v>-7.7411784242225571E-4</v>
      </c>
      <c r="AC31" s="45">
        <f t="shared" si="19"/>
        <v>2.1948910613136213E-5</v>
      </c>
      <c r="AD31" s="45">
        <f t="shared" ref="AD31:AE31" si="23">(AD18-AD5)/AD5</f>
        <v>-2.8680739041397549E-4</v>
      </c>
      <c r="AE31" s="45">
        <f t="shared" si="23"/>
        <v>2.7714076923765268E-4</v>
      </c>
      <c r="AF31" s="45">
        <f t="shared" ref="AF31" si="24">(AF18-AF5)/AF5</f>
        <v>-1.9377787076414188E-3</v>
      </c>
      <c r="AG31" s="45"/>
      <c r="AH31" s="33">
        <f t="shared" ref="AH31:AH33" si="25">AVERAGE(C31:AF31)</f>
        <v>3.3316465292326326E-5</v>
      </c>
    </row>
    <row r="32" spans="2:34" x14ac:dyDescent="0.2">
      <c r="B32" s="43" t="s">
        <v>15</v>
      </c>
      <c r="C32" s="45">
        <f t="shared" si="17"/>
        <v>3.4153913032449607E-4</v>
      </c>
      <c r="D32" s="45">
        <f t="shared" si="18"/>
        <v>3.4971419310897629E-4</v>
      </c>
      <c r="E32" s="45">
        <f t="shared" si="18"/>
        <v>3.8441760622546177E-4</v>
      </c>
      <c r="F32" s="45">
        <f t="shared" si="18"/>
        <v>3.6459350912150382E-4</v>
      </c>
      <c r="G32" s="45">
        <f t="shared" si="18"/>
        <v>3.9809165093795501E-4</v>
      </c>
      <c r="H32" s="45">
        <f t="shared" si="18"/>
        <v>4.0776438999926522E-4</v>
      </c>
      <c r="I32" s="45">
        <f t="shared" si="18"/>
        <v>3.7988813355963567E-4</v>
      </c>
      <c r="J32" s="45">
        <f t="shared" si="18"/>
        <v>3.6736653211047568E-4</v>
      </c>
      <c r="K32" s="45">
        <f t="shared" si="18"/>
        <v>3.6516037906469267E-4</v>
      </c>
      <c r="L32" s="45">
        <f t="shared" si="18"/>
        <v>3.7660111647417569E-4</v>
      </c>
      <c r="M32" s="45">
        <f t="shared" si="18"/>
        <v>3.2036698475442204E-4</v>
      </c>
      <c r="N32" s="45">
        <f t="shared" si="18"/>
        <v>3.2189690832096186E-4</v>
      </c>
      <c r="O32" s="45">
        <f t="shared" si="18"/>
        <v>3.4224839148654345E-4</v>
      </c>
      <c r="P32" s="45">
        <f t="shared" si="18"/>
        <v>3.2705409913232221E-4</v>
      </c>
      <c r="Q32" s="45">
        <f t="shared" si="18"/>
        <v>2.9654108160815317E-4</v>
      </c>
      <c r="R32" s="45">
        <f t="shared" si="18"/>
        <v>3.0628492874605514E-4</v>
      </c>
      <c r="S32" s="45">
        <f t="shared" si="18"/>
        <v>2.8809888855349752E-4</v>
      </c>
      <c r="T32" s="45">
        <f t="shared" si="18"/>
        <v>2.6408986506948801E-4</v>
      </c>
      <c r="U32" s="45">
        <f t="shared" si="18"/>
        <v>2.9515833746987237E-4</v>
      </c>
      <c r="V32" s="45">
        <f t="shared" si="18"/>
        <v>3.0652274584896521E-4</v>
      </c>
      <c r="W32" s="45">
        <f t="shared" si="18"/>
        <v>-3.3915650373748849E-3</v>
      </c>
      <c r="X32" s="45">
        <f t="shared" si="18"/>
        <v>-2.2236306382907795E-3</v>
      </c>
      <c r="Y32" s="45">
        <f t="shared" si="19"/>
        <v>7.5542378459966971E-4</v>
      </c>
      <c r="Z32" s="45">
        <f t="shared" si="19"/>
        <v>8.6809860766089118E-3</v>
      </c>
      <c r="AA32" s="45">
        <f t="shared" si="19"/>
        <v>2.0726793266504786E-4</v>
      </c>
      <c r="AB32" s="45">
        <f t="shared" si="19"/>
        <v>2.5321158947395461E-3</v>
      </c>
      <c r="AC32" s="45">
        <f t="shared" si="19"/>
        <v>-1.9581615553069332E-3</v>
      </c>
      <c r="AD32" s="45">
        <f t="shared" ref="AD32:AE32" si="26">(AD19-AD6)/AD6</f>
        <v>8.8405480308355138E-4</v>
      </c>
      <c r="AE32" s="45">
        <f t="shared" si="26"/>
        <v>-2.8614849322066409E-3</v>
      </c>
      <c r="AF32" s="45">
        <f t="shared" ref="AF32" si="27">(AF19-AF6)/AF6</f>
        <v>-1.8782550497714458E-5</v>
      </c>
      <c r="AG32" s="45"/>
      <c r="AH32" s="33">
        <f t="shared" si="25"/>
        <v>3.1365408833122316E-4</v>
      </c>
    </row>
    <row r="33" spans="2:35" x14ac:dyDescent="0.2">
      <c r="B33" s="43" t="s">
        <v>16</v>
      </c>
      <c r="C33" s="45">
        <f t="shared" si="17"/>
        <v>-6.6634613887455981E-4</v>
      </c>
      <c r="D33" s="45">
        <f t="shared" si="18"/>
        <v>-8.0419801778842557E-4</v>
      </c>
      <c r="E33" s="45">
        <f t="shared" si="18"/>
        <v>-6.5651077869527711E-4</v>
      </c>
      <c r="F33" s="45">
        <f t="shared" si="18"/>
        <v>-5.3000614518099219E-4</v>
      </c>
      <c r="G33" s="45">
        <f t="shared" si="18"/>
        <v>-1.3041492994347E-4</v>
      </c>
      <c r="H33" s="45">
        <f t="shared" si="18"/>
        <v>5.0749348516605753E-4</v>
      </c>
      <c r="I33" s="45">
        <f t="shared" si="18"/>
        <v>7.6152237405232605E-4</v>
      </c>
      <c r="J33" s="45">
        <f t="shared" si="18"/>
        <v>1.4556688508446556E-3</v>
      </c>
      <c r="K33" s="45">
        <f t="shared" si="18"/>
        <v>1.0318945952548756E-3</v>
      </c>
      <c r="L33" s="45">
        <f t="shared" si="18"/>
        <v>-9.4834855004739859E-4</v>
      </c>
      <c r="M33" s="45">
        <f t="shared" si="18"/>
        <v>-1.2155681300268567E-3</v>
      </c>
      <c r="N33" s="45">
        <f t="shared" si="18"/>
        <v>-1.2277710318988493E-3</v>
      </c>
      <c r="O33" s="45">
        <f t="shared" si="18"/>
        <v>-1.2296888905967401E-3</v>
      </c>
      <c r="P33" s="45">
        <f t="shared" si="18"/>
        <v>-1.2337400937817923E-3</v>
      </c>
      <c r="Q33" s="45">
        <f t="shared" si="18"/>
        <v>-1.2101658444297306E-3</v>
      </c>
      <c r="R33" s="45">
        <f t="shared" si="18"/>
        <v>-1.2154765137871197E-3</v>
      </c>
      <c r="S33" s="45">
        <f t="shared" si="18"/>
        <v>-1.1881529417137489E-3</v>
      </c>
      <c r="T33" s="45">
        <f t="shared" si="18"/>
        <v>-1.1965023551528114E-3</v>
      </c>
      <c r="U33" s="45">
        <f t="shared" si="18"/>
        <v>-1.0917894885729327E-3</v>
      </c>
      <c r="V33" s="45">
        <f t="shared" si="18"/>
        <v>-1.2038226188258426E-3</v>
      </c>
      <c r="W33" s="45">
        <f t="shared" si="18"/>
        <v>-1.2106386530216088E-3</v>
      </c>
      <c r="X33" s="45">
        <f t="shared" si="18"/>
        <v>-1.1657421285973444E-3</v>
      </c>
      <c r="Y33" s="45">
        <f t="shared" si="19"/>
        <v>-1.1288522182512778E-3</v>
      </c>
      <c r="Z33" s="45">
        <f t="shared" si="19"/>
        <v>-1.9916209151829168E-3</v>
      </c>
      <c r="AA33" s="45">
        <f t="shared" si="19"/>
        <v>-2.0566926204247048E-3</v>
      </c>
      <c r="AB33" s="45">
        <f t="shared" si="19"/>
        <v>-9.9615604348073723E-4</v>
      </c>
      <c r="AC33" s="45">
        <f t="shared" si="19"/>
        <v>-9.2763962441179848E-4</v>
      </c>
      <c r="AD33" s="45">
        <f t="shared" ref="AD33:AE33" si="28">(AD20-AD7)/AD7</f>
        <v>-8.7472372175163447E-4</v>
      </c>
      <c r="AE33" s="45">
        <f t="shared" si="28"/>
        <v>-2.855196698589343E-3</v>
      </c>
      <c r="AF33" s="45">
        <f t="shared" ref="AF33" si="29">(AF20-AF7)/AF7</f>
        <v>8.416705410147794E-4</v>
      </c>
      <c r="AG33" s="45"/>
      <c r="AH33" s="33">
        <f t="shared" si="25"/>
        <v>-8.1191717488984067E-4</v>
      </c>
    </row>
    <row r="34" spans="2:35" x14ac:dyDescent="0.2">
      <c r="B34" s="43" t="s">
        <v>17</v>
      </c>
      <c r="C34" s="45">
        <f t="shared" si="17"/>
        <v>-1.3424891928306179E-4</v>
      </c>
      <c r="D34" s="45">
        <f t="shared" si="18"/>
        <v>-1.3866628958134986E-4</v>
      </c>
      <c r="E34" s="45">
        <f t="shared" si="18"/>
        <v>-1.5328571051356264E-4</v>
      </c>
      <c r="F34" s="45">
        <f t="shared" si="18"/>
        <v>-1.5366645609523339E-4</v>
      </c>
      <c r="G34" s="45">
        <f t="shared" si="18"/>
        <v>-1.7516636674418616E-4</v>
      </c>
      <c r="H34" s="45">
        <f t="shared" si="18"/>
        <v>-1.8182000403125628E-4</v>
      </c>
      <c r="I34" s="45">
        <f t="shared" si="18"/>
        <v>-1.6461739126371521E-4</v>
      </c>
      <c r="J34" s="45">
        <f t="shared" si="18"/>
        <v>-1.7707641944019357E-4</v>
      </c>
      <c r="K34" s="45">
        <f t="shared" si="18"/>
        <v>-1.6627917631370625E-4</v>
      </c>
      <c r="L34" s="45">
        <f t="shared" si="18"/>
        <v>-1.8063193924949385E-4</v>
      </c>
      <c r="M34" s="45">
        <f t="shared" si="18"/>
        <v>-1.7575671382081192E-4</v>
      </c>
      <c r="N34" s="45">
        <f t="shared" si="18"/>
        <v>-1.6983404880160265E-4</v>
      </c>
      <c r="O34" s="45">
        <f t="shared" si="18"/>
        <v>-1.7077223089039737E-4</v>
      </c>
      <c r="P34" s="45">
        <f t="shared" si="18"/>
        <v>-1.6140358766629747E-4</v>
      </c>
      <c r="Q34" s="45">
        <f t="shared" si="18"/>
        <v>-1.4750934483659554E-4</v>
      </c>
      <c r="R34" s="45">
        <f t="shared" si="18"/>
        <v>-1.5004079241531454E-4</v>
      </c>
      <c r="S34" s="45">
        <f t="shared" si="18"/>
        <v>-1.3830774126926022E-4</v>
      </c>
      <c r="T34" s="45">
        <f t="shared" si="18"/>
        <v>-1.3196947548449028E-4</v>
      </c>
      <c r="U34" s="45">
        <f t="shared" si="18"/>
        <v>-1.3116470044560925E-4</v>
      </c>
      <c r="V34" s="45">
        <f t="shared" si="18"/>
        <v>-1.1648248432565483E-4</v>
      </c>
      <c r="W34" s="45">
        <f t="shared" si="18"/>
        <v>1.2520558829407298E-3</v>
      </c>
      <c r="X34" s="45">
        <f t="shared" si="18"/>
        <v>-3.7831513150382622E-3</v>
      </c>
      <c r="Y34" s="45">
        <f t="shared" si="19"/>
        <v>-3.7429328558062046E-3</v>
      </c>
      <c r="Z34" s="45">
        <f t="shared" si="19"/>
        <v>-7.2818070904505901E-3</v>
      </c>
      <c r="AA34" s="45">
        <f t="shared" si="19"/>
        <v>-6.4181369815365262E-3</v>
      </c>
      <c r="AB34" s="45">
        <f t="shared" si="19"/>
        <v>3.4344953048272369E-3</v>
      </c>
      <c r="AC34" s="45">
        <f t="shared" si="19"/>
        <v>2.7020982918062268E-2</v>
      </c>
      <c r="AD34" s="45">
        <f t="shared" ref="AD34:AE34" si="30">(AD21-AD8)/AD8</f>
        <v>-7.1295034926188014E-3</v>
      </c>
      <c r="AE34" s="45">
        <f t="shared" si="30"/>
        <v>-1.6735801726143102E-2</v>
      </c>
      <c r="AF34" s="45">
        <f t="shared" ref="AF34" si="31">(AF21-AF8)/AF8</f>
        <v>5.5121755328258019E-3</v>
      </c>
      <c r="AG34" s="45"/>
      <c r="AH34" s="33">
        <f>AVERAGE(C34:AF34)</f>
        <v>-3.663441205136416E-4</v>
      </c>
    </row>
    <row r="35" spans="2:35" x14ac:dyDescent="0.2">
      <c r="B35" s="9" t="s">
        <v>21</v>
      </c>
      <c r="C35" s="45">
        <f t="shared" si="17"/>
        <v>1.3596197201280941E-2</v>
      </c>
      <c r="D35" s="45">
        <f t="shared" si="18"/>
        <v>1.5315261707307945E-2</v>
      </c>
      <c r="E35" s="45">
        <f t="shared" si="18"/>
        <v>1.593868626948533E-2</v>
      </c>
      <c r="F35" s="45">
        <f t="shared" si="18"/>
        <v>1.7415523321956075E-2</v>
      </c>
      <c r="G35" s="45">
        <f t="shared" si="18"/>
        <v>1.7976512316071135E-2</v>
      </c>
      <c r="H35" s="45">
        <f t="shared" si="18"/>
        <v>1.8997495959890656E-2</v>
      </c>
      <c r="I35" s="45">
        <f t="shared" si="18"/>
        <v>2.1314591381416441E-2</v>
      </c>
      <c r="J35" s="45">
        <f t="shared" si="18"/>
        <v>2.2608077595766315E-2</v>
      </c>
      <c r="K35" s="45">
        <f t="shared" si="18"/>
        <v>2.6513648345066369E-2</v>
      </c>
      <c r="L35" s="45">
        <f t="shared" si="18"/>
        <v>1.8661577583317945E-2</v>
      </c>
      <c r="M35" s="45">
        <f t="shared" si="18"/>
        <v>3.0735396715681321E-2</v>
      </c>
      <c r="N35" s="45">
        <f t="shared" si="18"/>
        <v>1.7146327629948516E-2</v>
      </c>
      <c r="O35" s="45">
        <f t="shared" si="18"/>
        <v>3.6926219655059753E-2</v>
      </c>
      <c r="P35" s="45">
        <f t="shared" si="18"/>
        <v>3.5622714680977607E-3</v>
      </c>
      <c r="Q35" s="45">
        <f t="shared" si="18"/>
        <v>3.644227172746313E-2</v>
      </c>
      <c r="R35" s="45">
        <f t="shared" si="18"/>
        <v>3.8855550219436548E-2</v>
      </c>
      <c r="S35" s="45">
        <f t="shared" si="18"/>
        <v>3.7553961031418372E-2</v>
      </c>
      <c r="T35" s="45">
        <f t="shared" si="18"/>
        <v>3.7312866821844856E-2</v>
      </c>
      <c r="U35" s="45">
        <f t="shared" si="18"/>
        <v>4.2405018690093915E-2</v>
      </c>
      <c r="V35" s="45">
        <f t="shared" si="18"/>
        <v>4.3015521926502917E-2</v>
      </c>
      <c r="W35" s="45">
        <f>(W22-W9)/W9</f>
        <v>0</v>
      </c>
      <c r="X35" s="45">
        <f t="shared" si="18"/>
        <v>-1.7853153712274025E-16</v>
      </c>
      <c r="Y35" s="45">
        <f t="shared" ref="Y35:AA36" si="32">(Y22-Y9)/Y9</f>
        <v>0</v>
      </c>
      <c r="Z35" s="45">
        <f t="shared" si="32"/>
        <v>0</v>
      </c>
      <c r="AA35" s="45">
        <f t="shared" si="32"/>
        <v>0.22051049333197587</v>
      </c>
      <c r="AB35" s="45">
        <f t="shared" ref="AB35:AC38" si="33">(AB22-AB9)/AB9</f>
        <v>0.21960365525793016</v>
      </c>
      <c r="AC35" s="45">
        <f t="shared" si="33"/>
        <v>0.22137843643640853</v>
      </c>
      <c r="AD35" s="45">
        <f t="shared" ref="AD35:AE35" si="34">(AD22-AD9)/AD9</f>
        <v>0.20159217637875726</v>
      </c>
      <c r="AE35" s="45">
        <f t="shared" si="34"/>
        <v>0.18414596740177352</v>
      </c>
      <c r="AF35" s="45">
        <f t="shared" ref="AF35" si="35">(AF22-AF9)/AF9</f>
        <v>0.1748812170938098</v>
      </c>
      <c r="AG35" s="45"/>
      <c r="AH35" s="33">
        <f>AVERAGE(C35:AF35)</f>
        <v>5.7813497448925368E-2</v>
      </c>
    </row>
    <row r="36" spans="2:35" x14ac:dyDescent="0.2">
      <c r="B36" s="43" t="s">
        <v>18</v>
      </c>
      <c r="C36" s="45">
        <f t="shared" si="17"/>
        <v>0</v>
      </c>
      <c r="D36" s="45">
        <f t="shared" ref="D36:R36" si="36">(D23-D10)/D10</f>
        <v>0</v>
      </c>
      <c r="E36" s="45">
        <f t="shared" si="36"/>
        <v>0</v>
      </c>
      <c r="F36" s="45">
        <f t="shared" si="36"/>
        <v>0</v>
      </c>
      <c r="G36" s="45">
        <f t="shared" si="36"/>
        <v>0</v>
      </c>
      <c r="H36" s="45">
        <f t="shared" si="36"/>
        <v>0</v>
      </c>
      <c r="I36" s="45">
        <f t="shared" si="36"/>
        <v>0</v>
      </c>
      <c r="J36" s="45">
        <f t="shared" si="36"/>
        <v>0</v>
      </c>
      <c r="K36" s="45">
        <f t="shared" si="36"/>
        <v>0</v>
      </c>
      <c r="L36" s="45">
        <f t="shared" si="36"/>
        <v>0</v>
      </c>
      <c r="M36" s="45">
        <f t="shared" si="36"/>
        <v>0</v>
      </c>
      <c r="N36" s="45">
        <f t="shared" si="36"/>
        <v>0</v>
      </c>
      <c r="O36" s="45">
        <f t="shared" si="36"/>
        <v>0</v>
      </c>
      <c r="P36" s="45">
        <f t="shared" si="36"/>
        <v>0</v>
      </c>
      <c r="Q36" s="45">
        <f t="shared" si="36"/>
        <v>0</v>
      </c>
      <c r="R36" s="45">
        <f t="shared" si="36"/>
        <v>0</v>
      </c>
      <c r="S36" s="45">
        <f t="shared" si="18"/>
        <v>0</v>
      </c>
      <c r="T36" s="45">
        <f t="shared" si="18"/>
        <v>0</v>
      </c>
      <c r="U36" s="45">
        <f t="shared" si="18"/>
        <v>0</v>
      </c>
      <c r="V36" s="45">
        <f t="shared" si="18"/>
        <v>0</v>
      </c>
      <c r="W36" s="45">
        <f t="shared" si="18"/>
        <v>0</v>
      </c>
      <c r="X36" s="45">
        <f t="shared" si="18"/>
        <v>0</v>
      </c>
      <c r="Y36" s="45">
        <f t="shared" si="32"/>
        <v>0</v>
      </c>
      <c r="Z36" s="45">
        <f t="shared" si="32"/>
        <v>0</v>
      </c>
      <c r="AA36" s="45">
        <f t="shared" si="32"/>
        <v>0</v>
      </c>
      <c r="AB36" s="45">
        <f t="shared" si="33"/>
        <v>0</v>
      </c>
      <c r="AC36" s="45">
        <f t="shared" si="33"/>
        <v>0</v>
      </c>
      <c r="AD36" s="45">
        <f t="shared" ref="AD36:AE36" si="37">(AD23-AD10)/AD10</f>
        <v>-3.0549808124215528E-2</v>
      </c>
      <c r="AE36" s="45">
        <f t="shared" si="37"/>
        <v>-2.8163320307236339E-2</v>
      </c>
      <c r="AF36" s="45">
        <f t="shared" ref="AF36" si="38">(AF23-AF10)/AF10</f>
        <v>-2.5699313467717956E-2</v>
      </c>
      <c r="AG36" s="45"/>
      <c r="AH36" s="33">
        <f>AVERAGE(AD36:AF36)</f>
        <v>-2.813748063305661E-2</v>
      </c>
    </row>
    <row r="37" spans="2:35" x14ac:dyDescent="0.2">
      <c r="B37" s="43" t="s">
        <v>19</v>
      </c>
      <c r="C37" s="45">
        <f t="shared" si="17"/>
        <v>2.9054810994312133E-2</v>
      </c>
      <c r="D37" s="45">
        <f t="shared" si="18"/>
        <v>2.9058972254283867E-2</v>
      </c>
      <c r="E37" s="45">
        <f t="shared" si="18"/>
        <v>2.9044500464251999E-2</v>
      </c>
      <c r="F37" s="45">
        <f t="shared" si="18"/>
        <v>2.90672689722478E-2</v>
      </c>
      <c r="G37" s="45">
        <f t="shared" si="18"/>
        <v>2.9044115419876809E-2</v>
      </c>
      <c r="H37" s="45">
        <f t="shared" si="18"/>
        <v>2.9632319344627754E-2</v>
      </c>
      <c r="I37" s="45">
        <f t="shared" si="18"/>
        <v>3.2248633415154722E-2</v>
      </c>
      <c r="J37" s="45">
        <f t="shared" si="18"/>
        <v>3.385486997479261E-2</v>
      </c>
      <c r="K37" s="45">
        <f t="shared" si="18"/>
        <v>4.2380092199898779E-2</v>
      </c>
      <c r="L37" s="45">
        <f t="shared" si="18"/>
        <v>2.4536225562885559E-2</v>
      </c>
      <c r="M37" s="45">
        <f t="shared" si="18"/>
        <v>4.6209083337606961E-2</v>
      </c>
      <c r="N37" s="45">
        <f t="shared" si="18"/>
        <v>2.0773234915227139E-2</v>
      </c>
      <c r="O37" s="45">
        <f t="shared" si="18"/>
        <v>5.7305887264798093E-2</v>
      </c>
      <c r="P37" s="45">
        <f t="shared" si="18"/>
        <v>3.6856908101449578E-3</v>
      </c>
      <c r="Q37" s="45">
        <f t="shared" si="18"/>
        <v>5.2295856988880347E-2</v>
      </c>
      <c r="R37" s="45">
        <f t="shared" si="18"/>
        <v>5.816394213249057E-2</v>
      </c>
      <c r="S37" s="45">
        <f t="shared" si="18"/>
        <v>5.2131549800426405E-2</v>
      </c>
      <c r="T37" s="45">
        <f t="shared" si="18"/>
        <v>4.9657155003460761E-2</v>
      </c>
      <c r="U37" s="45">
        <f t="shared" si="18"/>
        <v>5.7267857139359904E-2</v>
      </c>
      <c r="V37" s="45">
        <f t="shared" si="18"/>
        <v>5.886012534422172E-2</v>
      </c>
      <c r="W37" s="45">
        <f t="shared" si="18"/>
        <v>0</v>
      </c>
      <c r="X37" s="45">
        <f t="shared" si="18"/>
        <v>-1.2097860417007373E-16</v>
      </c>
      <c r="Y37" s="45">
        <f t="shared" ref="Y37:AA38" si="39">(Y24-Y11)/Y11</f>
        <v>0</v>
      </c>
      <c r="Z37" s="45">
        <f t="shared" si="39"/>
        <v>0</v>
      </c>
      <c r="AA37" s="45">
        <f t="shared" si="39"/>
        <v>0.30462440633503074</v>
      </c>
      <c r="AB37" s="45">
        <f t="shared" si="33"/>
        <v>0.30038881108987264</v>
      </c>
      <c r="AC37" s="45">
        <f t="shared" si="33"/>
        <v>0.29990209417729308</v>
      </c>
      <c r="AD37" s="45">
        <f t="shared" ref="AD37:AE37" si="40">(AD24-AD11)/AD11</f>
        <v>0.27485717496074957</v>
      </c>
      <c r="AE37" s="45">
        <f t="shared" si="40"/>
        <v>0.24824024854122054</v>
      </c>
      <c r="AF37" s="45">
        <f t="shared" ref="AF37" si="41">(AF24-AF11)/AF11</f>
        <v>0.23735433732788441</v>
      </c>
      <c r="AG37" s="45"/>
      <c r="AH37" s="33">
        <f>AVERAGE(C37:AF37)</f>
        <v>8.0987975459033343E-2</v>
      </c>
    </row>
    <row r="38" spans="2:35" ht="18" x14ac:dyDescent="0.2">
      <c r="B38" s="8" t="s">
        <v>173</v>
      </c>
      <c r="C38" s="46">
        <f t="shared" si="17"/>
        <v>-6.4926193319306304E-5</v>
      </c>
      <c r="D38" s="46">
        <f t="shared" si="18"/>
        <v>-8.8905724359863951E-5</v>
      </c>
      <c r="E38" s="46">
        <f t="shared" si="18"/>
        <v>-7.3801370805860891E-5</v>
      </c>
      <c r="F38" s="46">
        <f t="shared" si="18"/>
        <v>-4.4079053705204945E-5</v>
      </c>
      <c r="G38" s="46">
        <f t="shared" si="18"/>
        <v>2.6679290720082048E-5</v>
      </c>
      <c r="H38" s="46">
        <f t="shared" si="18"/>
        <v>1.4626047508965929E-4</v>
      </c>
      <c r="I38" s="46">
        <f t="shared" si="18"/>
        <v>2.1340076742756568E-4</v>
      </c>
      <c r="J38" s="46">
        <f t="shared" si="18"/>
        <v>3.6319570795341412E-4</v>
      </c>
      <c r="K38" s="46">
        <f t="shared" si="18"/>
        <v>2.9410389030199921E-4</v>
      </c>
      <c r="L38" s="46">
        <f t="shared" si="18"/>
        <v>-1.7628433386131278E-4</v>
      </c>
      <c r="M38" s="46">
        <f t="shared" si="18"/>
        <v>-2.5075665026496284E-4</v>
      </c>
      <c r="N38" s="46">
        <f t="shared" si="18"/>
        <v>-2.5421854615144201E-4</v>
      </c>
      <c r="O38" s="46">
        <f t="shared" si="18"/>
        <v>-2.6576707205322437E-4</v>
      </c>
      <c r="P38" s="46">
        <f t="shared" si="18"/>
        <v>-2.6881818748060931E-4</v>
      </c>
      <c r="Q38" s="46">
        <f t="shared" si="18"/>
        <v>-2.7741139998113364E-4</v>
      </c>
      <c r="R38" s="46">
        <f t="shared" si="18"/>
        <v>-2.8937119454351136E-4</v>
      </c>
      <c r="S38" s="46">
        <f t="shared" si="18"/>
        <v>-2.9483543704639714E-4</v>
      </c>
      <c r="T38" s="46">
        <f t="shared" si="18"/>
        <v>-3.070048114950189E-4</v>
      </c>
      <c r="U38" s="46">
        <f t="shared" si="18"/>
        <v>-3.3847579095154577E-4</v>
      </c>
      <c r="V38" s="46">
        <f t="shared" si="18"/>
        <v>-3.2218918576304331E-4</v>
      </c>
      <c r="W38" s="46">
        <f t="shared" si="18"/>
        <v>-3.7825041444905266E-4</v>
      </c>
      <c r="X38" s="46">
        <f t="shared" si="18"/>
        <v>-1.5500596125753441E-3</v>
      </c>
      <c r="Y38" s="46">
        <f t="shared" si="39"/>
        <v>-8.2808567393842676E-4</v>
      </c>
      <c r="Z38" s="46">
        <f t="shared" si="39"/>
        <v>-7.8588034767480483E-4</v>
      </c>
      <c r="AA38" s="46">
        <f t="shared" si="39"/>
        <v>-1.5661510757353089E-3</v>
      </c>
      <c r="AB38" s="46">
        <f t="shared" si="33"/>
        <v>9.7529463471906586E-4</v>
      </c>
      <c r="AC38" s="46">
        <f t="shared" si="33"/>
        <v>6.149004151553312E-3</v>
      </c>
      <c r="AD38" s="46">
        <f t="shared" ref="AD38:AE38" si="42">(AD25-AD12)/AD12</f>
        <v>-1.5151803605024563E-3</v>
      </c>
      <c r="AE38" s="46">
        <f t="shared" si="42"/>
        <v>-5.1092686255233615E-3</v>
      </c>
      <c r="AF38" s="46">
        <f t="shared" ref="AF38" si="43">(AF25-AF12)/AF12</f>
        <v>1.562380686723978E-3</v>
      </c>
      <c r="AG38" s="46"/>
      <c r="AH38" s="41">
        <f>AVERAGE(C38:AF38)</f>
        <v>-1.7731338192307055E-4</v>
      </c>
      <c r="AI38" s="5" t="s">
        <v>43</v>
      </c>
    </row>
    <row r="41" spans="2:35" x14ac:dyDescent="0.2">
      <c r="C41" s="40">
        <f t="shared" ref="C41:X41" si="44">C25-C12</f>
        <v>-2.014250119409553</v>
      </c>
      <c r="D41" s="40">
        <f t="shared" si="44"/>
        <v>-2.8339755278575467</v>
      </c>
      <c r="E41" s="40">
        <f t="shared" si="44"/>
        <v>-2.3444011907740787</v>
      </c>
      <c r="F41" s="40">
        <f t="shared" si="44"/>
        <v>-1.408097105937486</v>
      </c>
      <c r="G41" s="40">
        <f t="shared" si="44"/>
        <v>0.87810935702873394</v>
      </c>
      <c r="H41" s="40">
        <f t="shared" si="44"/>
        <v>4.9472738445911091</v>
      </c>
      <c r="I41" s="40">
        <f t="shared" si="44"/>
        <v>7.5632304211321753</v>
      </c>
      <c r="J41" s="40">
        <f t="shared" si="44"/>
        <v>13.27511888963636</v>
      </c>
      <c r="K41" s="40">
        <f t="shared" si="44"/>
        <v>11.402090359253634</v>
      </c>
      <c r="L41" s="40">
        <f t="shared" si="44"/>
        <v>-7.0833544291672297</v>
      </c>
      <c r="M41" s="40">
        <f t="shared" si="44"/>
        <v>-10.655086082857451</v>
      </c>
      <c r="N41" s="40">
        <f t="shared" si="44"/>
        <v>-11.338046820877935</v>
      </c>
      <c r="O41" s="40">
        <f t="shared" si="44"/>
        <v>-11.528721057227813</v>
      </c>
      <c r="P41" s="40">
        <f t="shared" si="44"/>
        <v>-11.831744176641223</v>
      </c>
      <c r="Q41" s="40">
        <f t="shared" si="44"/>
        <v>-12.153988632802793</v>
      </c>
      <c r="R41" s="40">
        <f t="shared" si="44"/>
        <v>-13.229159837173938</v>
      </c>
      <c r="S41" s="40">
        <f t="shared" si="44"/>
        <v>-13.335922466038028</v>
      </c>
      <c r="T41" s="40">
        <f t="shared" si="44"/>
        <v>-13.865770267228072</v>
      </c>
      <c r="U41" s="40">
        <f t="shared" si="44"/>
        <v>-15.323654171144881</v>
      </c>
      <c r="V41" s="40">
        <f t="shared" si="44"/>
        <v>-13.145087897843041</v>
      </c>
      <c r="W41" s="40">
        <f t="shared" si="44"/>
        <v>-15.309087223889946</v>
      </c>
      <c r="X41" s="40">
        <f t="shared" si="44"/>
        <v>-57.306506832093874</v>
      </c>
      <c r="Y41" s="40">
        <f t="shared" ref="Y41:AC41" si="45">Y25-Y12</f>
        <v>-30.665217687695986</v>
      </c>
      <c r="Z41" s="40">
        <f t="shared" si="45"/>
        <v>-28.19602294354263</v>
      </c>
      <c r="AA41" s="40">
        <f t="shared" si="45"/>
        <v>-55.199993864989665</v>
      </c>
      <c r="AB41" s="40">
        <f t="shared" si="45"/>
        <v>35.911128451749391</v>
      </c>
      <c r="AC41" s="40">
        <f t="shared" si="45"/>
        <v>234.49711123156885</v>
      </c>
      <c r="AD41" s="40">
        <f t="shared" ref="AD41:AE41" si="46">AD25-AD12</f>
        <v>-56.243536557623884</v>
      </c>
      <c r="AE41" s="40">
        <f t="shared" si="46"/>
        <v>-189.19639120244392</v>
      </c>
      <c r="AF41" s="40">
        <f>AF25-AF12</f>
        <v>55.009960369599867</v>
      </c>
      <c r="AG41" s="40"/>
      <c r="AH41" s="47">
        <f>SUM(C41:AF41)</f>
        <v>-210.72399317070085</v>
      </c>
      <c r="AI41" s="5" t="s">
        <v>44</v>
      </c>
    </row>
    <row r="43" spans="2:35" x14ac:dyDescent="0.2">
      <c r="R43" s="33"/>
      <c r="Z43" s="33"/>
      <c r="AA43" s="33"/>
      <c r="AB43" s="33"/>
      <c r="AC43" s="33"/>
      <c r="AD43" s="33"/>
      <c r="AE43" s="33"/>
      <c r="AF43" s="33"/>
      <c r="AG43" s="33"/>
    </row>
    <row r="67" spans="2:2" x14ac:dyDescent="0.2">
      <c r="B67" s="10" t="s">
        <v>188</v>
      </c>
    </row>
  </sheetData>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AI119"/>
  <sheetViews>
    <sheetView zoomScale="75" zoomScaleNormal="75" workbookViewId="0">
      <pane ySplit="1" topLeftCell="A2" activePane="bottomLeft" state="frozen"/>
      <selection activeCell="B38" sqref="B38"/>
      <selection pane="bottomLeft" activeCell="A30" sqref="A30:XFD30"/>
    </sheetView>
  </sheetViews>
  <sheetFormatPr defaultRowHeight="15" x14ac:dyDescent="0.2"/>
  <cols>
    <col min="1" max="1" width="3.28515625" style="5" customWidth="1"/>
    <col min="2" max="2" width="56.5703125" style="5" customWidth="1"/>
    <col min="3" max="31" width="8.140625" style="5" bestFit="1" customWidth="1"/>
    <col min="32" max="32" width="8.5703125" style="5" bestFit="1" customWidth="1"/>
    <col min="33" max="33" width="9.140625" style="5" customWidth="1"/>
    <col min="34" max="34" width="11.5703125" style="5" customWidth="1"/>
    <col min="35" max="16384" width="9.140625" style="5"/>
  </cols>
  <sheetData>
    <row r="1" spans="2:33" ht="15.75" customHeight="1" x14ac:dyDescent="0.2">
      <c r="B1" s="24" t="s">
        <v>179</v>
      </c>
    </row>
    <row r="2" spans="2:33" ht="18" x14ac:dyDescent="0.2">
      <c r="B2" s="10" t="s">
        <v>197</v>
      </c>
    </row>
    <row r="3" spans="2:33" x14ac:dyDescent="0.2">
      <c r="B3" s="4" t="s">
        <v>100</v>
      </c>
      <c r="C3" s="4">
        <v>1990</v>
      </c>
      <c r="D3" s="4">
        <v>1991</v>
      </c>
      <c r="E3" s="4">
        <v>1992</v>
      </c>
      <c r="F3" s="4">
        <v>1993</v>
      </c>
      <c r="G3" s="4">
        <v>1994</v>
      </c>
      <c r="H3" s="4">
        <v>1995</v>
      </c>
      <c r="I3" s="4">
        <v>1996</v>
      </c>
      <c r="J3" s="4">
        <v>1997</v>
      </c>
      <c r="K3" s="4">
        <v>1998</v>
      </c>
      <c r="L3" s="4">
        <v>1999</v>
      </c>
      <c r="M3" s="4">
        <v>2000</v>
      </c>
      <c r="N3" s="4">
        <v>2001</v>
      </c>
      <c r="O3" s="4">
        <v>2002</v>
      </c>
      <c r="P3" s="4">
        <v>2003</v>
      </c>
      <c r="Q3" s="4">
        <v>2004</v>
      </c>
      <c r="R3" s="4">
        <v>2005</v>
      </c>
      <c r="S3" s="4">
        <v>2006</v>
      </c>
      <c r="T3" s="4">
        <v>2007</v>
      </c>
      <c r="U3" s="4">
        <v>2008</v>
      </c>
      <c r="V3" s="4">
        <v>2009</v>
      </c>
      <c r="W3" s="4">
        <v>2010</v>
      </c>
      <c r="X3" s="4">
        <v>2011</v>
      </c>
      <c r="Y3" s="4">
        <v>2012</v>
      </c>
      <c r="Z3" s="4">
        <v>2013</v>
      </c>
      <c r="AA3" s="4">
        <v>2014</v>
      </c>
      <c r="AB3" s="4">
        <v>2015</v>
      </c>
      <c r="AC3" s="4">
        <v>2016</v>
      </c>
      <c r="AD3" s="4">
        <v>2017</v>
      </c>
      <c r="AE3" s="4">
        <v>2018</v>
      </c>
      <c r="AF3" s="4">
        <v>2019</v>
      </c>
      <c r="AG3" s="4"/>
    </row>
    <row r="4" spans="2:33" x14ac:dyDescent="0.2">
      <c r="B4" s="5" t="s">
        <v>23</v>
      </c>
      <c r="C4" s="30">
        <f>SUM(C5:C8)</f>
        <v>1116.7254085014333</v>
      </c>
      <c r="D4" s="30">
        <f t="shared" ref="D4:W4" si="0">SUM(D5:D8)</f>
        <v>992.38939661731536</v>
      </c>
      <c r="E4" s="30">
        <f t="shared" si="0"/>
        <v>932.96808506651939</v>
      </c>
      <c r="F4" s="30">
        <f t="shared" si="0"/>
        <v>951.12593750870883</v>
      </c>
      <c r="G4" s="30">
        <f t="shared" si="0"/>
        <v>1081.7022655246876</v>
      </c>
      <c r="H4" s="30">
        <f t="shared" si="0"/>
        <v>1084.1810327260134</v>
      </c>
      <c r="I4" s="30">
        <f t="shared" si="0"/>
        <v>1198.3870831754853</v>
      </c>
      <c r="J4" s="30">
        <f t="shared" si="0"/>
        <v>1384.9248481927566</v>
      </c>
      <c r="K4" s="30">
        <f t="shared" si="0"/>
        <v>1288.1260716317763</v>
      </c>
      <c r="L4" s="30">
        <f t="shared" si="0"/>
        <v>1353.709634567598</v>
      </c>
      <c r="M4" s="30">
        <f t="shared" si="0"/>
        <v>1908.7841314126661</v>
      </c>
      <c r="N4" s="30">
        <f t="shared" si="0"/>
        <v>2061.4371933464076</v>
      </c>
      <c r="O4" s="30">
        <f t="shared" si="0"/>
        <v>2063.3791229426015</v>
      </c>
      <c r="P4" s="30">
        <f t="shared" si="0"/>
        <v>2342.3181160836975</v>
      </c>
      <c r="Q4" s="30">
        <f t="shared" si="0"/>
        <v>2507.0626593013171</v>
      </c>
      <c r="R4" s="30">
        <f t="shared" si="0"/>
        <v>2552.7953464691873</v>
      </c>
      <c r="S4" s="30">
        <f t="shared" si="0"/>
        <v>2538.7434105910074</v>
      </c>
      <c r="T4" s="30">
        <f t="shared" si="0"/>
        <v>2580.4341213620519</v>
      </c>
      <c r="U4" s="30">
        <f t="shared" si="0"/>
        <v>2301.583745387552</v>
      </c>
      <c r="V4" s="30">
        <f t="shared" si="0"/>
        <v>1485.322669481403</v>
      </c>
      <c r="W4" s="30">
        <f t="shared" si="0"/>
        <v>1299.0484147465629</v>
      </c>
      <c r="X4" s="30">
        <f t="shared" ref="X4:AC4" si="1">SUM(X5:X8)</f>
        <v>1167.2705389694754</v>
      </c>
      <c r="Y4" s="30">
        <f t="shared" si="1"/>
        <v>1391.9677990924165</v>
      </c>
      <c r="Z4" s="30">
        <f t="shared" si="1"/>
        <v>1301.695001530657</v>
      </c>
      <c r="AA4" s="30">
        <f t="shared" si="1"/>
        <v>1650.4531530457709</v>
      </c>
      <c r="AB4" s="30">
        <f t="shared" si="1"/>
        <v>1830.3635214124336</v>
      </c>
      <c r="AC4" s="30">
        <f t="shared" si="1"/>
        <v>1968.4013520332232</v>
      </c>
      <c r="AD4" s="30">
        <f t="shared" ref="AD4:AE4" si="2">SUM(AD5:AD8)</f>
        <v>2039.8562560230891</v>
      </c>
      <c r="AE4" s="30">
        <f t="shared" si="2"/>
        <v>2094.5489797619248</v>
      </c>
      <c r="AF4" s="30">
        <f t="shared" ref="AF4" si="3">SUM(AF5:AF8)</f>
        <v>2057.6690466445225</v>
      </c>
      <c r="AG4" s="30"/>
    </row>
    <row r="5" spans="2:33" x14ac:dyDescent="0.2">
      <c r="B5" s="52" t="s">
        <v>24</v>
      </c>
      <c r="C5" s="30">
        <v>884</v>
      </c>
      <c r="D5" s="30">
        <v>782</v>
      </c>
      <c r="E5" s="30">
        <v>753</v>
      </c>
      <c r="F5" s="30">
        <v>729</v>
      </c>
      <c r="G5" s="30">
        <v>859</v>
      </c>
      <c r="H5" s="30">
        <v>879</v>
      </c>
      <c r="I5" s="30">
        <v>983</v>
      </c>
      <c r="J5" s="30">
        <v>1145</v>
      </c>
      <c r="K5" s="30">
        <v>1059</v>
      </c>
      <c r="L5" s="30">
        <v>1166</v>
      </c>
      <c r="M5" s="30">
        <v>1700.904</v>
      </c>
      <c r="N5" s="30">
        <v>1851.19</v>
      </c>
      <c r="O5" s="30">
        <v>1859.797</v>
      </c>
      <c r="P5" s="30">
        <v>2126.951</v>
      </c>
      <c r="Q5" s="30">
        <v>2295.0809999999997</v>
      </c>
      <c r="R5" s="30">
        <v>2357.0552201099999</v>
      </c>
      <c r="S5" s="30">
        <v>2347.8511709678573</v>
      </c>
      <c r="T5" s="30">
        <v>2374.056297236792</v>
      </c>
      <c r="U5" s="30">
        <v>2106.7332656066992</v>
      </c>
      <c r="V5" s="30">
        <v>1326.7757675435184</v>
      </c>
      <c r="W5" s="30">
        <v>1105.1089530878239</v>
      </c>
      <c r="X5" s="30">
        <v>966.27348057556696</v>
      </c>
      <c r="Y5" s="30">
        <v>1177.0215551174631</v>
      </c>
      <c r="Z5" s="30">
        <v>1111.7464175453952</v>
      </c>
      <c r="AA5" s="30">
        <v>1461.1216449441433</v>
      </c>
      <c r="AB5" s="30">
        <v>1652.0144764257484</v>
      </c>
      <c r="AC5" s="30">
        <v>1793.5241301100293</v>
      </c>
      <c r="AD5" s="30">
        <v>1839.6054226101226</v>
      </c>
      <c r="AE5" s="30">
        <v>1916.0429498953088</v>
      </c>
      <c r="AF5" s="30">
        <v>1892.5993191659545</v>
      </c>
      <c r="AG5" s="30"/>
    </row>
    <row r="6" spans="2:33" x14ac:dyDescent="0.2">
      <c r="B6" s="52" t="s">
        <v>25</v>
      </c>
      <c r="C6" s="30">
        <v>214.077</v>
      </c>
      <c r="D6" s="30">
        <v>192.22800000000001</v>
      </c>
      <c r="E6" s="30">
        <v>162.39499999999998</v>
      </c>
      <c r="F6" s="30">
        <v>204.893</v>
      </c>
      <c r="G6" s="30">
        <v>205.428</v>
      </c>
      <c r="H6" s="30">
        <v>187.506</v>
      </c>
      <c r="I6" s="30">
        <v>198.23699999999999</v>
      </c>
      <c r="J6" s="30">
        <v>221.89099999999999</v>
      </c>
      <c r="K6" s="30">
        <v>211.65699999999998</v>
      </c>
      <c r="L6" s="30">
        <v>170.07400000000001</v>
      </c>
      <c r="M6" s="30">
        <v>190.43099999999998</v>
      </c>
      <c r="N6" s="30">
        <v>189.39499999999998</v>
      </c>
      <c r="O6" s="30">
        <v>190.31400000000002</v>
      </c>
      <c r="P6" s="30">
        <v>206.256</v>
      </c>
      <c r="Q6" s="30">
        <v>201.53888677452051</v>
      </c>
      <c r="R6" s="30">
        <v>183.477</v>
      </c>
      <c r="S6" s="30">
        <v>180.30419999999998</v>
      </c>
      <c r="T6" s="30">
        <v>196.71480221940001</v>
      </c>
      <c r="U6" s="30">
        <v>187.79567664091581</v>
      </c>
      <c r="V6" s="30">
        <v>156.40402051348525</v>
      </c>
      <c r="W6" s="30">
        <v>192.41449935002328</v>
      </c>
      <c r="X6" s="30">
        <v>199.06051210483912</v>
      </c>
      <c r="Y6" s="30">
        <v>214.39115316286023</v>
      </c>
      <c r="Z6" s="30">
        <v>189.63811440146912</v>
      </c>
      <c r="AA6" s="30">
        <v>188.98297537871338</v>
      </c>
      <c r="AB6" s="30">
        <v>177.34721139514085</v>
      </c>
      <c r="AC6" s="30">
        <v>173.89695660360397</v>
      </c>
      <c r="AD6" s="30">
        <v>198.94328821295068</v>
      </c>
      <c r="AE6" s="30">
        <v>177.27545682876001</v>
      </c>
      <c r="AF6" s="30">
        <v>163.65124680985923</v>
      </c>
      <c r="AG6" s="30"/>
    </row>
    <row r="7" spans="2:33" x14ac:dyDescent="0.2">
      <c r="B7" s="52" t="s">
        <v>26</v>
      </c>
      <c r="C7" s="30">
        <v>13.325180000000001</v>
      </c>
      <c r="D7" s="30">
        <v>13.055679999999997</v>
      </c>
      <c r="E7" s="30">
        <v>12.587179999999998</v>
      </c>
      <c r="F7" s="30">
        <v>12.519679999999999</v>
      </c>
      <c r="G7" s="30">
        <v>12.307179999999999</v>
      </c>
      <c r="H7" s="30">
        <v>11.965680000000001</v>
      </c>
      <c r="I7" s="30">
        <v>11.62518</v>
      </c>
      <c r="J7" s="30">
        <v>11.46468</v>
      </c>
      <c r="K7" s="30">
        <v>11.04918</v>
      </c>
      <c r="L7" s="30">
        <v>10.95668</v>
      </c>
      <c r="M7" s="30">
        <v>10.714383917999999</v>
      </c>
      <c r="N7" s="30">
        <v>10.136008163600001</v>
      </c>
      <c r="O7" s="30">
        <v>5.1307460682000006</v>
      </c>
      <c r="P7" s="30">
        <v>0.55322578880000006</v>
      </c>
      <c r="Q7" s="30">
        <v>0.5801347322</v>
      </c>
      <c r="R7" s="30">
        <v>0.48087750000000001</v>
      </c>
      <c r="S7" s="30">
        <v>0.48667499999999997</v>
      </c>
      <c r="T7" s="30">
        <v>0.45499610000000001</v>
      </c>
      <c r="U7" s="30">
        <v>0.30708882999999998</v>
      </c>
      <c r="V7" s="30">
        <v>1.7369590000000001E-2</v>
      </c>
      <c r="W7" s="30" t="s">
        <v>131</v>
      </c>
      <c r="X7" s="30" t="s">
        <v>131</v>
      </c>
      <c r="Y7" s="30" t="s">
        <v>131</v>
      </c>
      <c r="Z7" s="30" t="s">
        <v>131</v>
      </c>
      <c r="AA7" s="30" t="s">
        <v>131</v>
      </c>
      <c r="AB7" s="30" t="s">
        <v>131</v>
      </c>
      <c r="AC7" s="30" t="s">
        <v>131</v>
      </c>
      <c r="AD7" s="30" t="s">
        <v>131</v>
      </c>
      <c r="AE7" s="30" t="s">
        <v>131</v>
      </c>
      <c r="AF7" s="30" t="s">
        <v>131</v>
      </c>
      <c r="AG7" s="30"/>
    </row>
    <row r="8" spans="2:33" x14ac:dyDescent="0.2">
      <c r="B8" s="52" t="s">
        <v>27</v>
      </c>
      <c r="C8" s="30">
        <v>5.323228501433209</v>
      </c>
      <c r="D8" s="30">
        <v>5.1057166173152817</v>
      </c>
      <c r="E8" s="30">
        <v>4.9859050665194102</v>
      </c>
      <c r="F8" s="30">
        <v>4.7132575087088542</v>
      </c>
      <c r="G8" s="30">
        <v>4.967085524687727</v>
      </c>
      <c r="H8" s="30">
        <v>5.7093527260132344</v>
      </c>
      <c r="I8" s="30">
        <v>5.5249031754851305</v>
      </c>
      <c r="J8" s="30">
        <v>6.5691681927565071</v>
      </c>
      <c r="K8" s="30">
        <v>6.4198916317765047</v>
      </c>
      <c r="L8" s="30">
        <v>6.6789545675978959</v>
      </c>
      <c r="M8" s="30">
        <v>6.7347474946660659</v>
      </c>
      <c r="N8" s="30">
        <v>10.716185182807617</v>
      </c>
      <c r="O8" s="30">
        <v>8.1373768744014505</v>
      </c>
      <c r="P8" s="30">
        <v>8.5578902948976783</v>
      </c>
      <c r="Q8" s="30">
        <v>9.8626377945971377</v>
      </c>
      <c r="R8" s="30">
        <v>11.782248859187511</v>
      </c>
      <c r="S8" s="30">
        <v>10.101364623150154</v>
      </c>
      <c r="T8" s="30">
        <v>9.2080258058600002</v>
      </c>
      <c r="U8" s="30">
        <v>6.7477143099374235</v>
      </c>
      <c r="V8" s="30">
        <v>2.1255118343991999</v>
      </c>
      <c r="W8" s="30">
        <v>1.5249623087156214</v>
      </c>
      <c r="X8" s="30">
        <v>1.936546289069464</v>
      </c>
      <c r="Y8" s="30">
        <v>0.55509081209300004</v>
      </c>
      <c r="Z8" s="30">
        <v>0.31046958379295009</v>
      </c>
      <c r="AA8" s="30">
        <v>0.34853272291445003</v>
      </c>
      <c r="AB8" s="30">
        <v>1.0018335915442</v>
      </c>
      <c r="AC8" s="30">
        <v>0.98026531958999996</v>
      </c>
      <c r="AD8" s="30">
        <v>1.3075452000159999</v>
      </c>
      <c r="AE8" s="30">
        <v>1.2305730378563</v>
      </c>
      <c r="AF8" s="30">
        <v>1.4184806687088001</v>
      </c>
      <c r="AG8" s="30"/>
    </row>
    <row r="9" spans="2:33" x14ac:dyDescent="0.2">
      <c r="B9" s="5" t="s">
        <v>40</v>
      </c>
      <c r="C9" s="30">
        <f>SUM(C10:C11)</f>
        <v>1985.5534978391947</v>
      </c>
      <c r="D9" s="30">
        <f t="shared" ref="D9:P9" si="4">SUM(D10:D11)</f>
        <v>1811.3149009289532</v>
      </c>
      <c r="E9" s="30">
        <f t="shared" si="4"/>
        <v>1784.5598679642192</v>
      </c>
      <c r="F9" s="30">
        <f t="shared" si="4"/>
        <v>1727.1851861620685</v>
      </c>
      <c r="G9" s="30">
        <f t="shared" si="4"/>
        <v>1837.6240166776079</v>
      </c>
      <c r="H9" s="30">
        <f t="shared" si="4"/>
        <v>1754.435682700223</v>
      </c>
      <c r="I9" s="30">
        <f t="shared" si="4"/>
        <v>1703.8488518539398</v>
      </c>
      <c r="J9" s="30">
        <f t="shared" si="4"/>
        <v>1854.1229536725268</v>
      </c>
      <c r="K9" s="30">
        <f t="shared" si="4"/>
        <v>1839.8040564006601</v>
      </c>
      <c r="L9" s="30">
        <f t="shared" si="4"/>
        <v>1723.8160338628056</v>
      </c>
      <c r="M9" s="30">
        <f t="shared" si="4"/>
        <v>1663.2983634614227</v>
      </c>
      <c r="N9" s="30">
        <f t="shared" si="4"/>
        <v>1602.9141868890472</v>
      </c>
      <c r="O9" s="30">
        <f t="shared" si="4"/>
        <v>1091.7655638550139</v>
      </c>
      <c r="P9" s="30">
        <f t="shared" si="4"/>
        <v>0.29746752765364803</v>
      </c>
      <c r="Q9" s="30" t="s">
        <v>131</v>
      </c>
      <c r="R9" s="30" t="s">
        <v>131</v>
      </c>
      <c r="S9" s="30" t="s">
        <v>131</v>
      </c>
      <c r="T9" s="30" t="s">
        <v>131</v>
      </c>
      <c r="U9" s="30" t="s">
        <v>131</v>
      </c>
      <c r="V9" s="30" t="s">
        <v>131</v>
      </c>
      <c r="W9" s="30" t="s">
        <v>131</v>
      </c>
      <c r="X9" s="30" t="s">
        <v>131</v>
      </c>
      <c r="Y9" s="30" t="s">
        <v>131</v>
      </c>
      <c r="Z9" s="30" t="s">
        <v>131</v>
      </c>
      <c r="AA9" s="30" t="s">
        <v>131</v>
      </c>
      <c r="AB9" s="30" t="s">
        <v>131</v>
      </c>
      <c r="AC9" s="30" t="s">
        <v>131</v>
      </c>
      <c r="AD9" s="30" t="s">
        <v>131</v>
      </c>
      <c r="AE9" s="30" t="s">
        <v>131</v>
      </c>
      <c r="AF9" s="30" t="s">
        <v>131</v>
      </c>
      <c r="AG9" s="30"/>
    </row>
    <row r="10" spans="2:33" x14ac:dyDescent="0.2">
      <c r="B10" s="52" t="s">
        <v>29</v>
      </c>
      <c r="C10" s="30">
        <v>990.23349783919468</v>
      </c>
      <c r="D10" s="30">
        <v>1030.316500928953</v>
      </c>
      <c r="E10" s="30">
        <v>1003.5614679642191</v>
      </c>
      <c r="F10" s="30">
        <v>946.18678616206853</v>
      </c>
      <c r="G10" s="30">
        <v>1056.6256166776077</v>
      </c>
      <c r="H10" s="30">
        <v>973.43728270022302</v>
      </c>
      <c r="I10" s="30">
        <v>922.85045185393983</v>
      </c>
      <c r="J10" s="30">
        <v>1073.1245536725266</v>
      </c>
      <c r="K10" s="30">
        <v>1058.8056564006599</v>
      </c>
      <c r="L10" s="30">
        <v>942.81763386280556</v>
      </c>
      <c r="M10" s="30">
        <v>882.29996346142264</v>
      </c>
      <c r="N10" s="30">
        <v>1041.1841868890472</v>
      </c>
      <c r="O10" s="30">
        <v>810.90056385501384</v>
      </c>
      <c r="P10" s="30">
        <v>0.29746752765364803</v>
      </c>
      <c r="Q10" s="30" t="s">
        <v>131</v>
      </c>
      <c r="R10" s="30" t="s">
        <v>131</v>
      </c>
      <c r="S10" s="30" t="s">
        <v>131</v>
      </c>
      <c r="T10" s="30" t="s">
        <v>131</v>
      </c>
      <c r="U10" s="30" t="s">
        <v>131</v>
      </c>
      <c r="V10" s="30" t="s">
        <v>131</v>
      </c>
      <c r="W10" s="30" t="s">
        <v>131</v>
      </c>
      <c r="X10" s="30" t="s">
        <v>131</v>
      </c>
      <c r="Y10" s="30" t="s">
        <v>131</v>
      </c>
      <c r="Z10" s="30" t="s">
        <v>131</v>
      </c>
      <c r="AA10" s="30" t="s">
        <v>131</v>
      </c>
      <c r="AB10" s="30" t="s">
        <v>131</v>
      </c>
      <c r="AC10" s="30" t="s">
        <v>131</v>
      </c>
      <c r="AD10" s="30" t="s">
        <v>131</v>
      </c>
      <c r="AE10" s="30" t="s">
        <v>131</v>
      </c>
      <c r="AF10" s="30" t="s">
        <v>131</v>
      </c>
      <c r="AG10" s="30"/>
    </row>
    <row r="11" spans="2:33" x14ac:dyDescent="0.2">
      <c r="B11" s="52" t="s">
        <v>30</v>
      </c>
      <c r="C11" s="30">
        <v>995.31999999999994</v>
      </c>
      <c r="D11" s="30">
        <v>780.99840000000006</v>
      </c>
      <c r="E11" s="30">
        <v>780.99840000000006</v>
      </c>
      <c r="F11" s="30">
        <v>780.99840000000006</v>
      </c>
      <c r="G11" s="30">
        <v>780.99840000000006</v>
      </c>
      <c r="H11" s="30">
        <v>780.99840000000006</v>
      </c>
      <c r="I11" s="30">
        <v>780.99840000000006</v>
      </c>
      <c r="J11" s="30">
        <v>780.99840000000006</v>
      </c>
      <c r="K11" s="30">
        <v>780.99840000000006</v>
      </c>
      <c r="L11" s="30">
        <v>780.99840000000006</v>
      </c>
      <c r="M11" s="30">
        <v>780.99840000000006</v>
      </c>
      <c r="N11" s="30">
        <v>561.73</v>
      </c>
      <c r="O11" s="30">
        <v>280.86500000000001</v>
      </c>
      <c r="P11" s="30" t="s">
        <v>131</v>
      </c>
      <c r="Q11" s="30" t="s">
        <v>131</v>
      </c>
      <c r="R11" s="30" t="s">
        <v>131</v>
      </c>
      <c r="S11" s="30" t="s">
        <v>131</v>
      </c>
      <c r="T11" s="30" t="s">
        <v>131</v>
      </c>
      <c r="U11" s="30" t="s">
        <v>131</v>
      </c>
      <c r="V11" s="30" t="s">
        <v>131</v>
      </c>
      <c r="W11" s="30" t="s">
        <v>131</v>
      </c>
      <c r="X11" s="30" t="s">
        <v>131</v>
      </c>
      <c r="Y11" s="30" t="s">
        <v>131</v>
      </c>
      <c r="Z11" s="30" t="s">
        <v>131</v>
      </c>
      <c r="AA11" s="30" t="s">
        <v>131</v>
      </c>
      <c r="AB11" s="30" t="s">
        <v>131</v>
      </c>
      <c r="AC11" s="30" t="s">
        <v>131</v>
      </c>
      <c r="AD11" s="30" t="s">
        <v>131</v>
      </c>
      <c r="AE11" s="30" t="s">
        <v>131</v>
      </c>
      <c r="AF11" s="30" t="s">
        <v>131</v>
      </c>
      <c r="AG11" s="30"/>
    </row>
    <row r="12" spans="2:33" x14ac:dyDescent="0.2">
      <c r="B12" s="5" t="s">
        <v>136</v>
      </c>
      <c r="C12" s="30">
        <v>26.080000000000002</v>
      </c>
      <c r="D12" s="30">
        <v>23.44</v>
      </c>
      <c r="E12" s="30">
        <v>20.56</v>
      </c>
      <c r="F12" s="30">
        <v>26.080000000000002</v>
      </c>
      <c r="G12" s="30">
        <v>21.28</v>
      </c>
      <c r="H12" s="30">
        <v>24.8</v>
      </c>
      <c r="I12" s="30">
        <v>27.28</v>
      </c>
      <c r="J12" s="30">
        <v>26.96</v>
      </c>
      <c r="K12" s="30">
        <v>28.64</v>
      </c>
      <c r="L12" s="30">
        <v>26.8</v>
      </c>
      <c r="M12" s="30">
        <v>28.8</v>
      </c>
      <c r="N12" s="30">
        <v>12</v>
      </c>
      <c r="O12" s="30" t="s">
        <v>131</v>
      </c>
      <c r="P12" s="30" t="s">
        <v>131</v>
      </c>
      <c r="Q12" s="30" t="s">
        <v>131</v>
      </c>
      <c r="R12" s="30" t="s">
        <v>131</v>
      </c>
      <c r="S12" s="30" t="s">
        <v>131</v>
      </c>
      <c r="T12" s="30" t="s">
        <v>131</v>
      </c>
      <c r="U12" s="30" t="s">
        <v>131</v>
      </c>
      <c r="V12" s="30" t="s">
        <v>131</v>
      </c>
      <c r="W12" s="30" t="s">
        <v>131</v>
      </c>
      <c r="X12" s="30" t="s">
        <v>131</v>
      </c>
      <c r="Y12" s="30" t="s">
        <v>131</v>
      </c>
      <c r="Z12" s="30" t="s">
        <v>131</v>
      </c>
      <c r="AA12" s="30" t="s">
        <v>131</v>
      </c>
      <c r="AB12" s="30" t="s">
        <v>131</v>
      </c>
      <c r="AC12" s="30" t="s">
        <v>131</v>
      </c>
      <c r="AD12" s="30" t="s">
        <v>131</v>
      </c>
      <c r="AE12" s="30" t="s">
        <v>131</v>
      </c>
      <c r="AF12" s="30" t="s">
        <v>131</v>
      </c>
      <c r="AG12" s="30"/>
    </row>
    <row r="13" spans="2:33" x14ac:dyDescent="0.2">
      <c r="B13" s="5" t="s">
        <v>41</v>
      </c>
      <c r="C13" s="30">
        <f t="shared" ref="C13:V13" si="5">SUM(C14:C17)</f>
        <v>93.63703811807045</v>
      </c>
      <c r="D13" s="30">
        <f t="shared" si="5"/>
        <v>81.693081629800531</v>
      </c>
      <c r="E13" s="30">
        <f t="shared" si="5"/>
        <v>81.79700538710199</v>
      </c>
      <c r="F13" s="30">
        <f t="shared" si="5"/>
        <v>80.348882995154867</v>
      </c>
      <c r="G13" s="30">
        <f t="shared" si="5"/>
        <v>82.172906197423643</v>
      </c>
      <c r="H13" s="30">
        <f t="shared" si="5"/>
        <v>72.76708650640866</v>
      </c>
      <c r="I13" s="30">
        <f t="shared" si="5"/>
        <v>89.342467188350227</v>
      </c>
      <c r="J13" s="30">
        <f t="shared" si="5"/>
        <v>83.16864634199581</v>
      </c>
      <c r="K13" s="30">
        <f t="shared" si="5"/>
        <v>80.443255226496746</v>
      </c>
      <c r="L13" s="30">
        <f t="shared" si="5"/>
        <v>80.973144163034192</v>
      </c>
      <c r="M13" s="30">
        <f t="shared" si="5"/>
        <v>133.35042157441205</v>
      </c>
      <c r="N13" s="30">
        <f t="shared" si="5"/>
        <v>90.223425108969224</v>
      </c>
      <c r="O13" s="30">
        <f t="shared" si="5"/>
        <v>85.649031704223404</v>
      </c>
      <c r="P13" s="30">
        <f t="shared" si="5"/>
        <v>86.176084151522929</v>
      </c>
      <c r="Q13" s="30">
        <f t="shared" si="5"/>
        <v>94.578795657509374</v>
      </c>
      <c r="R13" s="30">
        <f t="shared" si="5"/>
        <v>145.62639489319477</v>
      </c>
      <c r="S13" s="30">
        <f t="shared" si="5"/>
        <v>105.21972960896865</v>
      </c>
      <c r="T13" s="30">
        <f t="shared" si="5"/>
        <v>119.10723141401598</v>
      </c>
      <c r="U13" s="30">
        <f t="shared" si="5"/>
        <v>101.04480728563858</v>
      </c>
      <c r="V13" s="30">
        <f t="shared" si="5"/>
        <v>99.680549915014041</v>
      </c>
      <c r="W13" s="30">
        <f t="shared" ref="W13:AC13" si="6">SUM(W14:W17)</f>
        <v>87.02509477409636</v>
      </c>
      <c r="X13" s="30">
        <f t="shared" si="6"/>
        <v>88.562295710552206</v>
      </c>
      <c r="Y13" s="30">
        <f t="shared" si="6"/>
        <v>85.377362253749126</v>
      </c>
      <c r="Z13" s="30">
        <f t="shared" si="6"/>
        <v>88.625438410650261</v>
      </c>
      <c r="AA13" s="30">
        <f t="shared" si="6"/>
        <v>92.056095552456128</v>
      </c>
      <c r="AB13" s="30">
        <f t="shared" si="6"/>
        <v>94.30419456316146</v>
      </c>
      <c r="AC13" s="30">
        <f t="shared" si="6"/>
        <v>95.802825211639714</v>
      </c>
      <c r="AD13" s="30">
        <f t="shared" ref="AD13:AE13" si="7">SUM(AD14:AD17)</f>
        <v>100.30906456818593</v>
      </c>
      <c r="AE13" s="30">
        <f t="shared" si="7"/>
        <v>101.38417644384475</v>
      </c>
      <c r="AF13" s="30">
        <f t="shared" ref="AF13" si="8">SUM(AF14:AF17)</f>
        <v>101.46339987133442</v>
      </c>
      <c r="AG13" s="30"/>
    </row>
    <row r="14" spans="2:33" x14ac:dyDescent="0.2">
      <c r="B14" s="52" t="s">
        <v>33</v>
      </c>
      <c r="C14" s="30">
        <v>35.971886133333335</v>
      </c>
      <c r="D14" s="30">
        <v>24.808197333333332</v>
      </c>
      <c r="E14" s="30">
        <v>24.808197333333332</v>
      </c>
      <c r="F14" s="30">
        <v>22.947582533333335</v>
      </c>
      <c r="G14" s="30">
        <v>23.567787466666669</v>
      </c>
      <c r="H14" s="30">
        <v>11.783893733333334</v>
      </c>
      <c r="I14" s="30">
        <v>27.28901706666667</v>
      </c>
      <c r="J14" s="30">
        <v>19.226352933333335</v>
      </c>
      <c r="K14" s="30">
        <v>16.745533199999997</v>
      </c>
      <c r="L14" s="30">
        <v>16.745533199999997</v>
      </c>
      <c r="M14" s="30">
        <v>70.083157466666691</v>
      </c>
      <c r="N14" s="30">
        <v>19.846557866666664</v>
      </c>
      <c r="O14" s="30">
        <v>11.783893733333334</v>
      </c>
      <c r="P14" s="30">
        <v>14.884918400000002</v>
      </c>
      <c r="Q14" s="30">
        <v>17.365738133333338</v>
      </c>
      <c r="R14" s="30">
        <v>59.539673600000008</v>
      </c>
      <c r="S14" s="30">
        <v>19.226352933333335</v>
      </c>
      <c r="T14" s="30">
        <v>23.567787466666669</v>
      </c>
      <c r="U14" s="30">
        <v>20.466762800000005</v>
      </c>
      <c r="V14" s="30">
        <v>22.387537478533332</v>
      </c>
      <c r="W14" s="30">
        <v>16.816236562399997</v>
      </c>
      <c r="X14" s="30">
        <v>18.732049601466663</v>
      </c>
      <c r="Y14" s="30">
        <v>18.282520669209713</v>
      </c>
      <c r="Z14" s="30">
        <v>19.0765237671073</v>
      </c>
      <c r="AA14" s="30">
        <v>19.838320667375339</v>
      </c>
      <c r="AB14" s="30">
        <v>20.348670644302445</v>
      </c>
      <c r="AC14" s="30">
        <v>20.089334297342493</v>
      </c>
      <c r="AD14" s="30">
        <v>22.219743345339293</v>
      </c>
      <c r="AE14" s="30">
        <v>21.498934159311169</v>
      </c>
      <c r="AF14" s="30">
        <v>20.994247543579341</v>
      </c>
      <c r="AG14" s="30"/>
    </row>
    <row r="15" spans="2:33" x14ac:dyDescent="0.2">
      <c r="B15" s="52" t="s">
        <v>34</v>
      </c>
      <c r="C15" s="30">
        <v>6.2605202000000011</v>
      </c>
      <c r="D15" s="30">
        <v>5.7564122000000006</v>
      </c>
      <c r="E15" s="30">
        <v>5.8035802000000007</v>
      </c>
      <c r="F15" s="30">
        <v>6.1061558465688011</v>
      </c>
      <c r="G15" s="30">
        <v>6.3144951325896006</v>
      </c>
      <c r="H15" s="30">
        <v>8.5851361205896008</v>
      </c>
      <c r="I15" s="30">
        <v>8.8323583480000014</v>
      </c>
      <c r="J15" s="30">
        <v>8.9102556172113623</v>
      </c>
      <c r="K15" s="30">
        <v>9.7027358911999997</v>
      </c>
      <c r="L15" s="30">
        <v>13.916615525894965</v>
      </c>
      <c r="M15" s="30">
        <v>15.727833590166837</v>
      </c>
      <c r="N15" s="30">
        <v>18.784694234789391</v>
      </c>
      <c r="O15" s="30">
        <v>22.805116097278038</v>
      </c>
      <c r="P15" s="30">
        <v>24.100105770400003</v>
      </c>
      <c r="Q15" s="30">
        <v>25.900289505343299</v>
      </c>
      <c r="R15" s="30">
        <v>35.277155772209269</v>
      </c>
      <c r="S15" s="30">
        <v>28.191463603730728</v>
      </c>
      <c r="T15" s="30">
        <v>32.647660196799997</v>
      </c>
      <c r="U15" s="30">
        <v>23.763914266754451</v>
      </c>
      <c r="V15" s="30">
        <v>24.040361602400004</v>
      </c>
      <c r="W15" s="30">
        <v>21.839166723778668</v>
      </c>
      <c r="X15" s="30">
        <v>21.53822005021858</v>
      </c>
      <c r="Y15" s="30">
        <v>20.096192899200002</v>
      </c>
      <c r="Z15" s="30">
        <v>22.679070980003843</v>
      </c>
      <c r="AA15" s="30">
        <v>23.10722605026848</v>
      </c>
      <c r="AB15" s="30">
        <v>24.485869826640563</v>
      </c>
      <c r="AC15" s="30">
        <v>23.709092122673074</v>
      </c>
      <c r="AD15" s="30">
        <v>25.094242266731133</v>
      </c>
      <c r="AE15" s="30">
        <v>23.649315161728882</v>
      </c>
      <c r="AF15" s="30">
        <v>25.450559788290391</v>
      </c>
      <c r="AG15" s="30"/>
    </row>
    <row r="16" spans="2:33" x14ac:dyDescent="0.2">
      <c r="B16" s="52" t="s">
        <v>35</v>
      </c>
      <c r="C16" s="30">
        <v>51.404631784737106</v>
      </c>
      <c r="D16" s="30">
        <v>51.128472096467206</v>
      </c>
      <c r="E16" s="30">
        <v>51.185227853768652</v>
      </c>
      <c r="F16" s="30">
        <v>51.295144615252724</v>
      </c>
      <c r="G16" s="30">
        <v>52.290623598167372</v>
      </c>
      <c r="H16" s="30">
        <v>52.398056652485721</v>
      </c>
      <c r="I16" s="30">
        <v>53.221091773683554</v>
      </c>
      <c r="J16" s="30">
        <v>55.03203779145111</v>
      </c>
      <c r="K16" s="30">
        <v>53.994986135296742</v>
      </c>
      <c r="L16" s="30">
        <v>50.310995437139226</v>
      </c>
      <c r="M16" s="30">
        <v>47.539430517578531</v>
      </c>
      <c r="N16" s="30">
        <v>51.592173007513168</v>
      </c>
      <c r="O16" s="30">
        <v>51.060021873612037</v>
      </c>
      <c r="P16" s="30">
        <v>47.191059981122926</v>
      </c>
      <c r="Q16" s="30">
        <v>51.312768018832742</v>
      </c>
      <c r="R16" s="30">
        <v>50.809565520985501</v>
      </c>
      <c r="S16" s="30">
        <v>56.073156453665163</v>
      </c>
      <c r="T16" s="30">
        <v>59.242546882228581</v>
      </c>
      <c r="U16" s="30">
        <v>51.635784566183005</v>
      </c>
      <c r="V16" s="30">
        <v>48.091072536669799</v>
      </c>
      <c r="W16" s="30">
        <v>43.069733130134033</v>
      </c>
      <c r="X16" s="30">
        <v>42.476186703926544</v>
      </c>
      <c r="Y16" s="30">
        <v>41.091671597007327</v>
      </c>
      <c r="Z16" s="30">
        <v>40.302844083422301</v>
      </c>
      <c r="AA16" s="30">
        <v>41.947977406672791</v>
      </c>
      <c r="AB16" s="30">
        <v>40.653456851993838</v>
      </c>
      <c r="AC16" s="30">
        <v>40.836499006435396</v>
      </c>
      <c r="AD16" s="30">
        <v>41.019035679090258</v>
      </c>
      <c r="AE16" s="30">
        <v>43.053181701217952</v>
      </c>
      <c r="AF16" s="30">
        <v>41.542066333911905</v>
      </c>
      <c r="AG16" s="30"/>
    </row>
    <row r="17" spans="2:34" x14ac:dyDescent="0.2">
      <c r="B17" s="52" t="s">
        <v>135</v>
      </c>
      <c r="C17" s="30" t="s">
        <v>131</v>
      </c>
      <c r="D17" s="30" t="s">
        <v>131</v>
      </c>
      <c r="E17" s="30" t="s">
        <v>131</v>
      </c>
      <c r="F17" s="30" t="s">
        <v>131</v>
      </c>
      <c r="G17" s="30" t="s">
        <v>131</v>
      </c>
      <c r="H17" s="30" t="s">
        <v>131</v>
      </c>
      <c r="I17" s="30" t="s">
        <v>131</v>
      </c>
      <c r="J17" s="30" t="s">
        <v>131</v>
      </c>
      <c r="K17" s="30" t="s">
        <v>131</v>
      </c>
      <c r="L17" s="30" t="s">
        <v>131</v>
      </c>
      <c r="M17" s="30" t="s">
        <v>131</v>
      </c>
      <c r="N17" s="30" t="s">
        <v>131</v>
      </c>
      <c r="O17" s="30">
        <v>0</v>
      </c>
      <c r="P17" s="30">
        <v>0</v>
      </c>
      <c r="Q17" s="30">
        <v>0</v>
      </c>
      <c r="R17" s="30">
        <v>0</v>
      </c>
      <c r="S17" s="30">
        <v>1.7287566182394121</v>
      </c>
      <c r="T17" s="30">
        <v>3.6492368683207403</v>
      </c>
      <c r="U17" s="30">
        <v>5.1783456527011209</v>
      </c>
      <c r="V17" s="30">
        <v>5.161578297410899</v>
      </c>
      <c r="W17" s="30">
        <v>5.2999583577836678</v>
      </c>
      <c r="X17" s="30">
        <v>5.8158393549404286</v>
      </c>
      <c r="Y17" s="30">
        <v>5.9069770883320896</v>
      </c>
      <c r="Z17" s="30">
        <v>6.5669995801168177</v>
      </c>
      <c r="AA17" s="30">
        <v>7.1625714281395156</v>
      </c>
      <c r="AB17" s="30">
        <v>8.8161972402246072</v>
      </c>
      <c r="AC17" s="30">
        <v>11.167899785188744</v>
      </c>
      <c r="AD17" s="30">
        <v>11.976043277025248</v>
      </c>
      <c r="AE17" s="30">
        <v>13.182745421586741</v>
      </c>
      <c r="AF17" s="30">
        <v>13.476526205552778</v>
      </c>
      <c r="AG17" s="30"/>
    </row>
    <row r="18" spans="2:34" x14ac:dyDescent="0.2">
      <c r="B18" s="5" t="s">
        <v>31</v>
      </c>
      <c r="C18" s="30">
        <v>1.16777</v>
      </c>
      <c r="D18" s="30">
        <v>15.146597</v>
      </c>
      <c r="E18" s="30">
        <v>29.125423999999999</v>
      </c>
      <c r="F18" s="30">
        <v>57.083078</v>
      </c>
      <c r="G18" s="30">
        <v>85.040732000000006</v>
      </c>
      <c r="H18" s="30">
        <v>145.33037333333331</v>
      </c>
      <c r="I18" s="30">
        <v>201.00265999999999</v>
      </c>
      <c r="J18" s="30">
        <v>258.20570666666669</v>
      </c>
      <c r="K18" s="30">
        <v>138.04508900000002</v>
      </c>
      <c r="L18" s="30">
        <v>286.00757666666664</v>
      </c>
      <c r="M18" s="30">
        <v>491.70421899999997</v>
      </c>
      <c r="N18" s="30">
        <v>424.70519000000007</v>
      </c>
      <c r="O18" s="30">
        <v>344.12408999999997</v>
      </c>
      <c r="P18" s="30">
        <v>393.08417280000003</v>
      </c>
      <c r="Q18" s="30">
        <v>285.75225999999998</v>
      </c>
      <c r="R18" s="30">
        <v>310.11704599999996</v>
      </c>
      <c r="S18" s="30">
        <v>249.41018457142857</v>
      </c>
      <c r="T18" s="30">
        <v>238.86941142857145</v>
      </c>
      <c r="U18" s="30">
        <v>179.86143714285714</v>
      </c>
      <c r="V18" s="30">
        <v>107.30033857142855</v>
      </c>
      <c r="W18" s="30">
        <v>68.187282857142861</v>
      </c>
      <c r="X18" s="30">
        <v>41.132805714285709</v>
      </c>
      <c r="Y18" s="30">
        <v>31.546020317460314</v>
      </c>
      <c r="Z18" s="30">
        <v>34.625410793650794</v>
      </c>
      <c r="AA18" s="30">
        <v>20.2695574025974</v>
      </c>
      <c r="AB18" s="30">
        <v>46.844311948051946</v>
      </c>
      <c r="AC18" s="30">
        <v>57.042272756132753</v>
      </c>
      <c r="AD18" s="30">
        <v>67.077574487734495</v>
      </c>
      <c r="AE18" s="30">
        <v>77.721928989898998</v>
      </c>
      <c r="AF18" s="30">
        <v>92.849564170274164</v>
      </c>
      <c r="AG18" s="30"/>
    </row>
    <row r="19" spans="2:34" x14ac:dyDescent="0.2">
      <c r="B19" s="5" t="s">
        <v>42</v>
      </c>
      <c r="C19" s="30">
        <f t="shared" ref="C19:AB19" si="9">SUM(C20:C22)</f>
        <v>0</v>
      </c>
      <c r="D19" s="30">
        <f t="shared" si="9"/>
        <v>0</v>
      </c>
      <c r="E19" s="30">
        <f t="shared" si="9"/>
        <v>0</v>
      </c>
      <c r="F19" s="30">
        <f t="shared" si="9"/>
        <v>13.127636468397883</v>
      </c>
      <c r="G19" s="30">
        <f t="shared" si="9"/>
        <v>27.365947560596293</v>
      </c>
      <c r="H19" s="30">
        <f t="shared" si="9"/>
        <v>42.921022125879475</v>
      </c>
      <c r="I19" s="30">
        <f t="shared" si="9"/>
        <v>87.008595252078152</v>
      </c>
      <c r="J19" s="30">
        <f t="shared" si="9"/>
        <v>152.9124056645816</v>
      </c>
      <c r="K19" s="30">
        <f t="shared" si="9"/>
        <v>196.67620964603094</v>
      </c>
      <c r="L19" s="30">
        <f t="shared" si="9"/>
        <v>197.83292137976116</v>
      </c>
      <c r="M19" s="30">
        <f t="shared" si="9"/>
        <v>254.83700873994971</v>
      </c>
      <c r="N19" s="30">
        <f t="shared" si="9"/>
        <v>310.7599600641081</v>
      </c>
      <c r="O19" s="30">
        <f t="shared" si="9"/>
        <v>389.78351115558377</v>
      </c>
      <c r="P19" s="30">
        <f t="shared" si="9"/>
        <v>539.21943905229534</v>
      </c>
      <c r="Q19" s="30">
        <f t="shared" si="9"/>
        <v>678.64822206251984</v>
      </c>
      <c r="R19" s="30">
        <f t="shared" si="9"/>
        <v>852.72485973358698</v>
      </c>
      <c r="S19" s="30">
        <f t="shared" si="9"/>
        <v>895.81779412664821</v>
      </c>
      <c r="T19" s="30">
        <f t="shared" si="9"/>
        <v>901.96414887643277</v>
      </c>
      <c r="U19" s="30">
        <f t="shared" si="9"/>
        <v>991.79209520131326</v>
      </c>
      <c r="V19" s="30">
        <f t="shared" si="9"/>
        <v>1024.7593140075346</v>
      </c>
      <c r="W19" s="30">
        <f t="shared" si="9"/>
        <v>1043.9465150205424</v>
      </c>
      <c r="X19" s="30">
        <f t="shared" si="9"/>
        <v>1081.1611485328222</v>
      </c>
      <c r="Y19" s="30">
        <f t="shared" si="9"/>
        <v>1072.1537496781507</v>
      </c>
      <c r="Z19" s="30">
        <f t="shared" si="9"/>
        <v>1102.9341580102002</v>
      </c>
      <c r="AA19" s="30">
        <f t="shared" si="9"/>
        <v>1189.4256780797675</v>
      </c>
      <c r="AB19" s="30">
        <f t="shared" si="9"/>
        <v>1165.6614313227467</v>
      </c>
      <c r="AC19" s="30">
        <f>SUM(AC20:AC22)</f>
        <v>1241.195171454553</v>
      </c>
      <c r="AD19" s="30">
        <f t="shared" ref="AD19:AE19" si="10">SUM(AD20:AD22)</f>
        <v>1156.1352845643885</v>
      </c>
      <c r="AE19" s="30">
        <f t="shared" si="10"/>
        <v>840.52323705764434</v>
      </c>
      <c r="AF19" s="30">
        <f t="shared" ref="AF19" si="11">SUM(AF20:AF22)</f>
        <v>813.15559371244285</v>
      </c>
      <c r="AG19" s="30"/>
    </row>
    <row r="20" spans="2:34" x14ac:dyDescent="0.2">
      <c r="B20" s="52" t="s">
        <v>37</v>
      </c>
      <c r="C20" s="30">
        <v>0</v>
      </c>
      <c r="D20" s="30">
        <v>0</v>
      </c>
      <c r="E20" s="30">
        <v>0</v>
      </c>
      <c r="F20" s="30">
        <v>0.50771881874999991</v>
      </c>
      <c r="G20" s="30">
        <v>2.1074186347499997</v>
      </c>
      <c r="H20" s="30">
        <v>4.9761167234999997</v>
      </c>
      <c r="I20" s="30">
        <v>18.656005809651898</v>
      </c>
      <c r="J20" s="30">
        <v>32.052566145922242</v>
      </c>
      <c r="K20" s="30">
        <v>48.39338544882672</v>
      </c>
      <c r="L20" s="30">
        <v>75.757550184311</v>
      </c>
      <c r="M20" s="30">
        <v>122.97316942440131</v>
      </c>
      <c r="N20" s="30">
        <v>167.23161637876015</v>
      </c>
      <c r="O20" s="30">
        <v>251.34356423872779</v>
      </c>
      <c r="P20" s="30">
        <v>391.69161397222615</v>
      </c>
      <c r="Q20" s="30">
        <v>535.73087918304373</v>
      </c>
      <c r="R20" s="30">
        <v>694.10372772561072</v>
      </c>
      <c r="S20" s="30">
        <v>728.61281377673663</v>
      </c>
      <c r="T20" s="30">
        <v>748.20358824589721</v>
      </c>
      <c r="U20" s="30">
        <v>828.51207559291083</v>
      </c>
      <c r="V20" s="30">
        <v>875.13563212414351</v>
      </c>
      <c r="W20" s="30">
        <v>891.32409493752539</v>
      </c>
      <c r="X20" s="30">
        <v>923.58495973720187</v>
      </c>
      <c r="Y20" s="30">
        <v>917.18283391555281</v>
      </c>
      <c r="Z20" s="30">
        <v>951.52475250069642</v>
      </c>
      <c r="AA20" s="30">
        <v>1040.4152457597484</v>
      </c>
      <c r="AB20" s="30">
        <v>1018.6524698586015</v>
      </c>
      <c r="AC20" s="30">
        <v>1093.7730162528883</v>
      </c>
      <c r="AD20" s="30">
        <v>1010.71220615828</v>
      </c>
      <c r="AE20" s="30">
        <v>700.07127516899129</v>
      </c>
      <c r="AF20" s="30">
        <v>671.59696080740912</v>
      </c>
      <c r="AG20" s="30"/>
    </row>
    <row r="21" spans="2:34" x14ac:dyDescent="0.2">
      <c r="B21" s="52" t="s">
        <v>38</v>
      </c>
      <c r="C21" s="30" t="s">
        <v>131</v>
      </c>
      <c r="D21" s="30" t="s">
        <v>131</v>
      </c>
      <c r="E21" s="30" t="s">
        <v>131</v>
      </c>
      <c r="F21" s="30" t="s">
        <v>131</v>
      </c>
      <c r="G21" s="30" t="s">
        <v>131</v>
      </c>
      <c r="H21" s="30" t="s">
        <v>131</v>
      </c>
      <c r="I21" s="30">
        <v>1.4952375899999999</v>
      </c>
      <c r="J21" s="30">
        <v>2.9755228041000001</v>
      </c>
      <c r="K21" s="30">
        <v>4.4410051660590009</v>
      </c>
      <c r="L21" s="30">
        <v>5.8918327043984098</v>
      </c>
      <c r="M21" s="30">
        <v>7.328151967354426</v>
      </c>
      <c r="N21" s="30">
        <v>8.7501080376808815</v>
      </c>
      <c r="O21" s="30">
        <v>10.157844547304073</v>
      </c>
      <c r="P21" s="30">
        <v>11.551503691831032</v>
      </c>
      <c r="Q21" s="30">
        <v>12.931226244912722</v>
      </c>
      <c r="R21" s="30">
        <v>14.297151572463594</v>
      </c>
      <c r="S21" s="30">
        <v>15.649417646738959</v>
      </c>
      <c r="T21" s="30">
        <v>16.988161060271569</v>
      </c>
      <c r="U21" s="30">
        <v>18.313517039668856</v>
      </c>
      <c r="V21" s="30">
        <v>19.625619459272166</v>
      </c>
      <c r="W21" s="30">
        <v>32.363168418179441</v>
      </c>
      <c r="X21" s="30">
        <v>32.378208048132649</v>
      </c>
      <c r="Y21" s="30">
        <v>32.393097281786318</v>
      </c>
      <c r="Z21" s="30">
        <v>32.407837623103454</v>
      </c>
      <c r="AA21" s="30">
        <v>32.422430561007417</v>
      </c>
      <c r="AB21" s="30">
        <v>32.436877569532342</v>
      </c>
      <c r="AC21" s="30">
        <v>32.451180107972014</v>
      </c>
      <c r="AD21" s="30">
        <v>32.46533962102729</v>
      </c>
      <c r="AE21" s="30">
        <v>32.479357538952016</v>
      </c>
      <c r="AF21" s="30">
        <v>32.493235277697501</v>
      </c>
      <c r="AG21" s="30"/>
    </row>
    <row r="22" spans="2:34" x14ac:dyDescent="0.2">
      <c r="B22" s="52" t="s">
        <v>39</v>
      </c>
      <c r="C22" s="30">
        <v>0</v>
      </c>
      <c r="D22" s="30">
        <v>0</v>
      </c>
      <c r="E22" s="30">
        <v>0</v>
      </c>
      <c r="F22" s="30">
        <v>12.619917649647883</v>
      </c>
      <c r="G22" s="30">
        <v>25.258528925846292</v>
      </c>
      <c r="H22" s="30">
        <v>37.944905402379476</v>
      </c>
      <c r="I22" s="30">
        <v>66.857351852426262</v>
      </c>
      <c r="J22" s="30">
        <v>117.88431671455935</v>
      </c>
      <c r="K22" s="30">
        <v>143.84181903114523</v>
      </c>
      <c r="L22" s="30">
        <v>116.18353849105176</v>
      </c>
      <c r="M22" s="30">
        <v>124.53568734819399</v>
      </c>
      <c r="N22" s="30">
        <v>134.77823564766703</v>
      </c>
      <c r="O22" s="30">
        <v>128.28210236955192</v>
      </c>
      <c r="P22" s="30">
        <v>135.97632138823818</v>
      </c>
      <c r="Q22" s="30">
        <v>129.98611663456336</v>
      </c>
      <c r="R22" s="30">
        <v>144.32398043551274</v>
      </c>
      <c r="S22" s="30">
        <v>151.55556270317265</v>
      </c>
      <c r="T22" s="30">
        <v>136.77239957026404</v>
      </c>
      <c r="U22" s="30">
        <v>144.96650256873352</v>
      </c>
      <c r="V22" s="30">
        <v>129.99806242411893</v>
      </c>
      <c r="W22" s="30">
        <v>120.25925166483773</v>
      </c>
      <c r="X22" s="30">
        <v>125.19798074748766</v>
      </c>
      <c r="Y22" s="30">
        <v>122.57781848081163</v>
      </c>
      <c r="Z22" s="30">
        <v>119.00156788640047</v>
      </c>
      <c r="AA22" s="30">
        <v>116.58800175901177</v>
      </c>
      <c r="AB22" s="30">
        <v>114.57208389461285</v>
      </c>
      <c r="AC22" s="30">
        <v>114.9709750936928</v>
      </c>
      <c r="AD22" s="30">
        <v>112.95773878508108</v>
      </c>
      <c r="AE22" s="30">
        <v>107.97260434970093</v>
      </c>
      <c r="AF22" s="30">
        <v>109.06539762733617</v>
      </c>
      <c r="AG22" s="30"/>
    </row>
    <row r="23" spans="2:34" x14ac:dyDescent="0.2">
      <c r="B23" s="5" t="s">
        <v>138</v>
      </c>
      <c r="C23" s="30">
        <f>SUM(C24:C27)</f>
        <v>64.839722865754581</v>
      </c>
      <c r="D23" s="30">
        <f t="shared" ref="D23:AC23" si="12">SUM(D24:D27)</f>
        <v>65.954031601311428</v>
      </c>
      <c r="E23" s="30">
        <f t="shared" si="12"/>
        <v>67.138128795737401</v>
      </c>
      <c r="F23" s="30">
        <f t="shared" si="12"/>
        <v>68.240380328258198</v>
      </c>
      <c r="G23" s="30">
        <f t="shared" si="12"/>
        <v>69.278422113436605</v>
      </c>
      <c r="H23" s="30">
        <f t="shared" si="12"/>
        <v>70.350951105659931</v>
      </c>
      <c r="I23" s="30">
        <f t="shared" si="12"/>
        <v>70.678307080079463</v>
      </c>
      <c r="J23" s="30">
        <f t="shared" si="12"/>
        <v>81.435828470261953</v>
      </c>
      <c r="K23" s="30">
        <f t="shared" si="12"/>
        <v>71.762812246055887</v>
      </c>
      <c r="L23" s="30">
        <f t="shared" si="12"/>
        <v>81.763920169646383</v>
      </c>
      <c r="M23" s="30">
        <f t="shared" si="12"/>
        <v>56.081267334192319</v>
      </c>
      <c r="N23" s="30">
        <f t="shared" si="12"/>
        <v>79.611512450404263</v>
      </c>
      <c r="O23" s="30">
        <f t="shared" si="12"/>
        <v>72.318846300556501</v>
      </c>
      <c r="P23" s="30">
        <f t="shared" si="12"/>
        <v>88.448089324221712</v>
      </c>
      <c r="Q23" s="30">
        <f t="shared" si="12"/>
        <v>70.414973569186827</v>
      </c>
      <c r="R23" s="30">
        <f t="shared" si="12"/>
        <v>71.243641324352524</v>
      </c>
      <c r="S23" s="30">
        <f t="shared" si="12"/>
        <v>71.853127567032516</v>
      </c>
      <c r="T23" s="30">
        <f t="shared" si="12"/>
        <v>73.303573921721352</v>
      </c>
      <c r="U23" s="30">
        <f t="shared" si="12"/>
        <v>55.696093195141842</v>
      </c>
      <c r="V23" s="30">
        <f t="shared" si="12"/>
        <v>59.796228330572568</v>
      </c>
      <c r="W23" s="30">
        <f t="shared" si="12"/>
        <v>56.454104521059605</v>
      </c>
      <c r="X23" s="30">
        <f t="shared" si="12"/>
        <v>64.2881345215404</v>
      </c>
      <c r="Y23" s="30">
        <f t="shared" si="12"/>
        <v>60.046803563854262</v>
      </c>
      <c r="Z23" s="30">
        <f t="shared" si="12"/>
        <v>62.645815392615923</v>
      </c>
      <c r="AA23" s="30">
        <f t="shared" si="12"/>
        <v>63.488056627794627</v>
      </c>
      <c r="AB23" s="30">
        <f t="shared" si="12"/>
        <v>64.419499175825251</v>
      </c>
      <c r="AC23" s="30">
        <f t="shared" si="12"/>
        <v>64.909628045514651</v>
      </c>
      <c r="AD23" s="30">
        <f t="shared" ref="AD23:AE23" si="13">SUM(AD24:AD27)</f>
        <v>65.930092187312866</v>
      </c>
      <c r="AE23" s="30">
        <f t="shared" si="13"/>
        <v>62.365802599311415</v>
      </c>
      <c r="AF23" s="30">
        <f t="shared" ref="AF23" si="14">SUM(AF24:AF27)</f>
        <v>54.500863501128933</v>
      </c>
      <c r="AG23" s="30"/>
    </row>
    <row r="24" spans="2:34" x14ac:dyDescent="0.2">
      <c r="B24" s="52" t="s">
        <v>137</v>
      </c>
      <c r="C24" s="30">
        <v>20.52</v>
      </c>
      <c r="D24" s="30">
        <v>21.431999999999999</v>
      </c>
      <c r="E24" s="30">
        <v>22.343999999999998</v>
      </c>
      <c r="F24" s="30">
        <v>23.256</v>
      </c>
      <c r="G24" s="30">
        <v>24.167999999999999</v>
      </c>
      <c r="H24" s="30">
        <v>25.080000000000002</v>
      </c>
      <c r="I24" s="30">
        <v>25.171199999999999</v>
      </c>
      <c r="J24" s="30">
        <v>35.567999999999998</v>
      </c>
      <c r="K24" s="30">
        <v>24.076800000000002</v>
      </c>
      <c r="L24" s="30">
        <v>33.379199999999997</v>
      </c>
      <c r="M24" s="30">
        <v>7.4282399999999997</v>
      </c>
      <c r="N24" s="30">
        <v>30.5748</v>
      </c>
      <c r="O24" s="30">
        <v>21.73752</v>
      </c>
      <c r="P24" s="30">
        <v>36.676079999999999</v>
      </c>
      <c r="Q24" s="30">
        <v>20.561039999999998</v>
      </c>
      <c r="R24" s="30">
        <v>22.435200000000002</v>
      </c>
      <c r="S24" s="30">
        <v>26.812799999999999</v>
      </c>
      <c r="T24" s="30">
        <v>28.4544</v>
      </c>
      <c r="U24" s="30">
        <v>10.396800000000001</v>
      </c>
      <c r="V24" s="30">
        <v>13.338000000000001</v>
      </c>
      <c r="W24" s="30">
        <v>12.3291</v>
      </c>
      <c r="X24" s="30">
        <v>20.697839999999999</v>
      </c>
      <c r="Y24" s="30">
        <v>16.217639999999999</v>
      </c>
      <c r="Z24" s="30">
        <v>18.604800000000001</v>
      </c>
      <c r="AA24" s="30">
        <v>19.152000000000001</v>
      </c>
      <c r="AB24" s="30">
        <v>19.699199999999998</v>
      </c>
      <c r="AC24" s="30">
        <v>19.0608</v>
      </c>
      <c r="AD24" s="30">
        <v>19.870200000000001</v>
      </c>
      <c r="AE24" s="30">
        <v>16.129632000000001</v>
      </c>
      <c r="AF24" s="30">
        <v>7.2253199999999991</v>
      </c>
      <c r="AG24" s="30"/>
    </row>
    <row r="25" spans="2:34" ht="18" x14ac:dyDescent="0.2">
      <c r="B25" s="52" t="s">
        <v>167</v>
      </c>
      <c r="C25" s="30">
        <v>12.903341871073772</v>
      </c>
      <c r="D25" s="30">
        <v>12.921900452363035</v>
      </c>
      <c r="E25" s="30">
        <v>12.940273447839404</v>
      </c>
      <c r="F25" s="30">
        <v>12.95846271336101</v>
      </c>
      <c r="G25" s="30">
        <v>12.976470086227399</v>
      </c>
      <c r="H25" s="30">
        <v>12.994297385365126</v>
      </c>
      <c r="I25" s="30">
        <v>13.011946411511474</v>
      </c>
      <c r="J25" s="30">
        <v>13.02941894739636</v>
      </c>
      <c r="K25" s="30">
        <v>14.498825857216291</v>
      </c>
      <c r="L25" s="30">
        <v>14.847818088520391</v>
      </c>
      <c r="M25" s="30">
        <v>14.688205691325912</v>
      </c>
      <c r="N25" s="30">
        <v>14.556731018055469</v>
      </c>
      <c r="O25" s="30">
        <v>15.472803993147696</v>
      </c>
      <c r="P25" s="30">
        <v>16.113179111030114</v>
      </c>
      <c r="Q25" s="30">
        <v>13.622364380823228</v>
      </c>
      <c r="R25" s="30">
        <v>11.782761818926922</v>
      </c>
      <c r="S25" s="30">
        <v>7.1275406979317246</v>
      </c>
      <c r="T25" s="30">
        <v>5.6612276164069595</v>
      </c>
      <c r="U25" s="30">
        <v>5.1398845356894363</v>
      </c>
      <c r="V25" s="30">
        <v>5.8696836608192928</v>
      </c>
      <c r="W25" s="30">
        <v>3.3514479252767941</v>
      </c>
      <c r="X25" s="30">
        <v>2.6365221652392163</v>
      </c>
      <c r="Y25" s="30">
        <v>2.7859951336303466</v>
      </c>
      <c r="Z25" s="30">
        <v>2.9353943628050407</v>
      </c>
      <c r="AA25" s="30">
        <v>3.0850397306989477</v>
      </c>
      <c r="AB25" s="30">
        <v>3.2353816846687731</v>
      </c>
      <c r="AC25" s="30">
        <v>3.2402883943882603</v>
      </c>
      <c r="AD25" s="30">
        <v>3.2374148612827769</v>
      </c>
      <c r="AE25" s="30">
        <v>3.2345512971827719</v>
      </c>
      <c r="AF25" s="30">
        <v>3.2393981084469381</v>
      </c>
      <c r="AG25" s="30"/>
    </row>
    <row r="26" spans="2:34" ht="18" x14ac:dyDescent="0.2">
      <c r="B26" s="52" t="s">
        <v>168</v>
      </c>
      <c r="C26" s="30">
        <v>31.341851999999999</v>
      </c>
      <c r="D26" s="30">
        <v>31.519757999999996</v>
      </c>
      <c r="E26" s="30">
        <v>31.777229999999999</v>
      </c>
      <c r="F26" s="30">
        <v>31.952453999999999</v>
      </c>
      <c r="G26" s="30">
        <v>32.057946000000001</v>
      </c>
      <c r="H26" s="30">
        <v>32.195622</v>
      </c>
      <c r="I26" s="30">
        <v>32.417333999999997</v>
      </c>
      <c r="J26" s="30">
        <v>32.758842000000001</v>
      </c>
      <c r="K26" s="30">
        <v>33.105713999999992</v>
      </c>
      <c r="L26" s="30">
        <v>33.449903999999997</v>
      </c>
      <c r="M26" s="30">
        <v>33.878130000000006</v>
      </c>
      <c r="N26" s="30">
        <v>34.393967999999994</v>
      </c>
      <c r="O26" s="30">
        <v>35.019767999999999</v>
      </c>
      <c r="P26" s="30">
        <v>35.580306</v>
      </c>
      <c r="Q26" s="30">
        <v>36.164088</v>
      </c>
      <c r="R26" s="30">
        <v>36.956172000000002</v>
      </c>
      <c r="S26" s="30">
        <v>37.842125999999993</v>
      </c>
      <c r="T26" s="30">
        <v>39.119652000000002</v>
      </c>
      <c r="U26" s="30">
        <v>40.096794000000003</v>
      </c>
      <c r="V26" s="30">
        <v>40.528595999999993</v>
      </c>
      <c r="W26" s="30">
        <v>40.719912000000008</v>
      </c>
      <c r="X26" s="30">
        <v>40.899605999999991</v>
      </c>
      <c r="Y26" s="30">
        <v>40.993475999999994</v>
      </c>
      <c r="Z26" s="30">
        <v>41.062314000000001</v>
      </c>
      <c r="AA26" s="30">
        <v>41.209824000000005</v>
      </c>
      <c r="AB26" s="30">
        <v>41.440475999999997</v>
      </c>
      <c r="AC26" s="30">
        <v>42.571073099999992</v>
      </c>
      <c r="AD26" s="30">
        <v>42.774073680000001</v>
      </c>
      <c r="AE26" s="30">
        <v>42.977074260000002</v>
      </c>
      <c r="AF26" s="30">
        <v>43.998209999999993</v>
      </c>
      <c r="AG26" s="30"/>
    </row>
    <row r="27" spans="2:34" x14ac:dyDescent="0.2">
      <c r="B27" s="52" t="s">
        <v>176</v>
      </c>
      <c r="C27" s="30">
        <v>7.4528994680800001E-2</v>
      </c>
      <c r="D27" s="30">
        <v>8.0373148948399989E-2</v>
      </c>
      <c r="E27" s="30">
        <v>7.662534789799999E-2</v>
      </c>
      <c r="F27" s="30">
        <v>7.3463614897199991E-2</v>
      </c>
      <c r="G27" s="30">
        <v>7.6006027209200008E-2</v>
      </c>
      <c r="H27" s="30">
        <v>8.1031720294799978E-2</v>
      </c>
      <c r="I27" s="30">
        <v>7.7826668567999982E-2</v>
      </c>
      <c r="J27" s="30">
        <v>7.9567522865599968E-2</v>
      </c>
      <c r="K27" s="30">
        <v>8.1472388839599993E-2</v>
      </c>
      <c r="L27" s="30">
        <v>8.6998081125999979E-2</v>
      </c>
      <c r="M27" s="30">
        <v>8.6691642866399979E-2</v>
      </c>
      <c r="N27" s="30">
        <v>8.6013432348799976E-2</v>
      </c>
      <c r="O27" s="30">
        <v>8.8754307408799984E-2</v>
      </c>
      <c r="P27" s="30">
        <v>7.8524213191599995E-2</v>
      </c>
      <c r="Q27" s="30">
        <v>6.7481188363599995E-2</v>
      </c>
      <c r="R27" s="30">
        <v>6.9507505425599983E-2</v>
      </c>
      <c r="S27" s="30">
        <v>7.0660869100799981E-2</v>
      </c>
      <c r="T27" s="30">
        <v>6.8294305314399992E-2</v>
      </c>
      <c r="U27" s="30">
        <v>6.2614659452399982E-2</v>
      </c>
      <c r="V27" s="30">
        <v>5.994866975327999E-2</v>
      </c>
      <c r="W27" s="30">
        <v>5.3644595782800002E-2</v>
      </c>
      <c r="X27" s="30">
        <v>5.4166356301200001E-2</v>
      </c>
      <c r="Y27" s="30">
        <v>4.9692430223919989E-2</v>
      </c>
      <c r="Z27" s="30">
        <v>4.3307029810879992E-2</v>
      </c>
      <c r="AA27" s="30">
        <v>4.1192897095679991E-2</v>
      </c>
      <c r="AB27" s="30">
        <v>4.4441491156479995E-2</v>
      </c>
      <c r="AC27" s="30">
        <v>3.7466551126399995E-2</v>
      </c>
      <c r="AD27" s="30">
        <v>4.8403646030079989E-2</v>
      </c>
      <c r="AE27" s="30">
        <v>2.4545042128639991E-2</v>
      </c>
      <c r="AF27" s="30">
        <v>3.7935392682000003E-2</v>
      </c>
      <c r="AG27" s="30"/>
    </row>
    <row r="28" spans="2:34" x14ac:dyDescent="0.2">
      <c r="B28" s="52" t="s">
        <v>177</v>
      </c>
      <c r="C28" s="30">
        <v>21.15786479151668</v>
      </c>
      <c r="D28" s="30">
        <v>21.476153046341857</v>
      </c>
      <c r="E28" s="30">
        <v>21.79524462028472</v>
      </c>
      <c r="F28" s="30">
        <v>22.090169926290539</v>
      </c>
      <c r="G28" s="30">
        <v>22.396533283439894</v>
      </c>
      <c r="H28" s="30">
        <v>22.626925698001759</v>
      </c>
      <c r="I28" s="30">
        <v>21.901766276698929</v>
      </c>
      <c r="J28" s="30">
        <v>20.664147136632121</v>
      </c>
      <c r="K28" s="30">
        <v>22.558423734190708</v>
      </c>
      <c r="L28" s="30">
        <v>23.482865452690984</v>
      </c>
      <c r="M28" s="30">
        <v>21.451189601658179</v>
      </c>
      <c r="N28" s="30">
        <v>20.850451683472421</v>
      </c>
      <c r="O28" s="30">
        <v>27.869553461021553</v>
      </c>
      <c r="P28" s="30">
        <v>32.413940603335782</v>
      </c>
      <c r="Q28" s="30">
        <v>30.553610625585986</v>
      </c>
      <c r="R28" s="30">
        <v>30.108485780466687</v>
      </c>
      <c r="S28" s="30">
        <v>30.079270387375821</v>
      </c>
      <c r="T28" s="30">
        <v>29.802417884455892</v>
      </c>
      <c r="U28" s="30">
        <v>31.524097992883263</v>
      </c>
      <c r="V28" s="30">
        <v>34.420621089259669</v>
      </c>
      <c r="W28" s="30">
        <v>40.036368192526744</v>
      </c>
      <c r="X28" s="30">
        <v>40.218552425035121</v>
      </c>
      <c r="Y28" s="30">
        <v>45.733940816878146</v>
      </c>
      <c r="Z28" s="30">
        <v>49.405969813419993</v>
      </c>
      <c r="AA28" s="30">
        <v>42.093353089919994</v>
      </c>
      <c r="AB28" s="30">
        <v>44.752037292217175</v>
      </c>
      <c r="AC28" s="30">
        <v>47.329767757459059</v>
      </c>
      <c r="AD28" s="30">
        <v>59.039366514862074</v>
      </c>
      <c r="AE28" s="30">
        <v>59.436888953600835</v>
      </c>
      <c r="AF28" s="30">
        <v>64.392130559347422</v>
      </c>
      <c r="AG28" s="30"/>
    </row>
    <row r="29" spans="2:34" ht="18" x14ac:dyDescent="0.2">
      <c r="B29" s="24" t="s">
        <v>170</v>
      </c>
      <c r="C29" s="31">
        <f>SUM(C4,C9,C12,C13,C18,C19,C23,C28)</f>
        <v>3309.1613021159696</v>
      </c>
      <c r="D29" s="31">
        <f t="shared" ref="D29:AC29" si="15">SUM(D4,D9,D12,D13,D18,D19,D23,D28)</f>
        <v>3011.4141608237223</v>
      </c>
      <c r="E29" s="31">
        <f t="shared" si="15"/>
        <v>2937.9437558338627</v>
      </c>
      <c r="F29" s="31">
        <f t="shared" si="15"/>
        <v>2945.2812713888784</v>
      </c>
      <c r="G29" s="31">
        <f t="shared" si="15"/>
        <v>3226.8608233571922</v>
      </c>
      <c r="H29" s="31">
        <f t="shared" si="15"/>
        <v>3217.41307419552</v>
      </c>
      <c r="I29" s="31">
        <f t="shared" si="15"/>
        <v>3399.4497308266318</v>
      </c>
      <c r="J29" s="31">
        <f t="shared" si="15"/>
        <v>3862.3945361454216</v>
      </c>
      <c r="K29" s="31">
        <f t="shared" si="15"/>
        <v>3666.0559178852109</v>
      </c>
      <c r="L29" s="31">
        <f t="shared" si="15"/>
        <v>3774.3860962622034</v>
      </c>
      <c r="M29" s="31">
        <f t="shared" si="15"/>
        <v>4558.3066011243018</v>
      </c>
      <c r="N29" s="31">
        <f t="shared" si="15"/>
        <v>4602.5019195424084</v>
      </c>
      <c r="O29" s="31">
        <f t="shared" si="15"/>
        <v>4074.8897194190004</v>
      </c>
      <c r="P29" s="31">
        <f t="shared" si="15"/>
        <v>3481.9573095427272</v>
      </c>
      <c r="Q29" s="31">
        <f t="shared" si="15"/>
        <v>3667.0105212161188</v>
      </c>
      <c r="R29" s="31">
        <f t="shared" si="15"/>
        <v>3962.6157742007881</v>
      </c>
      <c r="S29" s="31">
        <f t="shared" si="15"/>
        <v>3891.1235168524609</v>
      </c>
      <c r="T29" s="31">
        <f t="shared" si="15"/>
        <v>3943.4809048872489</v>
      </c>
      <c r="U29" s="31">
        <f t="shared" si="15"/>
        <v>3661.5022762053854</v>
      </c>
      <c r="V29" s="31">
        <f t="shared" si="15"/>
        <v>2811.2797213952126</v>
      </c>
      <c r="W29" s="31">
        <f t="shared" si="15"/>
        <v>2594.697780111931</v>
      </c>
      <c r="X29" s="31">
        <f t="shared" si="15"/>
        <v>2482.6334758737116</v>
      </c>
      <c r="Y29" s="31">
        <f t="shared" si="15"/>
        <v>2686.825675722509</v>
      </c>
      <c r="Z29" s="31">
        <f t="shared" si="15"/>
        <v>2639.9317939511943</v>
      </c>
      <c r="AA29" s="31">
        <f t="shared" si="15"/>
        <v>3057.7858937983069</v>
      </c>
      <c r="AB29" s="31">
        <f t="shared" si="15"/>
        <v>3246.3449957144362</v>
      </c>
      <c r="AC29" s="31">
        <f t="shared" si="15"/>
        <v>3474.6810172585224</v>
      </c>
      <c r="AD29" s="31">
        <f t="shared" ref="AD29:AE29" si="16">SUM(AD4,AD9,AD12,AD13,AD18,AD19,AD23,AD28)</f>
        <v>3488.3476383455736</v>
      </c>
      <c r="AE29" s="31">
        <f t="shared" si="16"/>
        <v>3235.9810138062253</v>
      </c>
      <c r="AF29" s="31">
        <f t="shared" ref="AF29" si="17">SUM(AF4,AF9,AF12,AF13,AF18,AF19,AF23,AF28)</f>
        <v>3184.0305984590505</v>
      </c>
      <c r="AG29" s="31"/>
      <c r="AH29" s="64"/>
    </row>
    <row r="30" spans="2:34" x14ac:dyDescent="0.2">
      <c r="B30" s="25"/>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row>
    <row r="31" spans="2:34" x14ac:dyDescent="0.2">
      <c r="B31" s="24" t="s">
        <v>189</v>
      </c>
    </row>
    <row r="32" spans="2:34" ht="18" x14ac:dyDescent="0.2">
      <c r="B32" s="10" t="s">
        <v>198</v>
      </c>
    </row>
    <row r="33" spans="2:34" x14ac:dyDescent="0.2">
      <c r="B33" s="4" t="s">
        <v>100</v>
      </c>
      <c r="C33" s="4">
        <v>1990</v>
      </c>
      <c r="D33" s="4">
        <v>1991</v>
      </c>
      <c r="E33" s="4">
        <v>1992</v>
      </c>
      <c r="F33" s="4">
        <v>1993</v>
      </c>
      <c r="G33" s="4">
        <v>1994</v>
      </c>
      <c r="H33" s="4">
        <v>1995</v>
      </c>
      <c r="I33" s="4">
        <v>1996</v>
      </c>
      <c r="J33" s="4">
        <v>1997</v>
      </c>
      <c r="K33" s="4">
        <v>1998</v>
      </c>
      <c r="L33" s="4">
        <v>1999</v>
      </c>
      <c r="M33" s="4">
        <v>2000</v>
      </c>
      <c r="N33" s="4">
        <v>2001</v>
      </c>
      <c r="O33" s="4">
        <v>2002</v>
      </c>
      <c r="P33" s="4">
        <v>2003</v>
      </c>
      <c r="Q33" s="4">
        <v>2004</v>
      </c>
      <c r="R33" s="4">
        <v>2005</v>
      </c>
      <c r="S33" s="4">
        <v>2006</v>
      </c>
      <c r="T33" s="4">
        <v>2007</v>
      </c>
      <c r="U33" s="4">
        <v>2008</v>
      </c>
      <c r="V33" s="4">
        <v>2009</v>
      </c>
      <c r="W33" s="4">
        <v>2010</v>
      </c>
      <c r="X33" s="4">
        <v>2011</v>
      </c>
      <c r="Y33" s="4">
        <v>2012</v>
      </c>
      <c r="Z33" s="4">
        <v>2013</v>
      </c>
      <c r="AA33" s="4">
        <v>2014</v>
      </c>
      <c r="AB33" s="4">
        <v>2015</v>
      </c>
      <c r="AC33" s="4">
        <v>2016</v>
      </c>
      <c r="AD33" s="4">
        <v>2017</v>
      </c>
      <c r="AE33" s="4">
        <v>2018</v>
      </c>
      <c r="AF33" s="4">
        <v>2019</v>
      </c>
      <c r="AG33" s="4"/>
    </row>
    <row r="34" spans="2:34" x14ac:dyDescent="0.2">
      <c r="B34" s="5" t="s">
        <v>23</v>
      </c>
      <c r="C34" s="42">
        <f>SUM(C35:C38)</f>
        <v>1116.7254085014333</v>
      </c>
      <c r="D34" s="42">
        <f t="shared" ref="D34:X34" si="18">SUM(D35:D38)</f>
        <v>992.38939661731536</v>
      </c>
      <c r="E34" s="42">
        <f t="shared" si="18"/>
        <v>932.96808506651939</v>
      </c>
      <c r="F34" s="42">
        <f t="shared" si="18"/>
        <v>951.12593750870883</v>
      </c>
      <c r="G34" s="42">
        <f t="shared" si="18"/>
        <v>1081.7022655246876</v>
      </c>
      <c r="H34" s="42">
        <f t="shared" si="18"/>
        <v>1084.1810327260134</v>
      </c>
      <c r="I34" s="42">
        <f t="shared" si="18"/>
        <v>1198.3870831754853</v>
      </c>
      <c r="J34" s="42">
        <f t="shared" si="18"/>
        <v>1384.9248481927566</v>
      </c>
      <c r="K34" s="42">
        <f t="shared" si="18"/>
        <v>1288.1260716317763</v>
      </c>
      <c r="L34" s="42">
        <f t="shared" si="18"/>
        <v>1353.709634567598</v>
      </c>
      <c r="M34" s="42">
        <f t="shared" si="18"/>
        <v>1908.7841314126661</v>
      </c>
      <c r="N34" s="42">
        <f t="shared" si="18"/>
        <v>2061.4371933464076</v>
      </c>
      <c r="O34" s="42">
        <f t="shared" si="18"/>
        <v>2063.3791229426015</v>
      </c>
      <c r="P34" s="42">
        <f t="shared" si="18"/>
        <v>2342.3181160836975</v>
      </c>
      <c r="Q34" s="42">
        <f t="shared" si="18"/>
        <v>2507.0626593013171</v>
      </c>
      <c r="R34" s="42">
        <f t="shared" si="18"/>
        <v>2552.7953464691873</v>
      </c>
      <c r="S34" s="42">
        <f t="shared" si="18"/>
        <v>2538.7434105910074</v>
      </c>
      <c r="T34" s="42">
        <f t="shared" si="18"/>
        <v>2580.4341213620519</v>
      </c>
      <c r="U34" s="42">
        <f t="shared" si="18"/>
        <v>2301.583745387552</v>
      </c>
      <c r="V34" s="42">
        <f t="shared" si="18"/>
        <v>1485.322669481403</v>
      </c>
      <c r="W34" s="42">
        <f t="shared" si="18"/>
        <v>1299.0484147465629</v>
      </c>
      <c r="X34" s="42">
        <f t="shared" si="18"/>
        <v>1167.2705389694754</v>
      </c>
      <c r="Y34" s="42">
        <f t="shared" ref="Y34:AC34" si="19">SUM(Y35:Y38)</f>
        <v>1391.9677990924165</v>
      </c>
      <c r="Z34" s="42">
        <f t="shared" si="19"/>
        <v>1301.695001530657</v>
      </c>
      <c r="AA34" s="42">
        <f t="shared" si="19"/>
        <v>1650.4531530457709</v>
      </c>
      <c r="AB34" s="42">
        <f t="shared" si="19"/>
        <v>1830.3635214124336</v>
      </c>
      <c r="AC34" s="42">
        <f t="shared" si="19"/>
        <v>1968.4013520332232</v>
      </c>
      <c r="AD34" s="42">
        <f t="shared" ref="AD34:AE34" si="20">SUM(AD35:AD38)</f>
        <v>2039.8562560230891</v>
      </c>
      <c r="AE34" s="42">
        <f t="shared" si="20"/>
        <v>2094.5489797619248</v>
      </c>
      <c r="AF34" s="42">
        <f t="shared" ref="AF34" si="21">SUM(AF35:AF38)</f>
        <v>2057.6690466445225</v>
      </c>
      <c r="AG34" s="42"/>
    </row>
    <row r="35" spans="2:34" x14ac:dyDescent="0.2">
      <c r="B35" s="52" t="s">
        <v>24</v>
      </c>
      <c r="C35" s="42">
        <v>884</v>
      </c>
      <c r="D35" s="42">
        <v>782</v>
      </c>
      <c r="E35" s="42">
        <v>753</v>
      </c>
      <c r="F35" s="42">
        <v>729</v>
      </c>
      <c r="G35" s="42">
        <v>859</v>
      </c>
      <c r="H35" s="42">
        <v>879</v>
      </c>
      <c r="I35" s="42">
        <v>983</v>
      </c>
      <c r="J35" s="42">
        <v>1145</v>
      </c>
      <c r="K35" s="42">
        <v>1059</v>
      </c>
      <c r="L35" s="42">
        <v>1166</v>
      </c>
      <c r="M35" s="42">
        <v>1700.904</v>
      </c>
      <c r="N35" s="42">
        <v>1851.19</v>
      </c>
      <c r="O35" s="42">
        <v>1859.797</v>
      </c>
      <c r="P35" s="42">
        <v>2126.951</v>
      </c>
      <c r="Q35" s="42">
        <v>2295.0809999999997</v>
      </c>
      <c r="R35" s="42">
        <v>2357.0552201099999</v>
      </c>
      <c r="S35" s="42">
        <v>2347.8511709678573</v>
      </c>
      <c r="T35" s="42">
        <v>2374.056297236792</v>
      </c>
      <c r="U35" s="42">
        <v>2106.7332656066992</v>
      </c>
      <c r="V35" s="42">
        <v>1326.7757675435184</v>
      </c>
      <c r="W35" s="42">
        <v>1105.1089530878239</v>
      </c>
      <c r="X35" s="42">
        <v>966.27348057556696</v>
      </c>
      <c r="Y35" s="42">
        <v>1177.0215551174631</v>
      </c>
      <c r="Z35" s="42">
        <v>1111.7464175453952</v>
      </c>
      <c r="AA35" s="42">
        <v>1461.1216449441433</v>
      </c>
      <c r="AB35" s="42">
        <v>1652.0144764257484</v>
      </c>
      <c r="AC35" s="42">
        <v>1793.5241301100293</v>
      </c>
      <c r="AD35" s="42">
        <v>1839.6054226101226</v>
      </c>
      <c r="AE35" s="42">
        <v>1916.0429498953088</v>
      </c>
      <c r="AF35" s="42">
        <v>1892.5993191659545</v>
      </c>
      <c r="AG35" s="42"/>
    </row>
    <row r="36" spans="2:34" x14ac:dyDescent="0.2">
      <c r="B36" s="52" t="s">
        <v>25</v>
      </c>
      <c r="C36" s="42">
        <v>214.077</v>
      </c>
      <c r="D36" s="42">
        <v>192.22800000000001</v>
      </c>
      <c r="E36" s="42">
        <v>162.39499999999998</v>
      </c>
      <c r="F36" s="42">
        <v>204.893</v>
      </c>
      <c r="G36" s="42">
        <v>205.428</v>
      </c>
      <c r="H36" s="42">
        <v>187.506</v>
      </c>
      <c r="I36" s="42">
        <v>198.23699999999999</v>
      </c>
      <c r="J36" s="42">
        <v>221.89099999999999</v>
      </c>
      <c r="K36" s="42">
        <v>211.65699999999998</v>
      </c>
      <c r="L36" s="42">
        <v>170.07400000000001</v>
      </c>
      <c r="M36" s="42">
        <v>190.43099999999998</v>
      </c>
      <c r="N36" s="42">
        <v>189.39499999999998</v>
      </c>
      <c r="O36" s="42">
        <v>190.31400000000002</v>
      </c>
      <c r="P36" s="42">
        <v>206.256</v>
      </c>
      <c r="Q36" s="42">
        <v>201.53888677452051</v>
      </c>
      <c r="R36" s="42">
        <v>183.477</v>
      </c>
      <c r="S36" s="42">
        <v>180.30419999999998</v>
      </c>
      <c r="T36" s="42">
        <v>196.71480221940001</v>
      </c>
      <c r="U36" s="42">
        <v>187.79567664091581</v>
      </c>
      <c r="V36" s="42">
        <v>156.40402051348525</v>
      </c>
      <c r="W36" s="42">
        <v>192.41449935002328</v>
      </c>
      <c r="X36" s="42">
        <v>199.06051210483912</v>
      </c>
      <c r="Y36" s="42">
        <v>214.39115316286023</v>
      </c>
      <c r="Z36" s="42">
        <v>189.63811440146912</v>
      </c>
      <c r="AA36" s="42">
        <v>188.98297537871338</v>
      </c>
      <c r="AB36" s="42">
        <v>177.34721139514085</v>
      </c>
      <c r="AC36" s="42">
        <v>173.89695660360397</v>
      </c>
      <c r="AD36" s="42">
        <v>198.94328821295068</v>
      </c>
      <c r="AE36" s="42">
        <v>177.27545682876001</v>
      </c>
      <c r="AF36" s="42">
        <v>163.65124680985923</v>
      </c>
      <c r="AG36" s="42"/>
    </row>
    <row r="37" spans="2:34" x14ac:dyDescent="0.2">
      <c r="B37" s="52" t="s">
        <v>26</v>
      </c>
      <c r="C37" s="42">
        <v>13.325180000000001</v>
      </c>
      <c r="D37" s="42">
        <v>13.055679999999997</v>
      </c>
      <c r="E37" s="42">
        <v>12.587179999999998</v>
      </c>
      <c r="F37" s="42">
        <v>12.519679999999999</v>
      </c>
      <c r="G37" s="42">
        <v>12.307179999999999</v>
      </c>
      <c r="H37" s="42">
        <v>11.965680000000001</v>
      </c>
      <c r="I37" s="42">
        <v>11.62518</v>
      </c>
      <c r="J37" s="42">
        <v>11.46468</v>
      </c>
      <c r="K37" s="42">
        <v>11.04918</v>
      </c>
      <c r="L37" s="42">
        <v>10.95668</v>
      </c>
      <c r="M37" s="42">
        <v>10.714383917999999</v>
      </c>
      <c r="N37" s="42">
        <v>10.136008163600001</v>
      </c>
      <c r="O37" s="42">
        <v>5.1307460682000006</v>
      </c>
      <c r="P37" s="42">
        <v>0.55322578880000006</v>
      </c>
      <c r="Q37" s="42">
        <v>0.5801347322</v>
      </c>
      <c r="R37" s="42">
        <v>0.48087750000000001</v>
      </c>
      <c r="S37" s="42">
        <v>0.48667499999999997</v>
      </c>
      <c r="T37" s="42">
        <v>0.45499610000000001</v>
      </c>
      <c r="U37" s="42">
        <v>0.30708882999999998</v>
      </c>
      <c r="V37" s="42">
        <v>1.7369590000000001E-2</v>
      </c>
      <c r="W37" s="42" t="s">
        <v>131</v>
      </c>
      <c r="X37" s="42" t="s">
        <v>131</v>
      </c>
      <c r="Y37" s="42" t="s">
        <v>131</v>
      </c>
      <c r="Z37" s="42" t="s">
        <v>131</v>
      </c>
      <c r="AA37" s="42" t="s">
        <v>131</v>
      </c>
      <c r="AB37" s="42" t="s">
        <v>131</v>
      </c>
      <c r="AC37" s="42" t="s">
        <v>131</v>
      </c>
      <c r="AD37" s="42" t="s">
        <v>131</v>
      </c>
      <c r="AE37" s="42" t="s">
        <v>131</v>
      </c>
      <c r="AF37" s="42" t="s">
        <v>131</v>
      </c>
      <c r="AG37" s="42"/>
    </row>
    <row r="38" spans="2:34" x14ac:dyDescent="0.2">
      <c r="B38" s="52" t="s">
        <v>27</v>
      </c>
      <c r="C38" s="42">
        <v>5.323228501433209</v>
      </c>
      <c r="D38" s="42">
        <v>5.1057166173152817</v>
      </c>
      <c r="E38" s="42">
        <v>4.9859050665194102</v>
      </c>
      <c r="F38" s="42">
        <v>4.7132575087088542</v>
      </c>
      <c r="G38" s="42">
        <v>4.967085524687727</v>
      </c>
      <c r="H38" s="42">
        <v>5.7093527260132344</v>
      </c>
      <c r="I38" s="42">
        <v>5.5249031754851305</v>
      </c>
      <c r="J38" s="42">
        <v>6.5691681927565071</v>
      </c>
      <c r="K38" s="42">
        <v>6.4198916317765047</v>
      </c>
      <c r="L38" s="42">
        <v>6.6789545675978959</v>
      </c>
      <c r="M38" s="42">
        <v>6.7347474946660659</v>
      </c>
      <c r="N38" s="42">
        <v>10.716185182807617</v>
      </c>
      <c r="O38" s="42">
        <v>8.1373768744014505</v>
      </c>
      <c r="P38" s="42">
        <v>8.5578902948976783</v>
      </c>
      <c r="Q38" s="42">
        <v>9.8626377945971377</v>
      </c>
      <c r="R38" s="42">
        <v>11.782248859187511</v>
      </c>
      <c r="S38" s="42">
        <v>10.101364623150154</v>
      </c>
      <c r="T38" s="42">
        <v>9.2080258058600002</v>
      </c>
      <c r="U38" s="42">
        <v>6.7477143099374235</v>
      </c>
      <c r="V38" s="42">
        <v>2.1255118343991999</v>
      </c>
      <c r="W38" s="42">
        <v>1.5249623087156214</v>
      </c>
      <c r="X38" s="42">
        <v>1.936546289069464</v>
      </c>
      <c r="Y38" s="42">
        <v>0.55509081209300004</v>
      </c>
      <c r="Z38" s="42">
        <v>0.31046958379295009</v>
      </c>
      <c r="AA38" s="42">
        <v>0.34853272291445003</v>
      </c>
      <c r="AB38" s="42">
        <v>1.0018335915442</v>
      </c>
      <c r="AC38" s="42">
        <v>0.98026531958999996</v>
      </c>
      <c r="AD38" s="42">
        <v>1.3075452000159999</v>
      </c>
      <c r="AE38" s="42">
        <v>1.2305730378563</v>
      </c>
      <c r="AF38" s="42">
        <v>1.4184806687088001</v>
      </c>
      <c r="AG38" s="42"/>
    </row>
    <row r="39" spans="2:34" x14ac:dyDescent="0.2">
      <c r="B39" s="5" t="s">
        <v>28</v>
      </c>
      <c r="C39" s="42">
        <f>SUM(C40:C41)</f>
        <v>1985.5534978391947</v>
      </c>
      <c r="D39" s="42">
        <f t="shared" ref="D39:P39" si="22">SUM(D40:D41)</f>
        <v>1811.3149009289532</v>
      </c>
      <c r="E39" s="42">
        <f t="shared" si="22"/>
        <v>1784.5598679642192</v>
      </c>
      <c r="F39" s="42">
        <f t="shared" si="22"/>
        <v>1727.1851861620685</v>
      </c>
      <c r="G39" s="42">
        <f t="shared" si="22"/>
        <v>1837.6240166776079</v>
      </c>
      <c r="H39" s="42">
        <f t="shared" si="22"/>
        <v>1754.435682700223</v>
      </c>
      <c r="I39" s="42">
        <f t="shared" si="22"/>
        <v>1703.8488518539398</v>
      </c>
      <c r="J39" s="42">
        <f t="shared" si="22"/>
        <v>1854.1229536725268</v>
      </c>
      <c r="K39" s="42">
        <f t="shared" si="22"/>
        <v>1839.8040564006601</v>
      </c>
      <c r="L39" s="42">
        <f t="shared" si="22"/>
        <v>1723.8160338628056</v>
      </c>
      <c r="M39" s="42">
        <f t="shared" si="22"/>
        <v>1663.2983634614227</v>
      </c>
      <c r="N39" s="42">
        <f t="shared" si="22"/>
        <v>1602.9141868890472</v>
      </c>
      <c r="O39" s="42">
        <f t="shared" si="22"/>
        <v>1091.7655638550139</v>
      </c>
      <c r="P39" s="42">
        <f t="shared" si="22"/>
        <v>0.29746752765364803</v>
      </c>
      <c r="Q39" s="42" t="s">
        <v>131</v>
      </c>
      <c r="R39" s="42" t="s">
        <v>131</v>
      </c>
      <c r="S39" s="42" t="s">
        <v>131</v>
      </c>
      <c r="T39" s="42" t="s">
        <v>131</v>
      </c>
      <c r="U39" s="42" t="s">
        <v>131</v>
      </c>
      <c r="V39" s="42" t="s">
        <v>131</v>
      </c>
      <c r="W39" s="42" t="s">
        <v>131</v>
      </c>
      <c r="X39" s="42" t="s">
        <v>131</v>
      </c>
      <c r="Y39" s="42" t="s">
        <v>131</v>
      </c>
      <c r="Z39" s="42" t="s">
        <v>131</v>
      </c>
      <c r="AA39" s="42" t="s">
        <v>131</v>
      </c>
      <c r="AB39" s="42" t="s">
        <v>131</v>
      </c>
      <c r="AC39" s="42" t="s">
        <v>131</v>
      </c>
      <c r="AD39" s="42" t="s">
        <v>131</v>
      </c>
      <c r="AE39" s="42" t="s">
        <v>131</v>
      </c>
      <c r="AF39" s="42" t="s">
        <v>131</v>
      </c>
      <c r="AG39" s="42"/>
    </row>
    <row r="40" spans="2:34" x14ac:dyDescent="0.2">
      <c r="B40" s="52" t="s">
        <v>29</v>
      </c>
      <c r="C40" s="42">
        <v>990.23349783919468</v>
      </c>
      <c r="D40" s="42">
        <v>1030.316500928953</v>
      </c>
      <c r="E40" s="42">
        <v>1003.5614679642191</v>
      </c>
      <c r="F40" s="42">
        <v>946.18678616206853</v>
      </c>
      <c r="G40" s="42">
        <v>1056.6256166776077</v>
      </c>
      <c r="H40" s="42">
        <v>973.43728270022302</v>
      </c>
      <c r="I40" s="42">
        <v>922.85045185393983</v>
      </c>
      <c r="J40" s="42">
        <v>1073.1245536725266</v>
      </c>
      <c r="K40" s="42">
        <v>1058.8056564006599</v>
      </c>
      <c r="L40" s="42">
        <v>942.81763386280556</v>
      </c>
      <c r="M40" s="42">
        <v>882.29996346142264</v>
      </c>
      <c r="N40" s="42">
        <v>1041.1841868890472</v>
      </c>
      <c r="O40" s="42">
        <v>810.90056385501384</v>
      </c>
      <c r="P40" s="42">
        <v>0.29746752765364803</v>
      </c>
      <c r="Q40" s="42" t="s">
        <v>131</v>
      </c>
      <c r="R40" s="42" t="s">
        <v>131</v>
      </c>
      <c r="S40" s="42" t="s">
        <v>131</v>
      </c>
      <c r="T40" s="42" t="s">
        <v>131</v>
      </c>
      <c r="U40" s="42" t="s">
        <v>131</v>
      </c>
      <c r="V40" s="42" t="s">
        <v>131</v>
      </c>
      <c r="W40" s="42" t="s">
        <v>131</v>
      </c>
      <c r="X40" s="42" t="s">
        <v>131</v>
      </c>
      <c r="Y40" s="42" t="s">
        <v>131</v>
      </c>
      <c r="Z40" s="42" t="s">
        <v>131</v>
      </c>
      <c r="AA40" s="42" t="s">
        <v>131</v>
      </c>
      <c r="AB40" s="42" t="s">
        <v>131</v>
      </c>
      <c r="AC40" s="42" t="s">
        <v>131</v>
      </c>
      <c r="AD40" s="42" t="s">
        <v>131</v>
      </c>
      <c r="AE40" s="42" t="s">
        <v>131</v>
      </c>
      <c r="AF40" s="42" t="s">
        <v>131</v>
      </c>
      <c r="AG40" s="42"/>
    </row>
    <row r="41" spans="2:34" x14ac:dyDescent="0.2">
      <c r="B41" s="52" t="s">
        <v>30</v>
      </c>
      <c r="C41" s="42">
        <v>995.31999999999994</v>
      </c>
      <c r="D41" s="42">
        <v>780.99840000000006</v>
      </c>
      <c r="E41" s="42">
        <v>780.99840000000006</v>
      </c>
      <c r="F41" s="42">
        <v>780.99840000000006</v>
      </c>
      <c r="G41" s="42">
        <v>780.99840000000006</v>
      </c>
      <c r="H41" s="42">
        <v>780.99840000000006</v>
      </c>
      <c r="I41" s="42">
        <v>780.99840000000006</v>
      </c>
      <c r="J41" s="42">
        <v>780.99840000000006</v>
      </c>
      <c r="K41" s="42">
        <v>780.99840000000006</v>
      </c>
      <c r="L41" s="42">
        <v>780.99840000000006</v>
      </c>
      <c r="M41" s="42">
        <v>780.99840000000006</v>
      </c>
      <c r="N41" s="42">
        <v>561.73</v>
      </c>
      <c r="O41" s="42">
        <v>280.86500000000001</v>
      </c>
      <c r="P41" s="42">
        <v>0</v>
      </c>
      <c r="Q41" s="42">
        <v>0</v>
      </c>
      <c r="R41" s="42" t="s">
        <v>131</v>
      </c>
      <c r="S41" s="42" t="s">
        <v>131</v>
      </c>
      <c r="T41" s="42" t="s">
        <v>131</v>
      </c>
      <c r="U41" s="42" t="s">
        <v>131</v>
      </c>
      <c r="V41" s="42" t="s">
        <v>131</v>
      </c>
      <c r="W41" s="42" t="s">
        <v>131</v>
      </c>
      <c r="X41" s="42" t="s">
        <v>131</v>
      </c>
      <c r="Y41" s="42" t="s">
        <v>131</v>
      </c>
      <c r="Z41" s="42" t="s">
        <v>131</v>
      </c>
      <c r="AA41" s="42" t="s">
        <v>131</v>
      </c>
      <c r="AB41" s="42" t="s">
        <v>131</v>
      </c>
      <c r="AC41" s="42" t="s">
        <v>131</v>
      </c>
      <c r="AD41" s="42" t="s">
        <v>131</v>
      </c>
      <c r="AE41" s="42" t="s">
        <v>131</v>
      </c>
      <c r="AF41" s="42" t="s">
        <v>131</v>
      </c>
      <c r="AG41" s="42"/>
    </row>
    <row r="42" spans="2:34" x14ac:dyDescent="0.2">
      <c r="B42" s="5" t="s">
        <v>132</v>
      </c>
      <c r="C42" s="42">
        <v>26.080000000000002</v>
      </c>
      <c r="D42" s="42">
        <v>23.44</v>
      </c>
      <c r="E42" s="42">
        <v>20.56</v>
      </c>
      <c r="F42" s="42">
        <v>26.080000000000002</v>
      </c>
      <c r="G42" s="42">
        <v>21.28</v>
      </c>
      <c r="H42" s="42">
        <v>24.8</v>
      </c>
      <c r="I42" s="42">
        <v>27.28</v>
      </c>
      <c r="J42" s="42">
        <v>26.96</v>
      </c>
      <c r="K42" s="42">
        <v>28.64</v>
      </c>
      <c r="L42" s="42">
        <v>26.8</v>
      </c>
      <c r="M42" s="42">
        <v>28.8</v>
      </c>
      <c r="N42" s="42">
        <v>12</v>
      </c>
      <c r="O42" s="42" t="s">
        <v>131</v>
      </c>
      <c r="P42" s="42" t="s">
        <v>131</v>
      </c>
      <c r="Q42" s="42" t="s">
        <v>131</v>
      </c>
      <c r="R42" s="42" t="s">
        <v>131</v>
      </c>
      <c r="S42" s="42" t="s">
        <v>131</v>
      </c>
      <c r="T42" s="42" t="s">
        <v>131</v>
      </c>
      <c r="U42" s="42" t="s">
        <v>131</v>
      </c>
      <c r="V42" s="42" t="s">
        <v>131</v>
      </c>
      <c r="W42" s="42" t="s">
        <v>131</v>
      </c>
      <c r="X42" s="42" t="s">
        <v>131</v>
      </c>
      <c r="Y42" s="42" t="s">
        <v>131</v>
      </c>
      <c r="Z42" s="42" t="s">
        <v>131</v>
      </c>
      <c r="AA42" s="42" t="s">
        <v>131</v>
      </c>
      <c r="AB42" s="42" t="s">
        <v>131</v>
      </c>
      <c r="AC42" s="42" t="s">
        <v>131</v>
      </c>
      <c r="AD42" s="42" t="s">
        <v>131</v>
      </c>
      <c r="AE42" s="42" t="s">
        <v>131</v>
      </c>
      <c r="AF42" s="42" t="s">
        <v>131</v>
      </c>
      <c r="AG42" s="42"/>
      <c r="AH42" s="25"/>
    </row>
    <row r="43" spans="2:34" x14ac:dyDescent="0.2">
      <c r="B43" s="5" t="s">
        <v>32</v>
      </c>
      <c r="C43" s="42">
        <f>SUM(C44:C46)</f>
        <v>94.635725886777664</v>
      </c>
      <c r="D43" s="42">
        <f t="shared" ref="D43:N43" si="23">SUM(D44:D46)</f>
        <v>82.692728613141156</v>
      </c>
      <c r="E43" s="42">
        <f t="shared" si="23"/>
        <v>82.798346365367138</v>
      </c>
      <c r="F43" s="42">
        <f t="shared" si="23"/>
        <v>81.351633897255169</v>
      </c>
      <c r="G43" s="42">
        <f t="shared" si="23"/>
        <v>83.178752160718815</v>
      </c>
      <c r="H43" s="42">
        <f t="shared" si="23"/>
        <v>73.778411345971719</v>
      </c>
      <c r="I43" s="42">
        <f t="shared" si="23"/>
        <v>90.359460462419932</v>
      </c>
      <c r="J43" s="42">
        <f t="shared" si="23"/>
        <v>84.147665921995824</v>
      </c>
      <c r="K43" s="42">
        <f t="shared" si="23"/>
        <v>81.404818136496743</v>
      </c>
      <c r="L43" s="42">
        <f t="shared" si="23"/>
        <v>81.937225204034178</v>
      </c>
      <c r="M43" s="42">
        <f t="shared" si="23"/>
        <v>134.30340352741206</v>
      </c>
      <c r="N43" s="42">
        <f t="shared" si="23"/>
        <v>91.368752365119235</v>
      </c>
      <c r="O43" s="42">
        <f>SUM(O44:O47)</f>
        <v>86.805115163523425</v>
      </c>
      <c r="P43" s="42">
        <f t="shared" ref="P43:T43" si="24">SUM(P44:P47)</f>
        <v>87.466716713972929</v>
      </c>
      <c r="Q43" s="42">
        <f t="shared" si="24"/>
        <v>95.924836723109365</v>
      </c>
      <c r="R43" s="42">
        <f t="shared" si="24"/>
        <v>146.81142172849479</v>
      </c>
      <c r="S43" s="42">
        <f t="shared" si="24"/>
        <v>106.33159882099487</v>
      </c>
      <c r="T43" s="42">
        <f t="shared" si="24"/>
        <v>120.18627347260694</v>
      </c>
      <c r="U43" s="42">
        <f>SUM(U44:U47)</f>
        <v>102.10699488055519</v>
      </c>
      <c r="V43" s="42">
        <f>SUM(V44:V47)</f>
        <v>100.73780242957275</v>
      </c>
      <c r="W43" s="42">
        <f>SUM(W44:W47)</f>
        <v>88.073243637065886</v>
      </c>
      <c r="X43" s="42">
        <f t="shared" ref="X43:AC43" si="25">SUM(X44:X47)</f>
        <v>88.880670490132786</v>
      </c>
      <c r="Y43" s="42">
        <f t="shared" si="25"/>
        <v>86.43089340225572</v>
      </c>
      <c r="Z43" s="42">
        <f t="shared" si="25"/>
        <v>88.978231849072529</v>
      </c>
      <c r="AA43" s="42">
        <f t="shared" si="25"/>
        <v>91.698274808646289</v>
      </c>
      <c r="AB43" s="42">
        <f t="shared" si="25"/>
        <v>95.46555659986339</v>
      </c>
      <c r="AC43" s="42">
        <f t="shared" si="25"/>
        <v>96.997821023013188</v>
      </c>
      <c r="AD43" s="42">
        <f t="shared" ref="AD43:AE43" si="26">SUM(AD44:AD47)</f>
        <v>101.60871334091084</v>
      </c>
      <c r="AE43" s="42">
        <f t="shared" si="26"/>
        <v>102.68500880254503</v>
      </c>
      <c r="AF43" s="42">
        <f t="shared" ref="AF43" si="27">SUM(AF44:AF47)</f>
        <v>105.07401214185849</v>
      </c>
      <c r="AG43" s="42"/>
    </row>
    <row r="44" spans="2:34" x14ac:dyDescent="0.2">
      <c r="B44" s="52" t="s">
        <v>33</v>
      </c>
      <c r="C44" s="42">
        <v>35.971886133333335</v>
      </c>
      <c r="D44" s="42">
        <v>24.808197333333332</v>
      </c>
      <c r="E44" s="42">
        <v>24.808197333333332</v>
      </c>
      <c r="F44" s="42">
        <v>22.947582533333335</v>
      </c>
      <c r="G44" s="42">
        <v>23.567787466666669</v>
      </c>
      <c r="H44" s="42">
        <v>11.783893733333334</v>
      </c>
      <c r="I44" s="42">
        <v>27.28901706666667</v>
      </c>
      <c r="J44" s="42">
        <v>19.226352933333335</v>
      </c>
      <c r="K44" s="42">
        <v>16.745533199999997</v>
      </c>
      <c r="L44" s="42">
        <v>16.745533199999997</v>
      </c>
      <c r="M44" s="42">
        <v>70.083157466666691</v>
      </c>
      <c r="N44" s="42">
        <v>19.846557866666664</v>
      </c>
      <c r="O44" s="42">
        <v>11.783893733333334</v>
      </c>
      <c r="P44" s="42">
        <v>14.884918400000002</v>
      </c>
      <c r="Q44" s="42">
        <v>17.365738133333338</v>
      </c>
      <c r="R44" s="42">
        <v>59.539673600000008</v>
      </c>
      <c r="S44" s="42">
        <v>19.226352933333335</v>
      </c>
      <c r="T44" s="42">
        <v>23.567787466666669</v>
      </c>
      <c r="U44" s="42">
        <v>20.466762800000005</v>
      </c>
      <c r="V44" s="42">
        <v>22.387537478533332</v>
      </c>
      <c r="W44" s="42">
        <v>16.816236562399997</v>
      </c>
      <c r="X44" s="42">
        <v>18.732049601466663</v>
      </c>
      <c r="Y44" s="42">
        <v>18.282520669209713</v>
      </c>
      <c r="Z44" s="42">
        <v>19.0765237671073</v>
      </c>
      <c r="AA44" s="42">
        <v>19.838320667375339</v>
      </c>
      <c r="AB44" s="42">
        <v>20.348670644302445</v>
      </c>
      <c r="AC44" s="42">
        <v>20.089334297342493</v>
      </c>
      <c r="AD44" s="42">
        <v>22.219743345339293</v>
      </c>
      <c r="AE44" s="42">
        <v>21.498934159311169</v>
      </c>
      <c r="AF44" s="42">
        <v>23.6279028294726</v>
      </c>
      <c r="AG44" s="42"/>
    </row>
    <row r="45" spans="2:34" x14ac:dyDescent="0.2">
      <c r="B45" s="52" t="s">
        <v>34</v>
      </c>
      <c r="C45" s="42">
        <v>6.2605202000000011</v>
      </c>
      <c r="D45" s="42">
        <v>5.7564122000000006</v>
      </c>
      <c r="E45" s="42">
        <v>5.8035802000000007</v>
      </c>
      <c r="F45" s="42">
        <v>6.1061558465688011</v>
      </c>
      <c r="G45" s="42">
        <v>6.3144951325896006</v>
      </c>
      <c r="H45" s="42">
        <v>8.5851361205896008</v>
      </c>
      <c r="I45" s="42">
        <v>8.8323583480000014</v>
      </c>
      <c r="J45" s="42">
        <v>8.9102556172113623</v>
      </c>
      <c r="K45" s="42">
        <v>9.7027358911999997</v>
      </c>
      <c r="L45" s="42">
        <v>13.916615525894965</v>
      </c>
      <c r="M45" s="42">
        <v>15.727833590166837</v>
      </c>
      <c r="N45" s="42">
        <v>18.784694234789391</v>
      </c>
      <c r="O45" s="42">
        <v>22.805116097278038</v>
      </c>
      <c r="P45" s="42">
        <v>24.100105770400003</v>
      </c>
      <c r="Q45" s="42">
        <v>25.900289505343299</v>
      </c>
      <c r="R45" s="42">
        <v>35.277155772209269</v>
      </c>
      <c r="S45" s="42">
        <v>28.191463603730728</v>
      </c>
      <c r="T45" s="42">
        <v>32.647660196799997</v>
      </c>
      <c r="U45" s="42">
        <v>23.763914266754451</v>
      </c>
      <c r="V45" s="42">
        <v>24.040361602400004</v>
      </c>
      <c r="W45" s="42">
        <v>21.839166723778668</v>
      </c>
      <c r="X45" s="42">
        <v>20.801220050218582</v>
      </c>
      <c r="Y45" s="42">
        <v>20.096192899200002</v>
      </c>
      <c r="Z45" s="42">
        <v>22.124846980003838</v>
      </c>
      <c r="AA45" s="42">
        <v>21.701030050268482</v>
      </c>
      <c r="AB45" s="42">
        <v>24.485869826640563</v>
      </c>
      <c r="AC45" s="42">
        <v>23.709092122673074</v>
      </c>
      <c r="AD45" s="42">
        <v>25.094242266731133</v>
      </c>
      <c r="AE45" s="42">
        <v>23.648578161728881</v>
      </c>
      <c r="AF45" s="42">
        <v>25.00951560109025</v>
      </c>
      <c r="AG45" s="42"/>
    </row>
    <row r="46" spans="2:34" x14ac:dyDescent="0.2">
      <c r="B46" s="52" t="s">
        <v>35</v>
      </c>
      <c r="C46" s="42">
        <v>52.403319553444319</v>
      </c>
      <c r="D46" s="42">
        <v>52.128119079807817</v>
      </c>
      <c r="E46" s="42">
        <v>52.186568832033799</v>
      </c>
      <c r="F46" s="42">
        <v>52.297895517353027</v>
      </c>
      <c r="G46" s="42">
        <v>53.296469561462544</v>
      </c>
      <c r="H46" s="42">
        <v>53.40938149204878</v>
      </c>
      <c r="I46" s="42">
        <v>54.238085047753259</v>
      </c>
      <c r="J46" s="42">
        <v>56.011057371451123</v>
      </c>
      <c r="K46" s="42">
        <v>54.956549045296754</v>
      </c>
      <c r="L46" s="42">
        <v>51.275076478139212</v>
      </c>
      <c r="M46" s="42">
        <v>48.492412470578536</v>
      </c>
      <c r="N46" s="42">
        <v>52.737500263663179</v>
      </c>
      <c r="O46" s="42">
        <v>52.216105332912043</v>
      </c>
      <c r="P46" s="42">
        <v>48.481692543572926</v>
      </c>
      <c r="Q46" s="42">
        <v>52.658809084432733</v>
      </c>
      <c r="R46" s="42">
        <v>51.994592356285509</v>
      </c>
      <c r="S46" s="42">
        <v>57.178431867215167</v>
      </c>
      <c r="T46" s="42">
        <v>60.30835727402858</v>
      </c>
      <c r="U46" s="42">
        <v>52.682647425532991</v>
      </c>
      <c r="V46" s="42">
        <v>49.129059463569817</v>
      </c>
      <c r="W46" s="42">
        <v>44.100562267934045</v>
      </c>
      <c r="X46" s="42">
        <v>43.505086945526529</v>
      </c>
      <c r="Y46" s="42">
        <v>42.119187871407327</v>
      </c>
      <c r="Z46" s="42">
        <v>41.189508107822292</v>
      </c>
      <c r="AA46" s="42">
        <v>42.974234731072798</v>
      </c>
      <c r="AB46" s="42">
        <v>41.771652176393843</v>
      </c>
      <c r="AC46" s="42">
        <v>41.979949560835401</v>
      </c>
      <c r="AD46" s="42">
        <v>42.240386363490266</v>
      </c>
      <c r="AE46" s="42">
        <v>44.262948624576453</v>
      </c>
      <c r="AF46" s="42">
        <v>42.671832505064671</v>
      </c>
      <c r="AG46" s="42"/>
    </row>
    <row r="47" spans="2:34" x14ac:dyDescent="0.2">
      <c r="B47" s="52" t="s">
        <v>212</v>
      </c>
      <c r="C47" s="42" t="s">
        <v>131</v>
      </c>
      <c r="D47" s="42" t="s">
        <v>131</v>
      </c>
      <c r="E47" s="42" t="s">
        <v>131</v>
      </c>
      <c r="F47" s="42" t="s">
        <v>131</v>
      </c>
      <c r="G47" s="42" t="s">
        <v>131</v>
      </c>
      <c r="H47" s="42" t="s">
        <v>131</v>
      </c>
      <c r="I47" s="42" t="s">
        <v>131</v>
      </c>
      <c r="J47" s="42" t="s">
        <v>131</v>
      </c>
      <c r="K47" s="42" t="s">
        <v>131</v>
      </c>
      <c r="L47" s="42" t="s">
        <v>131</v>
      </c>
      <c r="M47" s="42" t="s">
        <v>131</v>
      </c>
      <c r="N47" s="42" t="s">
        <v>131</v>
      </c>
      <c r="O47" s="42">
        <v>0</v>
      </c>
      <c r="P47" s="42">
        <v>0</v>
      </c>
      <c r="Q47" s="42">
        <v>0</v>
      </c>
      <c r="R47" s="42">
        <v>0</v>
      </c>
      <c r="S47" s="42">
        <v>1.7353504167156346</v>
      </c>
      <c r="T47" s="42">
        <v>3.662468535111695</v>
      </c>
      <c r="U47" s="42">
        <v>5.1936703882677504</v>
      </c>
      <c r="V47" s="42">
        <v>5.1808438850696064</v>
      </c>
      <c r="W47" s="42">
        <v>5.3172780829531696</v>
      </c>
      <c r="X47" s="42">
        <v>5.8423138929210152</v>
      </c>
      <c r="Y47" s="42">
        <v>5.9329919624386767</v>
      </c>
      <c r="Z47" s="42">
        <v>6.5873529941390929</v>
      </c>
      <c r="AA47" s="42">
        <v>7.1846893599296822</v>
      </c>
      <c r="AB47" s="42">
        <v>8.8593639525265342</v>
      </c>
      <c r="AC47" s="42">
        <v>11.219445042162226</v>
      </c>
      <c r="AD47" s="42">
        <v>12.054341365350162</v>
      </c>
      <c r="AE47" s="42">
        <v>13.274547856928521</v>
      </c>
      <c r="AF47" s="42">
        <v>13.764761206230975</v>
      </c>
      <c r="AG47" s="42"/>
    </row>
    <row r="48" spans="2:34" x14ac:dyDescent="0.2">
      <c r="B48" s="5" t="s">
        <v>31</v>
      </c>
      <c r="C48" s="42">
        <v>1.16777</v>
      </c>
      <c r="D48" s="42">
        <v>15.146597</v>
      </c>
      <c r="E48" s="42">
        <v>29.125423999999999</v>
      </c>
      <c r="F48" s="42">
        <v>57.083078</v>
      </c>
      <c r="G48" s="42">
        <v>85.040732000000006</v>
      </c>
      <c r="H48" s="42">
        <v>145.33037333333331</v>
      </c>
      <c r="I48" s="42">
        <v>201.00265999999999</v>
      </c>
      <c r="J48" s="42">
        <v>258.20570666666669</v>
      </c>
      <c r="K48" s="42">
        <v>138.04508900000002</v>
      </c>
      <c r="L48" s="42">
        <v>286.00757666666664</v>
      </c>
      <c r="M48" s="42">
        <v>491.70421899999997</v>
      </c>
      <c r="N48" s="42">
        <v>424.70519000000007</v>
      </c>
      <c r="O48" s="42">
        <v>344.12408999999997</v>
      </c>
      <c r="P48" s="42">
        <v>393.08417280000003</v>
      </c>
      <c r="Q48" s="42">
        <v>285.75225999999998</v>
      </c>
      <c r="R48" s="42">
        <v>310.11704599999996</v>
      </c>
      <c r="S48" s="42">
        <v>249.41018457142857</v>
      </c>
      <c r="T48" s="42">
        <v>238.86941142857145</v>
      </c>
      <c r="U48" s="42">
        <v>179.86143714285714</v>
      </c>
      <c r="V48" s="42">
        <v>107.30033857142855</v>
      </c>
      <c r="W48" s="42">
        <v>68.187282857142861</v>
      </c>
      <c r="X48" s="42">
        <v>41.132805714285709</v>
      </c>
      <c r="Y48" s="42">
        <v>31.546020317460314</v>
      </c>
      <c r="Z48" s="42">
        <v>34.625410793650794</v>
      </c>
      <c r="AA48" s="42">
        <v>20.2695574025974</v>
      </c>
      <c r="AB48" s="42">
        <v>46.844311948051946</v>
      </c>
      <c r="AC48" s="42">
        <v>57.042272756132753</v>
      </c>
      <c r="AD48" s="42">
        <v>67.077574487734495</v>
      </c>
      <c r="AE48" s="42">
        <v>77.721928989898998</v>
      </c>
      <c r="AF48" s="42">
        <v>92.849564170274164</v>
      </c>
      <c r="AG48" s="42"/>
    </row>
    <row r="49" spans="2:34" x14ac:dyDescent="0.2">
      <c r="B49" s="5" t="s">
        <v>36</v>
      </c>
      <c r="C49" s="42" t="s">
        <v>131</v>
      </c>
      <c r="D49" s="42" t="s">
        <v>131</v>
      </c>
      <c r="E49" s="42" t="s">
        <v>131</v>
      </c>
      <c r="F49" s="42">
        <f t="shared" ref="F49:AB49" si="28">SUM(F50:F52)</f>
        <v>13.127636468397883</v>
      </c>
      <c r="G49" s="42">
        <f t="shared" si="28"/>
        <v>27.365947560596293</v>
      </c>
      <c r="H49" s="42">
        <f t="shared" si="28"/>
        <v>42.921022125879475</v>
      </c>
      <c r="I49" s="42">
        <f t="shared" si="28"/>
        <v>87.008595252078152</v>
      </c>
      <c r="J49" s="42">
        <f t="shared" si="28"/>
        <v>152.9124056645816</v>
      </c>
      <c r="K49" s="42">
        <f t="shared" si="28"/>
        <v>196.67620964603094</v>
      </c>
      <c r="L49" s="42">
        <f t="shared" si="28"/>
        <v>197.83292137976116</v>
      </c>
      <c r="M49" s="42">
        <f t="shared" si="28"/>
        <v>254.83700873994971</v>
      </c>
      <c r="N49" s="42">
        <f t="shared" si="28"/>
        <v>311.16464113097612</v>
      </c>
      <c r="O49" s="42">
        <f t="shared" si="28"/>
        <v>390.42959709178177</v>
      </c>
      <c r="P49" s="42">
        <f t="shared" si="28"/>
        <v>540.13839847260874</v>
      </c>
      <c r="Q49" s="42">
        <f t="shared" si="28"/>
        <v>679.8715235817341</v>
      </c>
      <c r="R49" s="42">
        <f t="shared" si="28"/>
        <v>854.28397196648712</v>
      </c>
      <c r="S49" s="42">
        <f t="shared" si="28"/>
        <v>896.58618773860508</v>
      </c>
      <c r="T49" s="42">
        <f t="shared" si="28"/>
        <v>902.79208744582979</v>
      </c>
      <c r="U49" s="42">
        <f t="shared" si="28"/>
        <v>991.92163963987787</v>
      </c>
      <c r="V49" s="42">
        <f t="shared" si="28"/>
        <v>1024.909425336632</v>
      </c>
      <c r="W49" s="42">
        <f t="shared" si="28"/>
        <v>1044.1044953199571</v>
      </c>
      <c r="X49" s="42">
        <f t="shared" si="28"/>
        <v>1081.3269978025542</v>
      </c>
      <c r="Y49" s="42">
        <f t="shared" si="28"/>
        <v>1072.2519026250716</v>
      </c>
      <c r="Z49" s="42">
        <f t="shared" si="28"/>
        <v>1103.036757022345</v>
      </c>
      <c r="AA49" s="42">
        <f t="shared" si="28"/>
        <v>1183.1256501425685</v>
      </c>
      <c r="AB49" s="42">
        <f t="shared" si="28"/>
        <v>1160.3383543612399</v>
      </c>
      <c r="AC49" s="42">
        <f>SUM(AC50:AC52)</f>
        <v>1234.2384555199192</v>
      </c>
      <c r="AD49" s="42">
        <f t="shared" ref="AD49:AE49" si="29">SUM(AD50:AD52)</f>
        <v>1147.640995770591</v>
      </c>
      <c r="AE49" s="42">
        <f t="shared" si="29"/>
        <v>832.84887875916013</v>
      </c>
      <c r="AF49" s="42">
        <f t="shared" ref="AF49" si="30">SUM(AF50:AF52)</f>
        <v>813.80604592510838</v>
      </c>
      <c r="AG49" s="42"/>
    </row>
    <row r="50" spans="2:34" x14ac:dyDescent="0.2">
      <c r="B50" s="52" t="s">
        <v>37</v>
      </c>
      <c r="C50" s="42" t="s">
        <v>131</v>
      </c>
      <c r="D50" s="42" t="s">
        <v>131</v>
      </c>
      <c r="E50" s="42" t="s">
        <v>131</v>
      </c>
      <c r="F50" s="42">
        <v>0.50771881874999991</v>
      </c>
      <c r="G50" s="42">
        <v>2.1074186347499997</v>
      </c>
      <c r="H50" s="42">
        <v>4.9761167234999997</v>
      </c>
      <c r="I50" s="42">
        <v>18.656005809651898</v>
      </c>
      <c r="J50" s="42">
        <v>32.052566145922242</v>
      </c>
      <c r="K50" s="42">
        <v>48.39338544882672</v>
      </c>
      <c r="L50" s="42">
        <v>75.757550184311</v>
      </c>
      <c r="M50" s="42">
        <v>122.97316942440131</v>
      </c>
      <c r="N50" s="42">
        <v>167.6362974456282</v>
      </c>
      <c r="O50" s="42">
        <v>251.9896501749258</v>
      </c>
      <c r="P50" s="42">
        <v>392.61057339253955</v>
      </c>
      <c r="Q50" s="42">
        <v>536.95418070225799</v>
      </c>
      <c r="R50" s="42">
        <v>695.66283995851086</v>
      </c>
      <c r="S50" s="42">
        <v>729.3812073886935</v>
      </c>
      <c r="T50" s="42">
        <v>749.03152681529423</v>
      </c>
      <c r="U50" s="42">
        <v>828.64162003147544</v>
      </c>
      <c r="V50" s="42">
        <v>875.28574345324091</v>
      </c>
      <c r="W50" s="42">
        <v>891.48207523694009</v>
      </c>
      <c r="X50" s="42">
        <v>923.75080900693388</v>
      </c>
      <c r="Y50" s="42">
        <v>917.28098686247347</v>
      </c>
      <c r="Z50" s="42">
        <v>951.62735151284119</v>
      </c>
      <c r="AA50" s="42">
        <v>1040.5222908371172</v>
      </c>
      <c r="AB50" s="42">
        <v>1018.8244364797579</v>
      </c>
      <c r="AC50" s="42">
        <v>1093.9475360286106</v>
      </c>
      <c r="AD50" s="42">
        <v>1010.8878631495718</v>
      </c>
      <c r="AE50" s="42">
        <v>700.18092375142396</v>
      </c>
      <c r="AF50" s="42">
        <v>693.82017900526728</v>
      </c>
      <c r="AG50" s="42"/>
    </row>
    <row r="51" spans="2:34" x14ac:dyDescent="0.2">
      <c r="B51" s="52" t="s">
        <v>38</v>
      </c>
      <c r="C51" s="42" t="s">
        <v>131</v>
      </c>
      <c r="D51" s="42" t="s">
        <v>131</v>
      </c>
      <c r="E51" s="42" t="s">
        <v>131</v>
      </c>
      <c r="F51" s="42" t="s">
        <v>131</v>
      </c>
      <c r="G51" s="42" t="s">
        <v>131</v>
      </c>
      <c r="H51" s="42" t="s">
        <v>131</v>
      </c>
      <c r="I51" s="42">
        <v>1.4952375899999999</v>
      </c>
      <c r="J51" s="42">
        <v>2.9755228041000001</v>
      </c>
      <c r="K51" s="42">
        <v>4.4410051660590009</v>
      </c>
      <c r="L51" s="42">
        <v>5.8918327043984098</v>
      </c>
      <c r="M51" s="42">
        <v>7.328151967354426</v>
      </c>
      <c r="N51" s="42">
        <v>8.7501080376808815</v>
      </c>
      <c r="O51" s="42">
        <v>10.157844547304073</v>
      </c>
      <c r="P51" s="42">
        <v>11.551503691831032</v>
      </c>
      <c r="Q51" s="42">
        <v>12.931226244912722</v>
      </c>
      <c r="R51" s="42">
        <v>14.297151572463594</v>
      </c>
      <c r="S51" s="42">
        <v>15.649417646738959</v>
      </c>
      <c r="T51" s="42">
        <v>16.988161060271569</v>
      </c>
      <c r="U51" s="42">
        <v>18.313517039668856</v>
      </c>
      <c r="V51" s="42">
        <v>19.625619459272166</v>
      </c>
      <c r="W51" s="42">
        <v>32.363168418179441</v>
      </c>
      <c r="X51" s="42">
        <v>32.378208048132649</v>
      </c>
      <c r="Y51" s="42">
        <v>32.393097281786318</v>
      </c>
      <c r="Z51" s="42">
        <v>32.407837623103454</v>
      </c>
      <c r="AA51" s="42">
        <v>32.422430561007417</v>
      </c>
      <c r="AB51" s="42">
        <v>32.436877569532342</v>
      </c>
      <c r="AC51" s="42">
        <v>32.451180107972014</v>
      </c>
      <c r="AD51" s="42">
        <v>32.46533962102729</v>
      </c>
      <c r="AE51" s="42">
        <v>32.479357538952016</v>
      </c>
      <c r="AF51" s="42">
        <v>32.493235277697501</v>
      </c>
      <c r="AG51" s="42"/>
    </row>
    <row r="52" spans="2:34" x14ac:dyDescent="0.2">
      <c r="B52" s="52" t="s">
        <v>39</v>
      </c>
      <c r="C52" s="42" t="s">
        <v>131</v>
      </c>
      <c r="D52" s="42" t="s">
        <v>131</v>
      </c>
      <c r="E52" s="42" t="s">
        <v>131</v>
      </c>
      <c r="F52" s="42">
        <v>12.619917649647883</v>
      </c>
      <c r="G52" s="42">
        <v>25.258528925846292</v>
      </c>
      <c r="H52" s="42">
        <v>37.944905402379476</v>
      </c>
      <c r="I52" s="42">
        <v>66.857351852426262</v>
      </c>
      <c r="J52" s="42">
        <v>117.88431671455935</v>
      </c>
      <c r="K52" s="42">
        <v>143.84181903114523</v>
      </c>
      <c r="L52" s="42">
        <v>116.18353849105176</v>
      </c>
      <c r="M52" s="42">
        <v>124.53568734819399</v>
      </c>
      <c r="N52" s="42">
        <v>134.77823564766703</v>
      </c>
      <c r="O52" s="42">
        <v>128.28210236955192</v>
      </c>
      <c r="P52" s="42">
        <v>135.97632138823818</v>
      </c>
      <c r="Q52" s="42">
        <v>129.98611663456336</v>
      </c>
      <c r="R52" s="42">
        <v>144.32398043551274</v>
      </c>
      <c r="S52" s="42">
        <v>151.55556270317265</v>
      </c>
      <c r="T52" s="42">
        <v>136.77239957026404</v>
      </c>
      <c r="U52" s="42">
        <v>144.96650256873352</v>
      </c>
      <c r="V52" s="42">
        <v>129.99806242411893</v>
      </c>
      <c r="W52" s="42">
        <v>120.25925166483773</v>
      </c>
      <c r="X52" s="42">
        <v>125.19798074748766</v>
      </c>
      <c r="Y52" s="42">
        <v>122.57781848081163</v>
      </c>
      <c r="Z52" s="42">
        <v>119.00156788640047</v>
      </c>
      <c r="AA52" s="42">
        <v>110.18092874444382</v>
      </c>
      <c r="AB52" s="42">
        <v>109.07704031194982</v>
      </c>
      <c r="AC52" s="42">
        <v>107.83973938333645</v>
      </c>
      <c r="AD52" s="42">
        <v>104.28779299999189</v>
      </c>
      <c r="AE52" s="42">
        <v>100.18859746878408</v>
      </c>
      <c r="AF52" s="42">
        <v>87.492631642143579</v>
      </c>
      <c r="AG52" s="42"/>
    </row>
    <row r="53" spans="2:34" x14ac:dyDescent="0.2">
      <c r="B53" s="5" t="s">
        <v>139</v>
      </c>
      <c r="C53" s="42">
        <f>SUM(C54:C57)</f>
        <v>64.839722865754581</v>
      </c>
      <c r="D53" s="42">
        <f t="shared" ref="D53:AC53" si="31">SUM(D54:D57)</f>
        <v>65.954031601311428</v>
      </c>
      <c r="E53" s="42">
        <f t="shared" si="31"/>
        <v>67.138128795737401</v>
      </c>
      <c r="F53" s="42">
        <f t="shared" si="31"/>
        <v>68.240380328258198</v>
      </c>
      <c r="G53" s="42">
        <f t="shared" si="31"/>
        <v>69.278422113436605</v>
      </c>
      <c r="H53" s="42">
        <f t="shared" si="31"/>
        <v>70.350951105659931</v>
      </c>
      <c r="I53" s="42">
        <f t="shared" si="31"/>
        <v>70.678307080079463</v>
      </c>
      <c r="J53" s="42">
        <f t="shared" si="31"/>
        <v>81.435828470261953</v>
      </c>
      <c r="K53" s="42">
        <f t="shared" si="31"/>
        <v>71.762812246055887</v>
      </c>
      <c r="L53" s="42">
        <f t="shared" si="31"/>
        <v>81.763920169646383</v>
      </c>
      <c r="M53" s="42">
        <f t="shared" si="31"/>
        <v>56.081267334192319</v>
      </c>
      <c r="N53" s="42">
        <f t="shared" si="31"/>
        <v>79.611512450404263</v>
      </c>
      <c r="O53" s="42">
        <f t="shared" si="31"/>
        <v>72.318846300556501</v>
      </c>
      <c r="P53" s="42">
        <f t="shared" si="31"/>
        <v>88.448089324221712</v>
      </c>
      <c r="Q53" s="42">
        <f t="shared" si="31"/>
        <v>70.414973569186827</v>
      </c>
      <c r="R53" s="42">
        <f t="shared" si="31"/>
        <v>71.243641324352524</v>
      </c>
      <c r="S53" s="42">
        <f t="shared" si="31"/>
        <v>71.853127567032516</v>
      </c>
      <c r="T53" s="42">
        <f t="shared" si="31"/>
        <v>73.303573921721352</v>
      </c>
      <c r="U53" s="42">
        <f t="shared" si="31"/>
        <v>55.696093195141842</v>
      </c>
      <c r="V53" s="42">
        <f t="shared" si="31"/>
        <v>59.796228330572568</v>
      </c>
      <c r="W53" s="42">
        <f t="shared" si="31"/>
        <v>56.454104521059605</v>
      </c>
      <c r="X53" s="42">
        <f t="shared" si="31"/>
        <v>64.2881345215404</v>
      </c>
      <c r="Y53" s="42">
        <f t="shared" si="31"/>
        <v>60.046803563854262</v>
      </c>
      <c r="Z53" s="42">
        <f t="shared" si="31"/>
        <v>62.645815392615923</v>
      </c>
      <c r="AA53" s="42">
        <f t="shared" si="31"/>
        <v>63.488056627794627</v>
      </c>
      <c r="AB53" s="42">
        <f t="shared" si="31"/>
        <v>64.419499175825251</v>
      </c>
      <c r="AC53" s="42">
        <f t="shared" si="31"/>
        <v>64.909628045514651</v>
      </c>
      <c r="AD53" s="42">
        <f t="shared" ref="AD53:AE53" si="32">SUM(AD54:AD57)</f>
        <v>65.930092187312866</v>
      </c>
      <c r="AE53" s="42">
        <f t="shared" si="32"/>
        <v>62.365802599311415</v>
      </c>
      <c r="AF53" s="42">
        <f t="shared" ref="AF53" si="33">SUM(AF54:AF57)</f>
        <v>54.500863501128933</v>
      </c>
      <c r="AG53" s="42"/>
    </row>
    <row r="54" spans="2:34" x14ac:dyDescent="0.2">
      <c r="B54" s="52" t="s">
        <v>137</v>
      </c>
      <c r="C54" s="42">
        <v>20.52</v>
      </c>
      <c r="D54" s="42">
        <v>21.431999999999999</v>
      </c>
      <c r="E54" s="42">
        <v>22.343999999999998</v>
      </c>
      <c r="F54" s="42">
        <v>23.256</v>
      </c>
      <c r="G54" s="42">
        <v>24.167999999999999</v>
      </c>
      <c r="H54" s="42">
        <v>25.080000000000002</v>
      </c>
      <c r="I54" s="42">
        <v>25.171199999999999</v>
      </c>
      <c r="J54" s="42">
        <v>35.567999999999998</v>
      </c>
      <c r="K54" s="42">
        <v>24.076800000000002</v>
      </c>
      <c r="L54" s="42">
        <v>33.379199999999997</v>
      </c>
      <c r="M54" s="42">
        <v>7.4282399999999997</v>
      </c>
      <c r="N54" s="42">
        <v>30.5748</v>
      </c>
      <c r="O54" s="42">
        <v>21.73752</v>
      </c>
      <c r="P54" s="42">
        <v>36.676079999999999</v>
      </c>
      <c r="Q54" s="42">
        <v>20.561039999999998</v>
      </c>
      <c r="R54" s="42">
        <v>22.435200000000002</v>
      </c>
      <c r="S54" s="42">
        <v>26.812799999999999</v>
      </c>
      <c r="T54" s="42">
        <v>28.4544</v>
      </c>
      <c r="U54" s="42">
        <v>10.396800000000001</v>
      </c>
      <c r="V54" s="42">
        <v>13.338000000000001</v>
      </c>
      <c r="W54" s="42">
        <v>12.3291</v>
      </c>
      <c r="X54" s="42">
        <v>20.697839999999999</v>
      </c>
      <c r="Y54" s="42">
        <v>16.217639999999999</v>
      </c>
      <c r="Z54" s="42">
        <v>18.604800000000001</v>
      </c>
      <c r="AA54" s="42">
        <v>19.152000000000001</v>
      </c>
      <c r="AB54" s="42">
        <v>19.699199999999998</v>
      </c>
      <c r="AC54" s="42">
        <v>19.0608</v>
      </c>
      <c r="AD54" s="42">
        <v>19.870200000000001</v>
      </c>
      <c r="AE54" s="42">
        <v>16.129632000000001</v>
      </c>
      <c r="AF54" s="42">
        <v>7.2253199999999991</v>
      </c>
      <c r="AG54" s="42"/>
    </row>
    <row r="55" spans="2:34" ht="18" x14ac:dyDescent="0.2">
      <c r="B55" s="52" t="s">
        <v>167</v>
      </c>
      <c r="C55" s="42">
        <v>12.903341871073772</v>
      </c>
      <c r="D55" s="42">
        <v>12.921900452363035</v>
      </c>
      <c r="E55" s="42">
        <v>12.940273447839404</v>
      </c>
      <c r="F55" s="42">
        <v>12.95846271336101</v>
      </c>
      <c r="G55" s="42">
        <v>12.976470086227399</v>
      </c>
      <c r="H55" s="42">
        <v>12.994297385365126</v>
      </c>
      <c r="I55" s="42">
        <v>13.011946411511474</v>
      </c>
      <c r="J55" s="42">
        <v>13.02941894739636</v>
      </c>
      <c r="K55" s="42">
        <v>14.498825857216291</v>
      </c>
      <c r="L55" s="42">
        <v>14.847818088520391</v>
      </c>
      <c r="M55" s="42">
        <v>14.688205691325912</v>
      </c>
      <c r="N55" s="42">
        <v>14.556731018055469</v>
      </c>
      <c r="O55" s="42">
        <v>15.472803993147696</v>
      </c>
      <c r="P55" s="42">
        <v>16.113179111030114</v>
      </c>
      <c r="Q55" s="42">
        <v>13.622364380823228</v>
      </c>
      <c r="R55" s="42">
        <v>11.782761818926922</v>
      </c>
      <c r="S55" s="42">
        <v>7.1275406979317246</v>
      </c>
      <c r="T55" s="42">
        <v>5.6612276164069595</v>
      </c>
      <c r="U55" s="42">
        <v>5.1398845356894363</v>
      </c>
      <c r="V55" s="42">
        <v>5.8696836608192928</v>
      </c>
      <c r="W55" s="42">
        <v>3.3514479252767941</v>
      </c>
      <c r="X55" s="42">
        <v>2.6365221652392163</v>
      </c>
      <c r="Y55" s="42">
        <v>2.7859951336303466</v>
      </c>
      <c r="Z55" s="42">
        <v>2.9353943628050407</v>
      </c>
      <c r="AA55" s="42">
        <v>3.0850397306989477</v>
      </c>
      <c r="AB55" s="42">
        <v>3.2353816846687731</v>
      </c>
      <c r="AC55" s="42">
        <v>3.2402883943882603</v>
      </c>
      <c r="AD55" s="42">
        <v>3.2374148612827769</v>
      </c>
      <c r="AE55" s="42">
        <v>3.2345512971827719</v>
      </c>
      <c r="AF55" s="42">
        <v>3.2393981084469381</v>
      </c>
      <c r="AG55" s="42"/>
    </row>
    <row r="56" spans="2:34" ht="18" x14ac:dyDescent="0.2">
      <c r="B56" s="52" t="s">
        <v>168</v>
      </c>
      <c r="C56" s="42">
        <v>31.341851999999999</v>
      </c>
      <c r="D56" s="42">
        <v>31.519757999999996</v>
      </c>
      <c r="E56" s="42">
        <v>31.777229999999999</v>
      </c>
      <c r="F56" s="42">
        <v>31.952453999999999</v>
      </c>
      <c r="G56" s="42">
        <v>32.057946000000001</v>
      </c>
      <c r="H56" s="42">
        <v>32.195622</v>
      </c>
      <c r="I56" s="42">
        <v>32.417333999999997</v>
      </c>
      <c r="J56" s="42">
        <v>32.758842000000001</v>
      </c>
      <c r="K56" s="42">
        <v>33.105713999999992</v>
      </c>
      <c r="L56" s="42">
        <v>33.449903999999997</v>
      </c>
      <c r="M56" s="42">
        <v>33.878130000000006</v>
      </c>
      <c r="N56" s="42">
        <v>34.393967999999994</v>
      </c>
      <c r="O56" s="42">
        <v>35.019767999999999</v>
      </c>
      <c r="P56" s="42">
        <v>35.580306</v>
      </c>
      <c r="Q56" s="42">
        <v>36.164088</v>
      </c>
      <c r="R56" s="42">
        <v>36.956172000000002</v>
      </c>
      <c r="S56" s="42">
        <v>37.842125999999993</v>
      </c>
      <c r="T56" s="42">
        <v>39.119652000000002</v>
      </c>
      <c r="U56" s="42">
        <v>40.096794000000003</v>
      </c>
      <c r="V56" s="42">
        <v>40.528595999999993</v>
      </c>
      <c r="W56" s="42">
        <v>40.719912000000008</v>
      </c>
      <c r="X56" s="42">
        <v>40.899605999999991</v>
      </c>
      <c r="Y56" s="42">
        <v>40.993475999999994</v>
      </c>
      <c r="Z56" s="42">
        <v>41.062314000000001</v>
      </c>
      <c r="AA56" s="42">
        <v>41.209824000000005</v>
      </c>
      <c r="AB56" s="42">
        <v>41.440475999999997</v>
      </c>
      <c r="AC56" s="42">
        <v>42.571073099999992</v>
      </c>
      <c r="AD56" s="42">
        <v>42.774073680000001</v>
      </c>
      <c r="AE56" s="42">
        <v>42.977074260000002</v>
      </c>
      <c r="AF56" s="42">
        <v>43.998209999999993</v>
      </c>
      <c r="AG56" s="42"/>
    </row>
    <row r="57" spans="2:34" x14ac:dyDescent="0.2">
      <c r="B57" s="52" t="s">
        <v>176</v>
      </c>
      <c r="C57" s="42">
        <v>7.4528994680800001E-2</v>
      </c>
      <c r="D57" s="42">
        <v>8.0373148948399989E-2</v>
      </c>
      <c r="E57" s="42">
        <v>7.662534789799999E-2</v>
      </c>
      <c r="F57" s="42">
        <v>7.3463614897199991E-2</v>
      </c>
      <c r="G57" s="42">
        <v>7.6006027209200008E-2</v>
      </c>
      <c r="H57" s="42">
        <v>8.1031720294799978E-2</v>
      </c>
      <c r="I57" s="42">
        <v>7.7826668567999982E-2</v>
      </c>
      <c r="J57" s="42">
        <v>7.9567522865599968E-2</v>
      </c>
      <c r="K57" s="42">
        <v>8.1472388839599993E-2</v>
      </c>
      <c r="L57" s="42">
        <v>8.6998081125999979E-2</v>
      </c>
      <c r="M57" s="42">
        <v>8.6691642866399979E-2</v>
      </c>
      <c r="N57" s="42">
        <v>8.6013432348799976E-2</v>
      </c>
      <c r="O57" s="42">
        <v>8.8754307408799984E-2</v>
      </c>
      <c r="P57" s="42">
        <v>7.8524213191599995E-2</v>
      </c>
      <c r="Q57" s="42">
        <v>6.7481188363599995E-2</v>
      </c>
      <c r="R57" s="42">
        <v>6.9507505425599983E-2</v>
      </c>
      <c r="S57" s="42">
        <v>7.0660869100799981E-2</v>
      </c>
      <c r="T57" s="42">
        <v>6.8294305314399992E-2</v>
      </c>
      <c r="U57" s="42">
        <v>6.2614659452399982E-2</v>
      </c>
      <c r="V57" s="42">
        <v>5.994866975327999E-2</v>
      </c>
      <c r="W57" s="42">
        <v>5.3644595782800002E-2</v>
      </c>
      <c r="X57" s="42">
        <v>5.4166356301200001E-2</v>
      </c>
      <c r="Y57" s="42">
        <v>4.9692430223919989E-2</v>
      </c>
      <c r="Z57" s="42">
        <v>4.3307029810879992E-2</v>
      </c>
      <c r="AA57" s="42">
        <v>4.1192897095679991E-2</v>
      </c>
      <c r="AB57" s="42">
        <v>4.4441491156479995E-2</v>
      </c>
      <c r="AC57" s="42">
        <v>3.7466551126399995E-2</v>
      </c>
      <c r="AD57" s="42">
        <v>4.8403646030079989E-2</v>
      </c>
      <c r="AE57" s="42">
        <v>2.4545042128639991E-2</v>
      </c>
      <c r="AF57" s="42">
        <v>3.7935392682000003E-2</v>
      </c>
      <c r="AG57" s="63"/>
    </row>
    <row r="58" spans="2:34" x14ac:dyDescent="0.2">
      <c r="B58" s="52" t="s">
        <v>177</v>
      </c>
      <c r="C58" s="42">
        <v>21.15786479151668</v>
      </c>
      <c r="D58" s="42">
        <v>21.476153046341857</v>
      </c>
      <c r="E58" s="42">
        <v>21.79524462028472</v>
      </c>
      <c r="F58" s="42">
        <v>22.090169926290539</v>
      </c>
      <c r="G58" s="42">
        <v>22.396533283439894</v>
      </c>
      <c r="H58" s="42">
        <v>22.626925698001759</v>
      </c>
      <c r="I58" s="42">
        <v>21.901766276698929</v>
      </c>
      <c r="J58" s="42">
        <v>20.664147136632121</v>
      </c>
      <c r="K58" s="42">
        <v>22.558423734190708</v>
      </c>
      <c r="L58" s="42">
        <v>23.482865452690984</v>
      </c>
      <c r="M58" s="42">
        <v>21.451189601658179</v>
      </c>
      <c r="N58" s="42">
        <v>20.850451683472421</v>
      </c>
      <c r="O58" s="42">
        <v>27.869553461021553</v>
      </c>
      <c r="P58" s="42">
        <v>32.413940603335782</v>
      </c>
      <c r="Q58" s="42">
        <v>30.553610625585986</v>
      </c>
      <c r="R58" s="42">
        <v>30.108485780466687</v>
      </c>
      <c r="S58" s="42">
        <v>30.079270387375821</v>
      </c>
      <c r="T58" s="42">
        <v>29.802417884455892</v>
      </c>
      <c r="U58" s="42">
        <v>31.524097992883263</v>
      </c>
      <c r="V58" s="42">
        <v>34.420621089259669</v>
      </c>
      <c r="W58" s="42">
        <v>40.036368192526744</v>
      </c>
      <c r="X58" s="42">
        <v>40.218552425035121</v>
      </c>
      <c r="Y58" s="42">
        <v>45.733940816878146</v>
      </c>
      <c r="Z58" s="42">
        <v>49.405969813419993</v>
      </c>
      <c r="AA58" s="42">
        <v>42.093353089919994</v>
      </c>
      <c r="AB58" s="42">
        <v>44.752037292217175</v>
      </c>
      <c r="AC58" s="42">
        <v>47.329767757459059</v>
      </c>
      <c r="AD58" s="42">
        <v>59.039366514862074</v>
      </c>
      <c r="AE58" s="42">
        <v>59.436888953600835</v>
      </c>
      <c r="AF58" s="42">
        <v>65.07906735934742</v>
      </c>
      <c r="AG58" s="63"/>
    </row>
    <row r="59" spans="2:34" ht="18" x14ac:dyDescent="0.2">
      <c r="B59" s="24" t="s">
        <v>170</v>
      </c>
      <c r="C59" s="31">
        <f>SUM(C34,C39,C42,C43,C48,C49,C53,C58)</f>
        <v>3310.1599898846766</v>
      </c>
      <c r="D59" s="31">
        <f t="shared" ref="D59:AC59" si="34">SUM(D34,D39,D42,D43,D48,D49,D53,D58)</f>
        <v>3012.4138078070632</v>
      </c>
      <c r="E59" s="31">
        <f t="shared" si="34"/>
        <v>2938.9450968121278</v>
      </c>
      <c r="F59" s="31">
        <f t="shared" si="34"/>
        <v>2946.2840222909786</v>
      </c>
      <c r="G59" s="31">
        <f t="shared" si="34"/>
        <v>3227.8666693204873</v>
      </c>
      <c r="H59" s="31">
        <f t="shared" si="34"/>
        <v>3218.4243990350828</v>
      </c>
      <c r="I59" s="31">
        <f t="shared" si="34"/>
        <v>3400.4667241007014</v>
      </c>
      <c r="J59" s="31">
        <f t="shared" si="34"/>
        <v>3863.3735557254213</v>
      </c>
      <c r="K59" s="31">
        <f t="shared" si="34"/>
        <v>3667.0174807952112</v>
      </c>
      <c r="L59" s="31">
        <f t="shared" si="34"/>
        <v>3775.3501773032035</v>
      </c>
      <c r="M59" s="31">
        <f t="shared" si="34"/>
        <v>4559.2595830773016</v>
      </c>
      <c r="N59" s="31">
        <f t="shared" si="34"/>
        <v>4604.0519278654265</v>
      </c>
      <c r="O59" s="31">
        <f t="shared" si="34"/>
        <v>4076.6918888144987</v>
      </c>
      <c r="P59" s="31">
        <f t="shared" si="34"/>
        <v>3484.1669015254906</v>
      </c>
      <c r="Q59" s="31">
        <f t="shared" si="34"/>
        <v>3669.5798638009328</v>
      </c>
      <c r="R59" s="31">
        <f t="shared" si="34"/>
        <v>3965.3599132689883</v>
      </c>
      <c r="S59" s="31">
        <f t="shared" si="34"/>
        <v>3893.0037796764441</v>
      </c>
      <c r="T59" s="31">
        <f t="shared" si="34"/>
        <v>3945.3878855152366</v>
      </c>
      <c r="U59" s="31">
        <f t="shared" si="34"/>
        <v>3662.6940082388669</v>
      </c>
      <c r="V59" s="31">
        <f t="shared" si="34"/>
        <v>2812.4870852388685</v>
      </c>
      <c r="W59" s="31">
        <f t="shared" si="34"/>
        <v>2595.9039092743151</v>
      </c>
      <c r="X59" s="31">
        <f t="shared" si="34"/>
        <v>2483.1176999230242</v>
      </c>
      <c r="Y59" s="31">
        <f t="shared" si="34"/>
        <v>2687.9773598179363</v>
      </c>
      <c r="Z59" s="31">
        <f t="shared" si="34"/>
        <v>2640.3871864017615</v>
      </c>
      <c r="AA59" s="31">
        <f t="shared" si="34"/>
        <v>3051.1280451172984</v>
      </c>
      <c r="AB59" s="31">
        <f t="shared" si="34"/>
        <v>3242.1832807896312</v>
      </c>
      <c r="AC59" s="31">
        <f t="shared" si="34"/>
        <v>3468.9192971352622</v>
      </c>
      <c r="AD59" s="31">
        <f t="shared" ref="AD59:AE59" si="35">SUM(AD34,AD39,AD42,AD43,AD48,AD49,AD53,AD58)</f>
        <v>3481.1529983245005</v>
      </c>
      <c r="AE59" s="31">
        <f t="shared" si="35"/>
        <v>3229.6074878664408</v>
      </c>
      <c r="AF59" s="31">
        <f t="shared" ref="AF59" si="36">SUM(AF34,AF39,AF42,AF43,AF48,AF49,AF53,AF58)</f>
        <v>3188.97859974224</v>
      </c>
      <c r="AG59" s="31"/>
      <c r="AH59" s="64"/>
    </row>
    <row r="60" spans="2:34" x14ac:dyDescent="0.2">
      <c r="B60" s="25"/>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39"/>
    </row>
    <row r="61" spans="2:34" x14ac:dyDescent="0.2">
      <c r="B61" s="8" t="s">
        <v>7</v>
      </c>
    </row>
    <row r="63" spans="2:34" x14ac:dyDescent="0.2">
      <c r="B63" s="4" t="s">
        <v>100</v>
      </c>
      <c r="C63" s="4">
        <v>1990</v>
      </c>
      <c r="D63" s="4">
        <v>1991</v>
      </c>
      <c r="E63" s="4">
        <v>1992</v>
      </c>
      <c r="F63" s="4">
        <v>1993</v>
      </c>
      <c r="G63" s="4">
        <v>1994</v>
      </c>
      <c r="H63" s="4">
        <v>1995</v>
      </c>
      <c r="I63" s="4">
        <v>1996</v>
      </c>
      <c r="J63" s="4">
        <v>1997</v>
      </c>
      <c r="K63" s="4">
        <v>1998</v>
      </c>
      <c r="L63" s="4">
        <v>1999</v>
      </c>
      <c r="M63" s="4">
        <v>2000</v>
      </c>
      <c r="N63" s="4">
        <v>2001</v>
      </c>
      <c r="O63" s="4">
        <v>2002</v>
      </c>
      <c r="P63" s="4">
        <v>2003</v>
      </c>
      <c r="Q63" s="4">
        <v>2004</v>
      </c>
      <c r="R63" s="4">
        <v>2005</v>
      </c>
      <c r="S63" s="4">
        <v>2006</v>
      </c>
      <c r="T63" s="4">
        <v>2007</v>
      </c>
      <c r="U63" s="4">
        <v>2008</v>
      </c>
      <c r="V63" s="4">
        <v>2009</v>
      </c>
      <c r="W63" s="4">
        <v>2010</v>
      </c>
      <c r="X63" s="4">
        <v>2011</v>
      </c>
      <c r="Y63" s="4">
        <v>2012</v>
      </c>
      <c r="Z63" s="4">
        <v>2013</v>
      </c>
      <c r="AA63" s="4">
        <v>2014</v>
      </c>
      <c r="AB63" s="4">
        <v>2015</v>
      </c>
      <c r="AC63" s="4">
        <v>2016</v>
      </c>
      <c r="AD63" s="4">
        <v>2017</v>
      </c>
      <c r="AE63" s="4">
        <v>2018</v>
      </c>
      <c r="AF63" s="4">
        <v>2019</v>
      </c>
      <c r="AG63" s="4"/>
    </row>
    <row r="64" spans="2:34" x14ac:dyDescent="0.2">
      <c r="B64" s="5" t="s">
        <v>23</v>
      </c>
      <c r="C64" s="28">
        <f>IFERROR((C34-C4)/C4,"NO")</f>
        <v>0</v>
      </c>
      <c r="D64" s="28">
        <f t="shared" ref="D64:Z64" si="37">IFERROR((D34-D4)/D4,"NO")</f>
        <v>0</v>
      </c>
      <c r="E64" s="28">
        <f t="shared" si="37"/>
        <v>0</v>
      </c>
      <c r="F64" s="28">
        <f t="shared" si="37"/>
        <v>0</v>
      </c>
      <c r="G64" s="28">
        <f t="shared" si="37"/>
        <v>0</v>
      </c>
      <c r="H64" s="28">
        <f t="shared" si="37"/>
        <v>0</v>
      </c>
      <c r="I64" s="28">
        <f t="shared" si="37"/>
        <v>0</v>
      </c>
      <c r="J64" s="28">
        <f t="shared" si="37"/>
        <v>0</v>
      </c>
      <c r="K64" s="28">
        <f t="shared" si="37"/>
        <v>0</v>
      </c>
      <c r="L64" s="28">
        <f t="shared" si="37"/>
        <v>0</v>
      </c>
      <c r="M64" s="28">
        <f t="shared" si="37"/>
        <v>0</v>
      </c>
      <c r="N64" s="28">
        <f t="shared" si="37"/>
        <v>0</v>
      </c>
      <c r="O64" s="28">
        <f t="shared" si="37"/>
        <v>0</v>
      </c>
      <c r="P64" s="28">
        <f t="shared" si="37"/>
        <v>0</v>
      </c>
      <c r="Q64" s="28">
        <f t="shared" si="37"/>
        <v>0</v>
      </c>
      <c r="R64" s="28">
        <f t="shared" si="37"/>
        <v>0</v>
      </c>
      <c r="S64" s="28">
        <f t="shared" si="37"/>
        <v>0</v>
      </c>
      <c r="T64" s="28">
        <f t="shared" si="37"/>
        <v>0</v>
      </c>
      <c r="U64" s="28">
        <f t="shared" si="37"/>
        <v>0</v>
      </c>
      <c r="V64" s="28">
        <f t="shared" si="37"/>
        <v>0</v>
      </c>
      <c r="W64" s="28">
        <f t="shared" si="37"/>
        <v>0</v>
      </c>
      <c r="X64" s="28">
        <f t="shared" si="37"/>
        <v>0</v>
      </c>
      <c r="Y64" s="28">
        <f t="shared" si="37"/>
        <v>0</v>
      </c>
      <c r="Z64" s="28">
        <f t="shared" si="37"/>
        <v>0</v>
      </c>
      <c r="AA64" s="28">
        <f t="shared" ref="AA64:AC86" si="38">IFERROR((AA34-AA4)/AA4,"NO")</f>
        <v>0</v>
      </c>
      <c r="AB64" s="28">
        <f t="shared" si="38"/>
        <v>0</v>
      </c>
      <c r="AC64" s="28">
        <f t="shared" si="38"/>
        <v>0</v>
      </c>
      <c r="AD64" s="28">
        <f t="shared" ref="AD64:AE64" si="39">IFERROR((AD34-AD4)/AD4,"NO")</f>
        <v>0</v>
      </c>
      <c r="AE64" s="28">
        <f t="shared" si="39"/>
        <v>0</v>
      </c>
      <c r="AF64" s="28">
        <f t="shared" ref="AF64" si="40">IFERROR((AF34-AF4)/AF4,"NO")</f>
        <v>0</v>
      </c>
      <c r="AG64" s="28"/>
      <c r="AH64" s="33">
        <f t="shared" ref="AH64:AH72" si="41">AVERAGE(C64:AF64)</f>
        <v>0</v>
      </c>
    </row>
    <row r="65" spans="2:34" x14ac:dyDescent="0.2">
      <c r="B65" s="52" t="s">
        <v>24</v>
      </c>
      <c r="C65" s="28">
        <f t="shared" ref="C65:Z65" si="42">IFERROR((C35-C5)/C5,"NO")</f>
        <v>0</v>
      </c>
      <c r="D65" s="28">
        <f t="shared" si="42"/>
        <v>0</v>
      </c>
      <c r="E65" s="28">
        <f t="shared" si="42"/>
        <v>0</v>
      </c>
      <c r="F65" s="28">
        <f t="shared" si="42"/>
        <v>0</v>
      </c>
      <c r="G65" s="28">
        <f t="shared" si="42"/>
        <v>0</v>
      </c>
      <c r="H65" s="28">
        <f t="shared" si="42"/>
        <v>0</v>
      </c>
      <c r="I65" s="28">
        <f t="shared" si="42"/>
        <v>0</v>
      </c>
      <c r="J65" s="28">
        <f t="shared" si="42"/>
        <v>0</v>
      </c>
      <c r="K65" s="28">
        <f t="shared" si="42"/>
        <v>0</v>
      </c>
      <c r="L65" s="28">
        <f t="shared" si="42"/>
        <v>0</v>
      </c>
      <c r="M65" s="28">
        <f t="shared" si="42"/>
        <v>0</v>
      </c>
      <c r="N65" s="28">
        <f t="shared" si="42"/>
        <v>0</v>
      </c>
      <c r="O65" s="28">
        <f t="shared" si="42"/>
        <v>0</v>
      </c>
      <c r="P65" s="28">
        <f t="shared" si="42"/>
        <v>0</v>
      </c>
      <c r="Q65" s="28">
        <f t="shared" si="42"/>
        <v>0</v>
      </c>
      <c r="R65" s="28">
        <f t="shared" si="42"/>
        <v>0</v>
      </c>
      <c r="S65" s="28">
        <f t="shared" si="42"/>
        <v>0</v>
      </c>
      <c r="T65" s="28">
        <f t="shared" si="42"/>
        <v>0</v>
      </c>
      <c r="U65" s="28">
        <f t="shared" si="42"/>
        <v>0</v>
      </c>
      <c r="V65" s="28">
        <f t="shared" si="42"/>
        <v>0</v>
      </c>
      <c r="W65" s="28">
        <f t="shared" si="42"/>
        <v>0</v>
      </c>
      <c r="X65" s="28">
        <f t="shared" si="42"/>
        <v>0</v>
      </c>
      <c r="Y65" s="28">
        <f t="shared" si="42"/>
        <v>0</v>
      </c>
      <c r="Z65" s="28">
        <f t="shared" si="42"/>
        <v>0</v>
      </c>
      <c r="AA65" s="28">
        <f t="shared" si="38"/>
        <v>0</v>
      </c>
      <c r="AB65" s="28">
        <f t="shared" si="38"/>
        <v>0</v>
      </c>
      <c r="AC65" s="28">
        <f t="shared" si="38"/>
        <v>0</v>
      </c>
      <c r="AD65" s="28">
        <f t="shared" ref="AD65:AE65" si="43">IFERROR((AD35-AD5)/AD5,"NO")</f>
        <v>0</v>
      </c>
      <c r="AE65" s="28">
        <f t="shared" si="43"/>
        <v>0</v>
      </c>
      <c r="AF65" s="28">
        <f t="shared" ref="AF65" si="44">IFERROR((AF35-AF5)/AF5,"NO")</f>
        <v>0</v>
      </c>
      <c r="AG65" s="28"/>
      <c r="AH65" s="33">
        <f t="shared" si="41"/>
        <v>0</v>
      </c>
    </row>
    <row r="66" spans="2:34" x14ac:dyDescent="0.2">
      <c r="B66" s="52" t="s">
        <v>25</v>
      </c>
      <c r="C66" s="28">
        <f t="shared" ref="C66:Z66" si="45">IFERROR((C36-C6)/C6,"NO")</f>
        <v>0</v>
      </c>
      <c r="D66" s="28">
        <f t="shared" si="45"/>
        <v>0</v>
      </c>
      <c r="E66" s="28">
        <f t="shared" si="45"/>
        <v>0</v>
      </c>
      <c r="F66" s="28">
        <f t="shared" si="45"/>
        <v>0</v>
      </c>
      <c r="G66" s="28">
        <f t="shared" si="45"/>
        <v>0</v>
      </c>
      <c r="H66" s="28">
        <f t="shared" si="45"/>
        <v>0</v>
      </c>
      <c r="I66" s="28">
        <f t="shared" si="45"/>
        <v>0</v>
      </c>
      <c r="J66" s="28">
        <f t="shared" si="45"/>
        <v>0</v>
      </c>
      <c r="K66" s="28">
        <f t="shared" si="45"/>
        <v>0</v>
      </c>
      <c r="L66" s="28">
        <f t="shared" si="45"/>
        <v>0</v>
      </c>
      <c r="M66" s="28">
        <f t="shared" si="45"/>
        <v>0</v>
      </c>
      <c r="N66" s="28">
        <f t="shared" si="45"/>
        <v>0</v>
      </c>
      <c r="O66" s="28">
        <f t="shared" si="45"/>
        <v>0</v>
      </c>
      <c r="P66" s="28">
        <f t="shared" si="45"/>
        <v>0</v>
      </c>
      <c r="Q66" s="28">
        <f t="shared" si="45"/>
        <v>0</v>
      </c>
      <c r="R66" s="28">
        <f t="shared" si="45"/>
        <v>0</v>
      </c>
      <c r="S66" s="28">
        <f t="shared" si="45"/>
        <v>0</v>
      </c>
      <c r="T66" s="28">
        <f t="shared" si="45"/>
        <v>0</v>
      </c>
      <c r="U66" s="28">
        <f t="shared" si="45"/>
        <v>0</v>
      </c>
      <c r="V66" s="28">
        <f t="shared" si="45"/>
        <v>0</v>
      </c>
      <c r="W66" s="28">
        <f t="shared" si="45"/>
        <v>0</v>
      </c>
      <c r="X66" s="28">
        <f t="shared" si="45"/>
        <v>0</v>
      </c>
      <c r="Y66" s="28">
        <f t="shared" si="45"/>
        <v>0</v>
      </c>
      <c r="Z66" s="28">
        <f t="shared" si="45"/>
        <v>0</v>
      </c>
      <c r="AA66" s="28">
        <f t="shared" si="38"/>
        <v>0</v>
      </c>
      <c r="AB66" s="28">
        <f t="shared" si="38"/>
        <v>0</v>
      </c>
      <c r="AC66" s="28">
        <f t="shared" si="38"/>
        <v>0</v>
      </c>
      <c r="AD66" s="28">
        <f t="shared" ref="AD66:AE66" si="46">IFERROR((AD36-AD6)/AD6,"NO")</f>
        <v>0</v>
      </c>
      <c r="AE66" s="28">
        <f t="shared" si="46"/>
        <v>0</v>
      </c>
      <c r="AF66" s="28">
        <f t="shared" ref="AF66" si="47">IFERROR((AF36-AF6)/AF6,"NO")</f>
        <v>0</v>
      </c>
      <c r="AG66" s="28"/>
      <c r="AH66" s="33">
        <f t="shared" si="41"/>
        <v>0</v>
      </c>
    </row>
    <row r="67" spans="2:34" x14ac:dyDescent="0.2">
      <c r="B67" s="52" t="s">
        <v>26</v>
      </c>
      <c r="C67" s="28">
        <f t="shared" ref="C67:Z67" si="48">IFERROR((C37-C7)/C7,"NO")</f>
        <v>0</v>
      </c>
      <c r="D67" s="28">
        <f t="shared" si="48"/>
        <v>0</v>
      </c>
      <c r="E67" s="28">
        <f t="shared" si="48"/>
        <v>0</v>
      </c>
      <c r="F67" s="28">
        <f t="shared" si="48"/>
        <v>0</v>
      </c>
      <c r="G67" s="28">
        <f t="shared" si="48"/>
        <v>0</v>
      </c>
      <c r="H67" s="28">
        <f t="shared" si="48"/>
        <v>0</v>
      </c>
      <c r="I67" s="28">
        <f t="shared" si="48"/>
        <v>0</v>
      </c>
      <c r="J67" s="28">
        <f t="shared" si="48"/>
        <v>0</v>
      </c>
      <c r="K67" s="28">
        <f t="shared" si="48"/>
        <v>0</v>
      </c>
      <c r="L67" s="28">
        <f t="shared" si="48"/>
        <v>0</v>
      </c>
      <c r="M67" s="28">
        <f t="shared" si="48"/>
        <v>0</v>
      </c>
      <c r="N67" s="28">
        <f t="shared" si="48"/>
        <v>0</v>
      </c>
      <c r="O67" s="28">
        <f t="shared" si="48"/>
        <v>0</v>
      </c>
      <c r="P67" s="28">
        <f t="shared" si="48"/>
        <v>0</v>
      </c>
      <c r="Q67" s="28">
        <f t="shared" si="48"/>
        <v>0</v>
      </c>
      <c r="R67" s="28">
        <f t="shared" si="48"/>
        <v>0</v>
      </c>
      <c r="S67" s="28">
        <f t="shared" si="48"/>
        <v>0</v>
      </c>
      <c r="T67" s="28">
        <f t="shared" si="48"/>
        <v>0</v>
      </c>
      <c r="U67" s="28">
        <f t="shared" si="48"/>
        <v>0</v>
      </c>
      <c r="V67" s="28">
        <f t="shared" si="48"/>
        <v>0</v>
      </c>
      <c r="W67" s="28" t="str">
        <f t="shared" si="48"/>
        <v>NO</v>
      </c>
      <c r="X67" s="28" t="str">
        <f t="shared" si="48"/>
        <v>NO</v>
      </c>
      <c r="Y67" s="28" t="str">
        <f t="shared" si="48"/>
        <v>NO</v>
      </c>
      <c r="Z67" s="28" t="str">
        <f t="shared" si="48"/>
        <v>NO</v>
      </c>
      <c r="AA67" s="28" t="str">
        <f t="shared" si="38"/>
        <v>NO</v>
      </c>
      <c r="AB67" s="28" t="str">
        <f t="shared" si="38"/>
        <v>NO</v>
      </c>
      <c r="AC67" s="28" t="str">
        <f t="shared" si="38"/>
        <v>NO</v>
      </c>
      <c r="AD67" s="28" t="str">
        <f t="shared" ref="AD67:AE67" si="49">IFERROR((AD37-AD7)/AD7,"NO")</f>
        <v>NO</v>
      </c>
      <c r="AE67" s="28" t="str">
        <f t="shared" si="49"/>
        <v>NO</v>
      </c>
      <c r="AF67" s="28" t="str">
        <f t="shared" ref="AF67" si="50">IFERROR((AF37-AF7)/AF7,"NO")</f>
        <v>NO</v>
      </c>
      <c r="AG67" s="28"/>
      <c r="AH67" s="33">
        <f t="shared" si="41"/>
        <v>0</v>
      </c>
    </row>
    <row r="68" spans="2:34" x14ac:dyDescent="0.2">
      <c r="B68" s="52" t="s">
        <v>27</v>
      </c>
      <c r="C68" s="28">
        <f t="shared" ref="C68:Z68" si="51">IFERROR((C38-C8)/C8,"NO")</f>
        <v>0</v>
      </c>
      <c r="D68" s="28">
        <f t="shared" si="51"/>
        <v>0</v>
      </c>
      <c r="E68" s="28">
        <f t="shared" si="51"/>
        <v>0</v>
      </c>
      <c r="F68" s="28">
        <f t="shared" si="51"/>
        <v>0</v>
      </c>
      <c r="G68" s="28">
        <f t="shared" si="51"/>
        <v>0</v>
      </c>
      <c r="H68" s="28">
        <f t="shared" si="51"/>
        <v>0</v>
      </c>
      <c r="I68" s="28">
        <f t="shared" si="51"/>
        <v>0</v>
      </c>
      <c r="J68" s="28">
        <f t="shared" si="51"/>
        <v>0</v>
      </c>
      <c r="K68" s="28">
        <f t="shared" si="51"/>
        <v>0</v>
      </c>
      <c r="L68" s="28">
        <f t="shared" si="51"/>
        <v>0</v>
      </c>
      <c r="M68" s="28">
        <f t="shared" si="51"/>
        <v>0</v>
      </c>
      <c r="N68" s="28">
        <f t="shared" si="51"/>
        <v>0</v>
      </c>
      <c r="O68" s="28">
        <f t="shared" si="51"/>
        <v>0</v>
      </c>
      <c r="P68" s="28">
        <f t="shared" si="51"/>
        <v>0</v>
      </c>
      <c r="Q68" s="28">
        <f t="shared" si="51"/>
        <v>0</v>
      </c>
      <c r="R68" s="28">
        <f t="shared" si="51"/>
        <v>0</v>
      </c>
      <c r="S68" s="28">
        <f t="shared" si="51"/>
        <v>0</v>
      </c>
      <c r="T68" s="28">
        <f t="shared" si="51"/>
        <v>0</v>
      </c>
      <c r="U68" s="28">
        <f t="shared" si="51"/>
        <v>0</v>
      </c>
      <c r="V68" s="28">
        <f t="shared" si="51"/>
        <v>0</v>
      </c>
      <c r="W68" s="28">
        <f t="shared" si="51"/>
        <v>0</v>
      </c>
      <c r="X68" s="28">
        <f t="shared" si="51"/>
        <v>0</v>
      </c>
      <c r="Y68" s="28">
        <f t="shared" si="51"/>
        <v>0</v>
      </c>
      <c r="Z68" s="28">
        <f t="shared" si="51"/>
        <v>0</v>
      </c>
      <c r="AA68" s="28">
        <f t="shared" si="38"/>
        <v>0</v>
      </c>
      <c r="AB68" s="28">
        <f t="shared" si="38"/>
        <v>0</v>
      </c>
      <c r="AC68" s="28">
        <f t="shared" si="38"/>
        <v>0</v>
      </c>
      <c r="AD68" s="28">
        <f t="shared" ref="AD68:AE68" si="52">IFERROR((AD38-AD8)/AD8,"NO")</f>
        <v>0</v>
      </c>
      <c r="AE68" s="28">
        <f t="shared" si="52"/>
        <v>0</v>
      </c>
      <c r="AF68" s="28">
        <f t="shared" ref="AF68" si="53">IFERROR((AF38-AF8)/AF8,"NO")</f>
        <v>0</v>
      </c>
      <c r="AG68" s="28"/>
      <c r="AH68" s="33">
        <f t="shared" si="41"/>
        <v>0</v>
      </c>
    </row>
    <row r="69" spans="2:34" x14ac:dyDescent="0.2">
      <c r="B69" s="5" t="s">
        <v>28</v>
      </c>
      <c r="C69" s="28">
        <f t="shared" ref="C69:Z69" si="54">IFERROR((C39-C9)/C9,"NO")</f>
        <v>0</v>
      </c>
      <c r="D69" s="28">
        <f t="shared" si="54"/>
        <v>0</v>
      </c>
      <c r="E69" s="28">
        <f t="shared" si="54"/>
        <v>0</v>
      </c>
      <c r="F69" s="28">
        <f t="shared" si="54"/>
        <v>0</v>
      </c>
      <c r="G69" s="28">
        <f t="shared" si="54"/>
        <v>0</v>
      </c>
      <c r="H69" s="28">
        <f t="shared" si="54"/>
        <v>0</v>
      </c>
      <c r="I69" s="28">
        <f t="shared" si="54"/>
        <v>0</v>
      </c>
      <c r="J69" s="28">
        <f t="shared" si="54"/>
        <v>0</v>
      </c>
      <c r="K69" s="28">
        <f t="shared" si="54"/>
        <v>0</v>
      </c>
      <c r="L69" s="28">
        <f t="shared" si="54"/>
        <v>0</v>
      </c>
      <c r="M69" s="28">
        <f t="shared" si="54"/>
        <v>0</v>
      </c>
      <c r="N69" s="28">
        <f t="shared" si="54"/>
        <v>0</v>
      </c>
      <c r="O69" s="28">
        <f t="shared" si="54"/>
        <v>0</v>
      </c>
      <c r="P69" s="28">
        <f t="shared" si="54"/>
        <v>0</v>
      </c>
      <c r="Q69" s="28" t="str">
        <f t="shared" si="54"/>
        <v>NO</v>
      </c>
      <c r="R69" s="28" t="str">
        <f t="shared" si="54"/>
        <v>NO</v>
      </c>
      <c r="S69" s="28" t="str">
        <f t="shared" si="54"/>
        <v>NO</v>
      </c>
      <c r="T69" s="28" t="str">
        <f t="shared" si="54"/>
        <v>NO</v>
      </c>
      <c r="U69" s="28" t="str">
        <f t="shared" si="54"/>
        <v>NO</v>
      </c>
      <c r="V69" s="28" t="str">
        <f t="shared" si="54"/>
        <v>NO</v>
      </c>
      <c r="W69" s="28" t="str">
        <f t="shared" si="54"/>
        <v>NO</v>
      </c>
      <c r="X69" s="28" t="str">
        <f t="shared" si="54"/>
        <v>NO</v>
      </c>
      <c r="Y69" s="28" t="str">
        <f t="shared" si="54"/>
        <v>NO</v>
      </c>
      <c r="Z69" s="28" t="str">
        <f t="shared" si="54"/>
        <v>NO</v>
      </c>
      <c r="AA69" s="28" t="str">
        <f t="shared" si="38"/>
        <v>NO</v>
      </c>
      <c r="AB69" s="28" t="str">
        <f t="shared" si="38"/>
        <v>NO</v>
      </c>
      <c r="AC69" s="28" t="str">
        <f t="shared" si="38"/>
        <v>NO</v>
      </c>
      <c r="AD69" s="28" t="str">
        <f t="shared" ref="AD69:AE69" si="55">IFERROR((AD39-AD9)/AD9,"NO")</f>
        <v>NO</v>
      </c>
      <c r="AE69" s="28" t="str">
        <f t="shared" si="55"/>
        <v>NO</v>
      </c>
      <c r="AF69" s="28" t="str">
        <f t="shared" ref="AF69" si="56">IFERROR((AF39-AF9)/AF9,"NO")</f>
        <v>NO</v>
      </c>
      <c r="AG69" s="28"/>
      <c r="AH69" s="33">
        <f t="shared" si="41"/>
        <v>0</v>
      </c>
    </row>
    <row r="70" spans="2:34" x14ac:dyDescent="0.2">
      <c r="B70" s="52" t="s">
        <v>29</v>
      </c>
      <c r="C70" s="28">
        <f t="shared" ref="C70:Z70" si="57">IFERROR((C40-C10)/C10,"NO")</f>
        <v>0</v>
      </c>
      <c r="D70" s="28">
        <f t="shared" si="57"/>
        <v>0</v>
      </c>
      <c r="E70" s="28">
        <f t="shared" si="57"/>
        <v>0</v>
      </c>
      <c r="F70" s="28">
        <f t="shared" si="57"/>
        <v>0</v>
      </c>
      <c r="G70" s="28">
        <f t="shared" si="57"/>
        <v>0</v>
      </c>
      <c r="H70" s="28">
        <f t="shared" si="57"/>
        <v>0</v>
      </c>
      <c r="I70" s="28">
        <f t="shared" si="57"/>
        <v>0</v>
      </c>
      <c r="J70" s="28">
        <f t="shared" si="57"/>
        <v>0</v>
      </c>
      <c r="K70" s="28">
        <f t="shared" si="57"/>
        <v>0</v>
      </c>
      <c r="L70" s="28">
        <f t="shared" si="57"/>
        <v>0</v>
      </c>
      <c r="M70" s="28">
        <f t="shared" si="57"/>
        <v>0</v>
      </c>
      <c r="N70" s="28">
        <f t="shared" si="57"/>
        <v>0</v>
      </c>
      <c r="O70" s="28">
        <f t="shared" si="57"/>
        <v>0</v>
      </c>
      <c r="P70" s="28">
        <f t="shared" si="57"/>
        <v>0</v>
      </c>
      <c r="Q70" s="28" t="str">
        <f t="shared" si="57"/>
        <v>NO</v>
      </c>
      <c r="R70" s="28" t="str">
        <f t="shared" si="57"/>
        <v>NO</v>
      </c>
      <c r="S70" s="28" t="str">
        <f t="shared" si="57"/>
        <v>NO</v>
      </c>
      <c r="T70" s="28" t="str">
        <f t="shared" si="57"/>
        <v>NO</v>
      </c>
      <c r="U70" s="28" t="str">
        <f t="shared" si="57"/>
        <v>NO</v>
      </c>
      <c r="V70" s="28" t="str">
        <f t="shared" si="57"/>
        <v>NO</v>
      </c>
      <c r="W70" s="28" t="str">
        <f t="shared" si="57"/>
        <v>NO</v>
      </c>
      <c r="X70" s="28" t="str">
        <f t="shared" si="57"/>
        <v>NO</v>
      </c>
      <c r="Y70" s="28" t="str">
        <f t="shared" si="57"/>
        <v>NO</v>
      </c>
      <c r="Z70" s="28" t="str">
        <f t="shared" si="57"/>
        <v>NO</v>
      </c>
      <c r="AA70" s="28" t="str">
        <f t="shared" si="38"/>
        <v>NO</v>
      </c>
      <c r="AB70" s="28" t="str">
        <f t="shared" si="38"/>
        <v>NO</v>
      </c>
      <c r="AC70" s="28" t="str">
        <f t="shared" si="38"/>
        <v>NO</v>
      </c>
      <c r="AD70" s="28" t="str">
        <f t="shared" ref="AD70:AE70" si="58">IFERROR((AD40-AD10)/AD10,"NO")</f>
        <v>NO</v>
      </c>
      <c r="AE70" s="28" t="str">
        <f t="shared" si="58"/>
        <v>NO</v>
      </c>
      <c r="AF70" s="28" t="str">
        <f t="shared" ref="AF70" si="59">IFERROR((AF40-AF10)/AF10,"NO")</f>
        <v>NO</v>
      </c>
      <c r="AG70" s="28"/>
      <c r="AH70" s="33">
        <f t="shared" si="41"/>
        <v>0</v>
      </c>
    </row>
    <row r="71" spans="2:34" x14ac:dyDescent="0.2">
      <c r="B71" s="52" t="s">
        <v>30</v>
      </c>
      <c r="C71" s="28">
        <f t="shared" ref="C71:Z71" si="60">IFERROR((C41-C11)/C11,"NO")</f>
        <v>0</v>
      </c>
      <c r="D71" s="28">
        <f t="shared" si="60"/>
        <v>0</v>
      </c>
      <c r="E71" s="28">
        <f t="shared" si="60"/>
        <v>0</v>
      </c>
      <c r="F71" s="28">
        <f t="shared" si="60"/>
        <v>0</v>
      </c>
      <c r="G71" s="28">
        <f t="shared" si="60"/>
        <v>0</v>
      </c>
      <c r="H71" s="28">
        <f t="shared" si="60"/>
        <v>0</v>
      </c>
      <c r="I71" s="28">
        <f t="shared" si="60"/>
        <v>0</v>
      </c>
      <c r="J71" s="28">
        <f t="shared" si="60"/>
        <v>0</v>
      </c>
      <c r="K71" s="28">
        <f t="shared" si="60"/>
        <v>0</v>
      </c>
      <c r="L71" s="28">
        <f t="shared" si="60"/>
        <v>0</v>
      </c>
      <c r="M71" s="28">
        <f t="shared" si="60"/>
        <v>0</v>
      </c>
      <c r="N71" s="28">
        <f t="shared" si="60"/>
        <v>0</v>
      </c>
      <c r="O71" s="28">
        <f t="shared" si="60"/>
        <v>0</v>
      </c>
      <c r="P71" s="28" t="str">
        <f t="shared" si="60"/>
        <v>NO</v>
      </c>
      <c r="Q71" s="28" t="str">
        <f t="shared" si="60"/>
        <v>NO</v>
      </c>
      <c r="R71" s="28" t="str">
        <f t="shared" si="60"/>
        <v>NO</v>
      </c>
      <c r="S71" s="28" t="str">
        <f t="shared" si="60"/>
        <v>NO</v>
      </c>
      <c r="T71" s="28" t="str">
        <f t="shared" si="60"/>
        <v>NO</v>
      </c>
      <c r="U71" s="28" t="str">
        <f t="shared" si="60"/>
        <v>NO</v>
      </c>
      <c r="V71" s="28" t="str">
        <f t="shared" si="60"/>
        <v>NO</v>
      </c>
      <c r="W71" s="28" t="str">
        <f t="shared" si="60"/>
        <v>NO</v>
      </c>
      <c r="X71" s="28" t="str">
        <f t="shared" si="60"/>
        <v>NO</v>
      </c>
      <c r="Y71" s="28" t="str">
        <f t="shared" si="60"/>
        <v>NO</v>
      </c>
      <c r="Z71" s="28" t="str">
        <f t="shared" si="60"/>
        <v>NO</v>
      </c>
      <c r="AA71" s="28" t="str">
        <f t="shared" si="38"/>
        <v>NO</v>
      </c>
      <c r="AB71" s="28" t="str">
        <f t="shared" si="38"/>
        <v>NO</v>
      </c>
      <c r="AC71" s="28" t="str">
        <f t="shared" si="38"/>
        <v>NO</v>
      </c>
      <c r="AD71" s="28" t="str">
        <f t="shared" ref="AD71:AE71" si="61">IFERROR((AD41-AD11)/AD11,"NO")</f>
        <v>NO</v>
      </c>
      <c r="AE71" s="28" t="str">
        <f t="shared" si="61"/>
        <v>NO</v>
      </c>
      <c r="AF71" s="28" t="str">
        <f t="shared" ref="AF71" si="62">IFERROR((AF41-AF11)/AF11,"NO")</f>
        <v>NO</v>
      </c>
      <c r="AG71" s="28"/>
      <c r="AH71" s="33">
        <f t="shared" si="41"/>
        <v>0</v>
      </c>
    </row>
    <row r="72" spans="2:34" x14ac:dyDescent="0.2">
      <c r="B72" s="5" t="s">
        <v>132</v>
      </c>
      <c r="C72" s="28">
        <f t="shared" ref="C72:Z72" si="63">IFERROR((C42-C12)/C12,"NO")</f>
        <v>0</v>
      </c>
      <c r="D72" s="28">
        <f t="shared" si="63"/>
        <v>0</v>
      </c>
      <c r="E72" s="28">
        <f t="shared" si="63"/>
        <v>0</v>
      </c>
      <c r="F72" s="28">
        <f t="shared" si="63"/>
        <v>0</v>
      </c>
      <c r="G72" s="28">
        <f t="shared" si="63"/>
        <v>0</v>
      </c>
      <c r="H72" s="28">
        <f t="shared" si="63"/>
        <v>0</v>
      </c>
      <c r="I72" s="28">
        <f t="shared" si="63"/>
        <v>0</v>
      </c>
      <c r="J72" s="28">
        <f t="shared" si="63"/>
        <v>0</v>
      </c>
      <c r="K72" s="28">
        <f t="shared" si="63"/>
        <v>0</v>
      </c>
      <c r="L72" s="28">
        <f t="shared" si="63"/>
        <v>0</v>
      </c>
      <c r="M72" s="28">
        <f t="shared" si="63"/>
        <v>0</v>
      </c>
      <c r="N72" s="28">
        <f t="shared" si="63"/>
        <v>0</v>
      </c>
      <c r="O72" s="28" t="str">
        <f t="shared" si="63"/>
        <v>NO</v>
      </c>
      <c r="P72" s="28" t="str">
        <f t="shared" si="63"/>
        <v>NO</v>
      </c>
      <c r="Q72" s="28" t="str">
        <f t="shared" si="63"/>
        <v>NO</v>
      </c>
      <c r="R72" s="28" t="str">
        <f t="shared" si="63"/>
        <v>NO</v>
      </c>
      <c r="S72" s="28" t="str">
        <f t="shared" si="63"/>
        <v>NO</v>
      </c>
      <c r="T72" s="28" t="str">
        <f t="shared" si="63"/>
        <v>NO</v>
      </c>
      <c r="U72" s="28" t="str">
        <f t="shared" si="63"/>
        <v>NO</v>
      </c>
      <c r="V72" s="28" t="str">
        <f t="shared" si="63"/>
        <v>NO</v>
      </c>
      <c r="W72" s="28" t="str">
        <f t="shared" si="63"/>
        <v>NO</v>
      </c>
      <c r="X72" s="28" t="str">
        <f t="shared" si="63"/>
        <v>NO</v>
      </c>
      <c r="Y72" s="28" t="str">
        <f t="shared" si="63"/>
        <v>NO</v>
      </c>
      <c r="Z72" s="28" t="str">
        <f t="shared" si="63"/>
        <v>NO</v>
      </c>
      <c r="AA72" s="28" t="str">
        <f t="shared" si="38"/>
        <v>NO</v>
      </c>
      <c r="AB72" s="28" t="str">
        <f t="shared" si="38"/>
        <v>NO</v>
      </c>
      <c r="AC72" s="28" t="str">
        <f t="shared" si="38"/>
        <v>NO</v>
      </c>
      <c r="AD72" s="28" t="str">
        <f t="shared" ref="AD72:AE72" si="64">IFERROR((AD42-AD12)/AD12,"NO")</f>
        <v>NO</v>
      </c>
      <c r="AE72" s="28" t="str">
        <f t="shared" si="64"/>
        <v>NO</v>
      </c>
      <c r="AF72" s="28" t="str">
        <f t="shared" ref="AF72" si="65">IFERROR((AF42-AF12)/AF12,"NO")</f>
        <v>NO</v>
      </c>
      <c r="AG72" s="28"/>
      <c r="AH72" s="33">
        <f t="shared" si="41"/>
        <v>0</v>
      </c>
    </row>
    <row r="73" spans="2:34" x14ac:dyDescent="0.2">
      <c r="B73" s="5" t="s">
        <v>32</v>
      </c>
      <c r="C73" s="28">
        <f>IFERROR((C43-C13)/C13,"NO")</f>
        <v>1.0665520703975397E-2</v>
      </c>
      <c r="D73" s="28">
        <f t="shared" ref="D73:Z73" si="66">IFERROR((D43-D13)/D13,"NO")</f>
        <v>1.2236617390327059E-2</v>
      </c>
      <c r="E73" s="28">
        <f t="shared" si="66"/>
        <v>1.2241780411475094E-2</v>
      </c>
      <c r="F73" s="28">
        <f t="shared" si="66"/>
        <v>1.2479960700396666E-2</v>
      </c>
      <c r="G73" s="28">
        <f t="shared" si="66"/>
        <v>1.2240603501093022E-2</v>
      </c>
      <c r="H73" s="28">
        <f t="shared" si="66"/>
        <v>1.3898108171116497E-2</v>
      </c>
      <c r="I73" s="28">
        <f t="shared" si="66"/>
        <v>1.1383089208021282E-2</v>
      </c>
      <c r="J73" s="28">
        <f t="shared" si="66"/>
        <v>1.1771498311685996E-2</v>
      </c>
      <c r="K73" s="28">
        <f t="shared" si="66"/>
        <v>1.1953306803567468E-2</v>
      </c>
      <c r="L73" s="28">
        <f t="shared" si="66"/>
        <v>1.1906182611099688E-2</v>
      </c>
      <c r="M73" s="28">
        <f t="shared" si="66"/>
        <v>7.1464487457073653E-3</v>
      </c>
      <c r="N73" s="28">
        <f t="shared" si="66"/>
        <v>1.2694344675639598E-2</v>
      </c>
      <c r="O73" s="28">
        <f>IFERROR((O43-O13)/O13,"NO")</f>
        <v>1.3497916278754775E-2</v>
      </c>
      <c r="P73" s="28">
        <f t="shared" si="66"/>
        <v>1.4976690750773588E-2</v>
      </c>
      <c r="Q73" s="28">
        <f t="shared" si="66"/>
        <v>1.4231953962221105E-2</v>
      </c>
      <c r="R73" s="28">
        <f t="shared" si="66"/>
        <v>8.1374453866632033E-3</v>
      </c>
      <c r="S73" s="28">
        <f t="shared" si="66"/>
        <v>1.0567117176201603E-2</v>
      </c>
      <c r="T73" s="28">
        <f t="shared" si="66"/>
        <v>9.0594168446432432E-3</v>
      </c>
      <c r="U73" s="28">
        <f t="shared" si="66"/>
        <v>1.0512045333650471E-2</v>
      </c>
      <c r="V73" s="28">
        <f t="shared" si="66"/>
        <v>1.0606407322793743E-2</v>
      </c>
      <c r="W73" s="28">
        <f t="shared" si="66"/>
        <v>1.2044213978627177E-2</v>
      </c>
      <c r="X73" s="28">
        <f t="shared" si="66"/>
        <v>3.5949246462752393E-3</v>
      </c>
      <c r="Y73" s="28">
        <f t="shared" si="66"/>
        <v>1.2339701306013704E-2</v>
      </c>
      <c r="Z73" s="28">
        <f t="shared" si="66"/>
        <v>3.980724324178596E-3</v>
      </c>
      <c r="AA73" s="28">
        <f t="shared" si="38"/>
        <v>-3.8869858824931657E-3</v>
      </c>
      <c r="AB73" s="28">
        <f t="shared" si="38"/>
        <v>1.231506235837785E-2</v>
      </c>
      <c r="AC73" s="28">
        <f t="shared" si="38"/>
        <v>1.2473492391624019E-2</v>
      </c>
      <c r="AD73" s="28">
        <f t="shared" ref="AD73:AE73" si="67">IFERROR((AD43-AD13)/AD13,"NO")</f>
        <v>1.2956443949703671E-2</v>
      </c>
      <c r="AE73" s="28">
        <f t="shared" si="67"/>
        <v>1.2830723731536044E-2</v>
      </c>
      <c r="AF73" s="28">
        <f t="shared" ref="AF73" si="68">IFERROR((AF43-AF13)/AF13,"NO")</f>
        <v>3.5585366497699507E-2</v>
      </c>
      <c r="AG73" s="28"/>
      <c r="AH73" s="33">
        <f>AVERAGE(C73:AF73)</f>
        <v>1.1548004053044986E-2</v>
      </c>
    </row>
    <row r="74" spans="2:34" x14ac:dyDescent="0.2">
      <c r="B74" s="52" t="s">
        <v>33</v>
      </c>
      <c r="C74" s="28">
        <f t="shared" ref="C74:Z74" si="69">IFERROR((C44-C14)/C14,"NO")</f>
        <v>0</v>
      </c>
      <c r="D74" s="28">
        <f t="shared" si="69"/>
        <v>0</v>
      </c>
      <c r="E74" s="28">
        <f t="shared" si="69"/>
        <v>0</v>
      </c>
      <c r="F74" s="28">
        <f t="shared" si="69"/>
        <v>0</v>
      </c>
      <c r="G74" s="28">
        <f t="shared" si="69"/>
        <v>0</v>
      </c>
      <c r="H74" s="28">
        <f t="shared" si="69"/>
        <v>0</v>
      </c>
      <c r="I74" s="28">
        <f t="shared" si="69"/>
        <v>0</v>
      </c>
      <c r="J74" s="28">
        <f t="shared" si="69"/>
        <v>0</v>
      </c>
      <c r="K74" s="28">
        <f t="shared" si="69"/>
        <v>0</v>
      </c>
      <c r="L74" s="28">
        <f t="shared" si="69"/>
        <v>0</v>
      </c>
      <c r="M74" s="28">
        <f t="shared" si="69"/>
        <v>0</v>
      </c>
      <c r="N74" s="28">
        <f t="shared" si="69"/>
        <v>0</v>
      </c>
      <c r="O74" s="28">
        <f t="shared" si="69"/>
        <v>0</v>
      </c>
      <c r="P74" s="28">
        <f t="shared" si="69"/>
        <v>0</v>
      </c>
      <c r="Q74" s="28">
        <f t="shared" si="69"/>
        <v>0</v>
      </c>
      <c r="R74" s="28">
        <f t="shared" si="69"/>
        <v>0</v>
      </c>
      <c r="S74" s="28">
        <f t="shared" si="69"/>
        <v>0</v>
      </c>
      <c r="T74" s="28">
        <f t="shared" si="69"/>
        <v>0</v>
      </c>
      <c r="U74" s="28">
        <f t="shared" si="69"/>
        <v>0</v>
      </c>
      <c r="V74" s="28">
        <f t="shared" si="69"/>
        <v>0</v>
      </c>
      <c r="W74" s="28">
        <f t="shared" si="69"/>
        <v>0</v>
      </c>
      <c r="X74" s="28">
        <f t="shared" si="69"/>
        <v>0</v>
      </c>
      <c r="Y74" s="28">
        <f t="shared" si="69"/>
        <v>0</v>
      </c>
      <c r="Z74" s="28">
        <f t="shared" si="69"/>
        <v>0</v>
      </c>
      <c r="AA74" s="28">
        <f t="shared" si="38"/>
        <v>0</v>
      </c>
      <c r="AB74" s="28">
        <f t="shared" si="38"/>
        <v>0</v>
      </c>
      <c r="AC74" s="28">
        <f t="shared" si="38"/>
        <v>0</v>
      </c>
      <c r="AD74" s="28">
        <f t="shared" ref="AD74:AE74" si="70">IFERROR((AD44-AD14)/AD14,"NO")</f>
        <v>0</v>
      </c>
      <c r="AE74" s="28">
        <f t="shared" si="70"/>
        <v>0</v>
      </c>
      <c r="AF74" s="28">
        <f t="shared" ref="AF74" si="71">IFERROR((AF44-AF14)/AF14,"NO")</f>
        <v>0.1254465195966839</v>
      </c>
      <c r="AG74" s="28"/>
      <c r="AH74" s="33">
        <f t="shared" ref="AH74:AH86" si="72">AVERAGE(C74:AF74)</f>
        <v>4.1815506532227971E-3</v>
      </c>
    </row>
    <row r="75" spans="2:34" x14ac:dyDescent="0.2">
      <c r="B75" s="52" t="s">
        <v>34</v>
      </c>
      <c r="C75" s="28">
        <f t="shared" ref="C75:Z75" si="73">IFERROR((C45-C15)/C15,"NO")</f>
        <v>0</v>
      </c>
      <c r="D75" s="28">
        <f t="shared" si="73"/>
        <v>0</v>
      </c>
      <c r="E75" s="28">
        <f t="shared" si="73"/>
        <v>0</v>
      </c>
      <c r="F75" s="28">
        <f t="shared" si="73"/>
        <v>0</v>
      </c>
      <c r="G75" s="28">
        <f t="shared" si="73"/>
        <v>0</v>
      </c>
      <c r="H75" s="28">
        <f t="shared" si="73"/>
        <v>0</v>
      </c>
      <c r="I75" s="28">
        <f t="shared" si="73"/>
        <v>0</v>
      </c>
      <c r="J75" s="28">
        <f t="shared" si="73"/>
        <v>0</v>
      </c>
      <c r="K75" s="28">
        <f t="shared" si="73"/>
        <v>0</v>
      </c>
      <c r="L75" s="28">
        <f t="shared" si="73"/>
        <v>0</v>
      </c>
      <c r="M75" s="28">
        <f t="shared" si="73"/>
        <v>0</v>
      </c>
      <c r="N75" s="28">
        <f t="shared" si="73"/>
        <v>0</v>
      </c>
      <c r="O75" s="28">
        <f t="shared" si="73"/>
        <v>0</v>
      </c>
      <c r="P75" s="28">
        <f t="shared" si="73"/>
        <v>0</v>
      </c>
      <c r="Q75" s="28">
        <f t="shared" si="73"/>
        <v>0</v>
      </c>
      <c r="R75" s="28">
        <f t="shared" si="73"/>
        <v>0</v>
      </c>
      <c r="S75" s="28">
        <f t="shared" si="73"/>
        <v>0</v>
      </c>
      <c r="T75" s="28">
        <f t="shared" si="73"/>
        <v>0</v>
      </c>
      <c r="U75" s="28">
        <f t="shared" si="73"/>
        <v>0</v>
      </c>
      <c r="V75" s="28">
        <f t="shared" si="73"/>
        <v>0</v>
      </c>
      <c r="W75" s="28">
        <f t="shared" si="73"/>
        <v>0</v>
      </c>
      <c r="X75" s="28">
        <f t="shared" si="73"/>
        <v>-3.4218240796203531E-2</v>
      </c>
      <c r="Y75" s="28">
        <f t="shared" si="73"/>
        <v>0</v>
      </c>
      <c r="Z75" s="28">
        <f t="shared" si="73"/>
        <v>-2.4437685321795796E-2</v>
      </c>
      <c r="AA75" s="28">
        <f t="shared" si="38"/>
        <v>-6.0855249216885531E-2</v>
      </c>
      <c r="AB75" s="28">
        <f t="shared" si="38"/>
        <v>0</v>
      </c>
      <c r="AC75" s="28">
        <f t="shared" si="38"/>
        <v>0</v>
      </c>
      <c r="AD75" s="28">
        <f t="shared" ref="AD75:AE75" si="74">IFERROR((AD45-AD15)/AD15,"NO")</f>
        <v>0</v>
      </c>
      <c r="AE75" s="28">
        <f t="shared" si="74"/>
        <v>-3.1163693111652775E-5</v>
      </c>
      <c r="AF75" s="28">
        <f t="shared" ref="AF75" si="75">IFERROR((AF45-AF15)/AF15,"NO")</f>
        <v>-1.7329449366495366E-2</v>
      </c>
      <c r="AG75" s="28"/>
      <c r="AH75" s="33">
        <f t="shared" si="72"/>
        <v>-4.5623929464830622E-3</v>
      </c>
    </row>
    <row r="76" spans="2:34" x14ac:dyDescent="0.2">
      <c r="B76" s="52" t="s">
        <v>35</v>
      </c>
      <c r="C76" s="28">
        <f t="shared" ref="C76:Z76" si="76">IFERROR((C46-C16)/C16,"NO")</f>
        <v>1.9427972422588986E-2</v>
      </c>
      <c r="D76" s="28">
        <f t="shared" si="76"/>
        <v>1.955166939967453E-2</v>
      </c>
      <c r="E76" s="28">
        <f t="shared" si="76"/>
        <v>1.9563085293395278E-2</v>
      </c>
      <c r="F76" s="28">
        <f t="shared" si="76"/>
        <v>1.9548651429323244E-2</v>
      </c>
      <c r="G76" s="28">
        <f t="shared" si="76"/>
        <v>1.9235684986752086E-2</v>
      </c>
      <c r="H76" s="28">
        <f t="shared" si="76"/>
        <v>1.9300808162989052E-2</v>
      </c>
      <c r="I76" s="28">
        <f t="shared" si="76"/>
        <v>1.9108838999289033E-2</v>
      </c>
      <c r="J76" s="28">
        <f t="shared" si="76"/>
        <v>1.7789993234669899E-2</v>
      </c>
      <c r="K76" s="28">
        <f t="shared" si="76"/>
        <v>1.780837405144613E-2</v>
      </c>
      <c r="L76" s="28">
        <f t="shared" si="76"/>
        <v>1.9162432240176028E-2</v>
      </c>
      <c r="M76" s="28">
        <f t="shared" si="76"/>
        <v>2.0046137335356252E-2</v>
      </c>
      <c r="N76" s="28">
        <f t="shared" si="76"/>
        <v>2.2199632025253557E-2</v>
      </c>
      <c r="O76" s="28">
        <f t="shared" si="76"/>
        <v>2.2641656170097998E-2</v>
      </c>
      <c r="P76" s="28">
        <f t="shared" si="76"/>
        <v>2.7349090335463341E-2</v>
      </c>
      <c r="Q76" s="28">
        <f t="shared" si="76"/>
        <v>2.623208837819797E-2</v>
      </c>
      <c r="R76" s="28">
        <f t="shared" si="76"/>
        <v>2.3322908258496415E-2</v>
      </c>
      <c r="S76" s="28">
        <f t="shared" si="76"/>
        <v>1.9711310784926547E-2</v>
      </c>
      <c r="T76" s="28">
        <f>IFERROR((T46-T16)/T16,"NO")</f>
        <v>1.7990624101944516E-2</v>
      </c>
      <c r="U76" s="28">
        <f t="shared" si="76"/>
        <v>2.0273979918097165E-2</v>
      </c>
      <c r="V76" s="28">
        <f t="shared" si="76"/>
        <v>2.1583775785173964E-2</v>
      </c>
      <c r="W76" s="28">
        <f t="shared" si="76"/>
        <v>2.3933956931782924E-2</v>
      </c>
      <c r="X76" s="28">
        <f t="shared" si="76"/>
        <v>2.4222989901889473E-2</v>
      </c>
      <c r="Y76" s="28">
        <f t="shared" si="76"/>
        <v>2.500546301637515E-2</v>
      </c>
      <c r="Z76" s="28">
        <f t="shared" si="76"/>
        <v>2.200003609086985E-2</v>
      </c>
      <c r="AA76" s="28">
        <f t="shared" si="38"/>
        <v>2.4465001362300648E-2</v>
      </c>
      <c r="AB76" s="28">
        <f t="shared" si="38"/>
        <v>2.7505541004077344E-2</v>
      </c>
      <c r="AC76" s="28">
        <f t="shared" si="38"/>
        <v>2.8000699918467768E-2</v>
      </c>
      <c r="AD76" s="28">
        <f t="shared" ref="AD76:AE76" si="77">IFERROR((AD46-AD16)/AD16,"NO")</f>
        <v>2.9775216900640111E-2</v>
      </c>
      <c r="AE76" s="28">
        <f t="shared" si="77"/>
        <v>2.8099361662840293E-2</v>
      </c>
      <c r="AF76" s="28">
        <f t="shared" ref="AF76" si="78">IFERROR((AF46-AF16)/AF16,"NO")</f>
        <v>2.7195714389163839E-2</v>
      </c>
      <c r="AG76" s="28"/>
      <c r="AH76" s="33">
        <f>AVERAGE(C76:AF76)</f>
        <v>2.2401756483057311E-2</v>
      </c>
    </row>
    <row r="77" spans="2:34" x14ac:dyDescent="0.2">
      <c r="B77" s="52" t="s">
        <v>134</v>
      </c>
      <c r="C77" s="28" t="str">
        <f t="shared" ref="C77:Z77" si="79">IFERROR((C47-C17)/C17,"NO")</f>
        <v>NO</v>
      </c>
      <c r="D77" s="28" t="str">
        <f t="shared" si="79"/>
        <v>NO</v>
      </c>
      <c r="E77" s="28" t="str">
        <f t="shared" si="79"/>
        <v>NO</v>
      </c>
      <c r="F77" s="28" t="str">
        <f t="shared" si="79"/>
        <v>NO</v>
      </c>
      <c r="G77" s="28" t="str">
        <f t="shared" si="79"/>
        <v>NO</v>
      </c>
      <c r="H77" s="28" t="str">
        <f t="shared" si="79"/>
        <v>NO</v>
      </c>
      <c r="I77" s="28" t="str">
        <f t="shared" si="79"/>
        <v>NO</v>
      </c>
      <c r="J77" s="28" t="str">
        <f t="shared" si="79"/>
        <v>NO</v>
      </c>
      <c r="K77" s="28" t="str">
        <f t="shared" si="79"/>
        <v>NO</v>
      </c>
      <c r="L77" s="28" t="str">
        <f t="shared" si="79"/>
        <v>NO</v>
      </c>
      <c r="M77" s="28" t="str">
        <f t="shared" si="79"/>
        <v>NO</v>
      </c>
      <c r="N77" s="28" t="str">
        <f t="shared" si="79"/>
        <v>NO</v>
      </c>
      <c r="O77" s="28" t="str">
        <f t="shared" si="79"/>
        <v>NO</v>
      </c>
      <c r="P77" s="28" t="str">
        <f t="shared" si="79"/>
        <v>NO</v>
      </c>
      <c r="Q77" s="28" t="str">
        <f t="shared" si="79"/>
        <v>NO</v>
      </c>
      <c r="R77" s="28" t="str">
        <f t="shared" si="79"/>
        <v>NO</v>
      </c>
      <c r="S77" s="28">
        <f t="shared" si="79"/>
        <v>3.8141855288674207E-3</v>
      </c>
      <c r="T77" s="28">
        <f t="shared" si="79"/>
        <v>3.6258722764256866E-3</v>
      </c>
      <c r="U77" s="28">
        <f t="shared" si="79"/>
        <v>2.9593883055365052E-3</v>
      </c>
      <c r="V77" s="28">
        <f t="shared" si="79"/>
        <v>3.7324993536126646E-3</v>
      </c>
      <c r="W77" s="28">
        <f t="shared" si="79"/>
        <v>3.2678983494399782E-3</v>
      </c>
      <c r="X77" s="28">
        <f t="shared" si="79"/>
        <v>4.5521439580508858E-3</v>
      </c>
      <c r="Y77" s="28">
        <f t="shared" si="79"/>
        <v>4.404092603977363E-3</v>
      </c>
      <c r="Z77" s="28">
        <f t="shared" si="79"/>
        <v>3.0993475443336538E-3</v>
      </c>
      <c r="AA77" s="28">
        <f t="shared" si="38"/>
        <v>3.0879876050201815E-3</v>
      </c>
      <c r="AB77" s="28">
        <f t="shared" si="38"/>
        <v>4.8962961156285671E-3</v>
      </c>
      <c r="AC77" s="28">
        <f t="shared" si="38"/>
        <v>4.615483480774305E-3</v>
      </c>
      <c r="AD77" s="28">
        <f t="shared" ref="AD77:AE77" si="80">IFERROR((AD47-AD17)/AD17,"NO")</f>
        <v>6.5378929011654686E-3</v>
      </c>
      <c r="AE77" s="28">
        <f t="shared" si="80"/>
        <v>6.96383282889264E-3</v>
      </c>
      <c r="AF77" s="28">
        <f t="shared" ref="AF77" si="81">IFERROR((AF47-AF17)/AF17,"NO")</f>
        <v>2.1387930115064433E-2</v>
      </c>
      <c r="AG77" s="28"/>
      <c r="AH77" s="33">
        <f t="shared" si="72"/>
        <v>5.4960607833421252E-3</v>
      </c>
    </row>
    <row r="78" spans="2:34" x14ac:dyDescent="0.2">
      <c r="B78" s="5" t="s">
        <v>31</v>
      </c>
      <c r="C78" s="28">
        <f t="shared" ref="C78:Z78" si="82">IFERROR((C48-C18)/C18,"NO")</f>
        <v>0</v>
      </c>
      <c r="D78" s="28">
        <f t="shared" si="82"/>
        <v>0</v>
      </c>
      <c r="E78" s="28">
        <f t="shared" si="82"/>
        <v>0</v>
      </c>
      <c r="F78" s="28">
        <f t="shared" si="82"/>
        <v>0</v>
      </c>
      <c r="G78" s="28">
        <f t="shared" si="82"/>
        <v>0</v>
      </c>
      <c r="H78" s="28">
        <f t="shared" si="82"/>
        <v>0</v>
      </c>
      <c r="I78" s="28">
        <f t="shared" si="82"/>
        <v>0</v>
      </c>
      <c r="J78" s="28">
        <f t="shared" si="82"/>
        <v>0</v>
      </c>
      <c r="K78" s="28">
        <f t="shared" si="82"/>
        <v>0</v>
      </c>
      <c r="L78" s="28">
        <f t="shared" si="82"/>
        <v>0</v>
      </c>
      <c r="M78" s="28">
        <f t="shared" si="82"/>
        <v>0</v>
      </c>
      <c r="N78" s="28">
        <f t="shared" si="82"/>
        <v>0</v>
      </c>
      <c r="O78" s="28">
        <f t="shared" si="82"/>
        <v>0</v>
      </c>
      <c r="P78" s="28">
        <f t="shared" si="82"/>
        <v>0</v>
      </c>
      <c r="Q78" s="28">
        <f t="shared" si="82"/>
        <v>0</v>
      </c>
      <c r="R78" s="28">
        <f t="shared" si="82"/>
        <v>0</v>
      </c>
      <c r="S78" s="28">
        <f t="shared" si="82"/>
        <v>0</v>
      </c>
      <c r="T78" s="28">
        <f t="shared" si="82"/>
        <v>0</v>
      </c>
      <c r="U78" s="28">
        <f t="shared" si="82"/>
        <v>0</v>
      </c>
      <c r="V78" s="28">
        <f t="shared" si="82"/>
        <v>0</v>
      </c>
      <c r="W78" s="28">
        <f t="shared" si="82"/>
        <v>0</v>
      </c>
      <c r="X78" s="28">
        <f t="shared" si="82"/>
        <v>0</v>
      </c>
      <c r="Y78" s="28">
        <f t="shared" si="82"/>
        <v>0</v>
      </c>
      <c r="Z78" s="28">
        <f t="shared" si="82"/>
        <v>0</v>
      </c>
      <c r="AA78" s="28">
        <f t="shared" si="38"/>
        <v>0</v>
      </c>
      <c r="AB78" s="28">
        <f t="shared" si="38"/>
        <v>0</v>
      </c>
      <c r="AC78" s="28">
        <f t="shared" si="38"/>
        <v>0</v>
      </c>
      <c r="AD78" s="28">
        <f t="shared" ref="AD78:AE78" si="83">IFERROR((AD48-AD18)/AD18,"NO")</f>
        <v>0</v>
      </c>
      <c r="AE78" s="28">
        <f t="shared" si="83"/>
        <v>0</v>
      </c>
      <c r="AF78" s="28">
        <f t="shared" ref="AF78" si="84">IFERROR((AF48-AF18)/AF18,"NO")</f>
        <v>0</v>
      </c>
      <c r="AG78" s="28"/>
      <c r="AH78" s="33">
        <f t="shared" si="72"/>
        <v>0</v>
      </c>
    </row>
    <row r="79" spans="2:34" x14ac:dyDescent="0.2">
      <c r="B79" s="5" t="s">
        <v>36</v>
      </c>
      <c r="C79" s="28" t="str">
        <f t="shared" ref="C79:Z79" si="85">IFERROR((C49-C19)/C19,"NO")</f>
        <v>NO</v>
      </c>
      <c r="D79" s="28" t="str">
        <f t="shared" si="85"/>
        <v>NO</v>
      </c>
      <c r="E79" s="28" t="str">
        <f t="shared" si="85"/>
        <v>NO</v>
      </c>
      <c r="F79" s="28">
        <f t="shared" si="85"/>
        <v>0</v>
      </c>
      <c r="G79" s="28">
        <f t="shared" si="85"/>
        <v>0</v>
      </c>
      <c r="H79" s="28">
        <f t="shared" si="85"/>
        <v>0</v>
      </c>
      <c r="I79" s="28">
        <f t="shared" si="85"/>
        <v>0</v>
      </c>
      <c r="J79" s="28">
        <f t="shared" si="85"/>
        <v>0</v>
      </c>
      <c r="K79" s="28">
        <f t="shared" si="85"/>
        <v>0</v>
      </c>
      <c r="L79" s="28">
        <f t="shared" si="85"/>
        <v>0</v>
      </c>
      <c r="M79" s="28">
        <f t="shared" si="85"/>
        <v>0</v>
      </c>
      <c r="N79" s="28">
        <f t="shared" si="85"/>
        <v>1.3022303992590899E-3</v>
      </c>
      <c r="O79" s="28">
        <f t="shared" si="85"/>
        <v>1.6575507113745446E-3</v>
      </c>
      <c r="P79" s="28">
        <f t="shared" si="85"/>
        <v>1.7042401548588745E-3</v>
      </c>
      <c r="Q79" s="28">
        <f t="shared" si="85"/>
        <v>1.8025561394627286E-3</v>
      </c>
      <c r="R79" s="28">
        <f t="shared" si="85"/>
        <v>1.8283883894123132E-3</v>
      </c>
      <c r="S79" s="28">
        <f t="shared" si="85"/>
        <v>8.5775658509439448E-4</v>
      </c>
      <c r="T79" s="28">
        <f t="shared" si="85"/>
        <v>9.1792846803099009E-4</v>
      </c>
      <c r="U79" s="28">
        <f t="shared" si="85"/>
        <v>1.306165265799109E-4</v>
      </c>
      <c r="V79" s="28">
        <f t="shared" si="85"/>
        <v>1.464844740082014E-4</v>
      </c>
      <c r="W79" s="28">
        <f t="shared" si="85"/>
        <v>1.5132987863041467E-4</v>
      </c>
      <c r="X79" s="28">
        <f t="shared" si="85"/>
        <v>1.5339921338930002E-4</v>
      </c>
      <c r="Y79" s="28">
        <f t="shared" si="85"/>
        <v>9.1547454784684856E-5</v>
      </c>
      <c r="Z79" s="28">
        <f t="shared" si="85"/>
        <v>9.3023696291955795E-5</v>
      </c>
      <c r="AA79" s="28">
        <f t="shared" si="38"/>
        <v>-5.2966974341515293E-3</v>
      </c>
      <c r="AB79" s="28">
        <f t="shared" si="38"/>
        <v>-4.5665720924354235E-3</v>
      </c>
      <c r="AC79" s="28">
        <f t="shared" si="38"/>
        <v>-5.6048525603602638E-3</v>
      </c>
      <c r="AD79" s="28">
        <f t="shared" ref="AD79:AE79" si="86">IFERROR((AD49-AD19)/AD19,"NO")</f>
        <v>-7.3471408642268215E-3</v>
      </c>
      <c r="AE79" s="28">
        <f t="shared" si="86"/>
        <v>-9.1304534605720702E-3</v>
      </c>
      <c r="AF79" s="28">
        <f t="shared" ref="AF79" si="87">IFERROR((AF49-AF19)/AF19,"NO")</f>
        <v>7.9991113348418729E-4</v>
      </c>
      <c r="AG79" s="28"/>
      <c r="AH79" s="33">
        <f t="shared" si="72"/>
        <v>-7.5217604396609326E-4</v>
      </c>
    </row>
    <row r="80" spans="2:34" x14ac:dyDescent="0.2">
      <c r="B80" s="52" t="s">
        <v>37</v>
      </c>
      <c r="C80" s="28" t="str">
        <f t="shared" ref="C80:Z80" si="88">IFERROR((C50-C20)/C20,"NO")</f>
        <v>NO</v>
      </c>
      <c r="D80" s="28" t="str">
        <f t="shared" si="88"/>
        <v>NO</v>
      </c>
      <c r="E80" s="28" t="str">
        <f t="shared" si="88"/>
        <v>NO</v>
      </c>
      <c r="F80" s="28">
        <f t="shared" si="88"/>
        <v>0</v>
      </c>
      <c r="G80" s="28">
        <f t="shared" si="88"/>
        <v>0</v>
      </c>
      <c r="H80" s="28">
        <f t="shared" si="88"/>
        <v>0</v>
      </c>
      <c r="I80" s="28">
        <f t="shared" si="88"/>
        <v>0</v>
      </c>
      <c r="J80" s="28">
        <f t="shared" si="88"/>
        <v>0</v>
      </c>
      <c r="K80" s="28">
        <f t="shared" si="88"/>
        <v>0</v>
      </c>
      <c r="L80" s="28">
        <f t="shared" si="88"/>
        <v>0</v>
      </c>
      <c r="M80" s="28">
        <f t="shared" si="88"/>
        <v>0</v>
      </c>
      <c r="N80" s="28">
        <f t="shared" si="88"/>
        <v>2.4198837255240972E-3</v>
      </c>
      <c r="O80" s="28">
        <f t="shared" si="88"/>
        <v>2.5705290611075637E-3</v>
      </c>
      <c r="P80" s="28">
        <f t="shared" si="88"/>
        <v>2.3461299336844121E-3</v>
      </c>
      <c r="Q80" s="28">
        <f t="shared" si="88"/>
        <v>2.2834254412956727E-3</v>
      </c>
      <c r="R80" s="28">
        <f t="shared" si="88"/>
        <v>2.2462236847638332E-3</v>
      </c>
      <c r="S80" s="28">
        <f t="shared" si="88"/>
        <v>1.0545979941993173E-3</v>
      </c>
      <c r="T80" s="28">
        <f t="shared" si="88"/>
        <v>1.1065685628934964E-3</v>
      </c>
      <c r="U80" s="28">
        <f t="shared" si="88"/>
        <v>1.5635793657189792E-4</v>
      </c>
      <c r="V80" s="28">
        <f t="shared" si="88"/>
        <v>1.7152921625765178E-4</v>
      </c>
      <c r="W80" s="28">
        <f t="shared" si="88"/>
        <v>1.7724226273247576E-4</v>
      </c>
      <c r="X80" s="28">
        <f t="shared" si="88"/>
        <v>1.7957121105479897E-4</v>
      </c>
      <c r="Y80" s="28">
        <f t="shared" si="88"/>
        <v>1.070156824693697E-4</v>
      </c>
      <c r="Z80" s="28">
        <f t="shared" si="88"/>
        <v>1.0782589930017586E-4</v>
      </c>
      <c r="AA80" s="28">
        <f t="shared" si="38"/>
        <v>1.0288687887373096E-4</v>
      </c>
      <c r="AB80" s="28">
        <f t="shared" si="38"/>
        <v>1.688177531049565E-4</v>
      </c>
      <c r="AC80" s="28">
        <f t="shared" si="38"/>
        <v>1.5955758016425944E-4</v>
      </c>
      <c r="AD80" s="28">
        <f t="shared" ref="AD80:AE80" si="89">IFERROR((AD50-AD20)/AD20,"NO")</f>
        <v>1.7379526063060957E-4</v>
      </c>
      <c r="AE80" s="28">
        <f t="shared" si="89"/>
        <v>1.5662488423939539E-4</v>
      </c>
      <c r="AF80" s="28">
        <f t="shared" ref="AF80" si="90">IFERROR((AF50-AF20)/AF20,"NO")</f>
        <v>3.3090111323822703E-2</v>
      </c>
      <c r="AG80" s="28"/>
      <c r="AH80" s="33">
        <f t="shared" si="72"/>
        <v>1.806618307136682E-3</v>
      </c>
    </row>
    <row r="81" spans="2:35" x14ac:dyDescent="0.2">
      <c r="B81" s="52" t="s">
        <v>38</v>
      </c>
      <c r="C81" s="28" t="str">
        <f t="shared" ref="C81:Z81" si="91">IFERROR((C51-C21)/C21,"NO")</f>
        <v>NO</v>
      </c>
      <c r="D81" s="28" t="str">
        <f t="shared" si="91"/>
        <v>NO</v>
      </c>
      <c r="E81" s="28" t="str">
        <f t="shared" si="91"/>
        <v>NO</v>
      </c>
      <c r="F81" s="28" t="str">
        <f t="shared" si="91"/>
        <v>NO</v>
      </c>
      <c r="G81" s="28" t="str">
        <f t="shared" si="91"/>
        <v>NO</v>
      </c>
      <c r="H81" s="28" t="str">
        <f t="shared" si="91"/>
        <v>NO</v>
      </c>
      <c r="I81" s="28">
        <f t="shared" si="91"/>
        <v>0</v>
      </c>
      <c r="J81" s="28">
        <f t="shared" si="91"/>
        <v>0</v>
      </c>
      <c r="K81" s="28">
        <f t="shared" si="91"/>
        <v>0</v>
      </c>
      <c r="L81" s="28">
        <f t="shared" si="91"/>
        <v>0</v>
      </c>
      <c r="M81" s="28">
        <f t="shared" si="91"/>
        <v>0</v>
      </c>
      <c r="N81" s="28">
        <f t="shared" si="91"/>
        <v>0</v>
      </c>
      <c r="O81" s="28">
        <f t="shared" si="91"/>
        <v>0</v>
      </c>
      <c r="P81" s="28">
        <f t="shared" si="91"/>
        <v>0</v>
      </c>
      <c r="Q81" s="28">
        <f t="shared" si="91"/>
        <v>0</v>
      </c>
      <c r="R81" s="28">
        <f t="shared" si="91"/>
        <v>0</v>
      </c>
      <c r="S81" s="28">
        <f t="shared" si="91"/>
        <v>0</v>
      </c>
      <c r="T81" s="28">
        <f t="shared" si="91"/>
        <v>0</v>
      </c>
      <c r="U81" s="28">
        <f t="shared" si="91"/>
        <v>0</v>
      </c>
      <c r="V81" s="28">
        <f t="shared" si="91"/>
        <v>0</v>
      </c>
      <c r="W81" s="28">
        <f t="shared" si="91"/>
        <v>0</v>
      </c>
      <c r="X81" s="28">
        <f t="shared" si="91"/>
        <v>0</v>
      </c>
      <c r="Y81" s="28">
        <f t="shared" si="91"/>
        <v>0</v>
      </c>
      <c r="Z81" s="28">
        <f t="shared" si="91"/>
        <v>0</v>
      </c>
      <c r="AA81" s="28">
        <f t="shared" si="38"/>
        <v>0</v>
      </c>
      <c r="AB81" s="28">
        <f t="shared" si="38"/>
        <v>0</v>
      </c>
      <c r="AC81" s="28">
        <f t="shared" si="38"/>
        <v>0</v>
      </c>
      <c r="AD81" s="28">
        <f t="shared" ref="AD81:AE81" si="92">IFERROR((AD51-AD21)/AD21,"NO")</f>
        <v>0</v>
      </c>
      <c r="AE81" s="28">
        <f t="shared" si="92"/>
        <v>0</v>
      </c>
      <c r="AF81" s="28">
        <f t="shared" ref="AF81" si="93">IFERROR((AF51-AF21)/AF21,"NO")</f>
        <v>0</v>
      </c>
      <c r="AG81" s="28"/>
      <c r="AH81" s="33">
        <f t="shared" si="72"/>
        <v>0</v>
      </c>
    </row>
    <row r="82" spans="2:35" x14ac:dyDescent="0.2">
      <c r="B82" s="52" t="s">
        <v>39</v>
      </c>
      <c r="C82" s="28" t="str">
        <f t="shared" ref="C82:Z82" si="94">IFERROR((C52-C22)/C22,"NO")</f>
        <v>NO</v>
      </c>
      <c r="D82" s="28" t="str">
        <f t="shared" si="94"/>
        <v>NO</v>
      </c>
      <c r="E82" s="28" t="str">
        <f t="shared" si="94"/>
        <v>NO</v>
      </c>
      <c r="F82" s="28">
        <f t="shared" si="94"/>
        <v>0</v>
      </c>
      <c r="G82" s="28">
        <f t="shared" si="94"/>
        <v>0</v>
      </c>
      <c r="H82" s="28">
        <f t="shared" si="94"/>
        <v>0</v>
      </c>
      <c r="I82" s="28">
        <f t="shared" si="94"/>
        <v>0</v>
      </c>
      <c r="J82" s="28">
        <f t="shared" si="94"/>
        <v>0</v>
      </c>
      <c r="K82" s="28">
        <f t="shared" si="94"/>
        <v>0</v>
      </c>
      <c r="L82" s="28">
        <f t="shared" si="94"/>
        <v>0</v>
      </c>
      <c r="M82" s="28">
        <f t="shared" si="94"/>
        <v>0</v>
      </c>
      <c r="N82" s="28">
        <f t="shared" si="94"/>
        <v>0</v>
      </c>
      <c r="O82" s="28">
        <f t="shared" si="94"/>
        <v>0</v>
      </c>
      <c r="P82" s="28">
        <f t="shared" si="94"/>
        <v>0</v>
      </c>
      <c r="Q82" s="28">
        <f t="shared" si="94"/>
        <v>0</v>
      </c>
      <c r="R82" s="28">
        <f t="shared" si="94"/>
        <v>0</v>
      </c>
      <c r="S82" s="28">
        <f t="shared" si="94"/>
        <v>0</v>
      </c>
      <c r="T82" s="28">
        <f t="shared" si="94"/>
        <v>0</v>
      </c>
      <c r="U82" s="28">
        <f t="shared" si="94"/>
        <v>0</v>
      </c>
      <c r="V82" s="28">
        <f t="shared" si="94"/>
        <v>0</v>
      </c>
      <c r="W82" s="28">
        <f t="shared" si="94"/>
        <v>0</v>
      </c>
      <c r="X82" s="28">
        <f t="shared" si="94"/>
        <v>0</v>
      </c>
      <c r="Y82" s="28">
        <f t="shared" si="94"/>
        <v>0</v>
      </c>
      <c r="Z82" s="28">
        <f t="shared" si="94"/>
        <v>0</v>
      </c>
      <c r="AA82" s="28">
        <f t="shared" si="38"/>
        <v>-5.4954823119890341E-2</v>
      </c>
      <c r="AB82" s="28">
        <f t="shared" si="38"/>
        <v>-4.7961452701842718E-2</v>
      </c>
      <c r="AC82" s="28">
        <f t="shared" si="38"/>
        <v>-6.2026400180958043E-2</v>
      </c>
      <c r="AD82" s="28">
        <f t="shared" ref="AD82:AE82" si="95">IFERROR((AD52-AD22)/AD22,"NO")</f>
        <v>-7.6753889360206176E-2</v>
      </c>
      <c r="AE82" s="28">
        <f t="shared" si="95"/>
        <v>-7.2092424997975052E-2</v>
      </c>
      <c r="AF82" s="28">
        <f t="shared" ref="AF82" si="96">IFERROR((AF52-AF22)/AF22,"NO")</f>
        <v>-0.19779661060700693</v>
      </c>
      <c r="AG82" s="28"/>
      <c r="AH82" s="33">
        <f t="shared" si="72"/>
        <v>-1.8947614850662195E-2</v>
      </c>
    </row>
    <row r="83" spans="2:35" x14ac:dyDescent="0.2">
      <c r="B83" s="5" t="s">
        <v>139</v>
      </c>
      <c r="C83" s="28">
        <f t="shared" ref="C83:Z83" si="97">IFERROR((C53-C23)/C23,"NO")</f>
        <v>0</v>
      </c>
      <c r="D83" s="28">
        <f t="shared" si="97"/>
        <v>0</v>
      </c>
      <c r="E83" s="28">
        <f t="shared" si="97"/>
        <v>0</v>
      </c>
      <c r="F83" s="28">
        <f t="shared" si="97"/>
        <v>0</v>
      </c>
      <c r="G83" s="28">
        <f t="shared" si="97"/>
        <v>0</v>
      </c>
      <c r="H83" s="28">
        <f t="shared" si="97"/>
        <v>0</v>
      </c>
      <c r="I83" s="28">
        <f t="shared" si="97"/>
        <v>0</v>
      </c>
      <c r="J83" s="28">
        <f t="shared" si="97"/>
        <v>0</v>
      </c>
      <c r="K83" s="28">
        <f t="shared" si="97"/>
        <v>0</v>
      </c>
      <c r="L83" s="28">
        <f t="shared" si="97"/>
        <v>0</v>
      </c>
      <c r="M83" s="28">
        <f t="shared" si="97"/>
        <v>0</v>
      </c>
      <c r="N83" s="28">
        <f t="shared" si="97"/>
        <v>0</v>
      </c>
      <c r="O83" s="28">
        <f t="shared" si="97"/>
        <v>0</v>
      </c>
      <c r="P83" s="28">
        <f t="shared" si="97"/>
        <v>0</v>
      </c>
      <c r="Q83" s="28">
        <f t="shared" si="97"/>
        <v>0</v>
      </c>
      <c r="R83" s="28">
        <f t="shared" si="97"/>
        <v>0</v>
      </c>
      <c r="S83" s="28">
        <f t="shared" si="97"/>
        <v>0</v>
      </c>
      <c r="T83" s="28">
        <f t="shared" si="97"/>
        <v>0</v>
      </c>
      <c r="U83" s="28">
        <f t="shared" si="97"/>
        <v>0</v>
      </c>
      <c r="V83" s="28">
        <f t="shared" si="97"/>
        <v>0</v>
      </c>
      <c r="W83" s="28">
        <f t="shared" si="97"/>
        <v>0</v>
      </c>
      <c r="X83" s="28">
        <f t="shared" si="97"/>
        <v>0</v>
      </c>
      <c r="Y83" s="28">
        <f t="shared" si="97"/>
        <v>0</v>
      </c>
      <c r="Z83" s="28">
        <f t="shared" si="97"/>
        <v>0</v>
      </c>
      <c r="AA83" s="28">
        <f t="shared" si="38"/>
        <v>0</v>
      </c>
      <c r="AB83" s="28">
        <f t="shared" si="38"/>
        <v>0</v>
      </c>
      <c r="AC83" s="28">
        <f t="shared" si="38"/>
        <v>0</v>
      </c>
      <c r="AD83" s="28">
        <f t="shared" ref="AD83:AE83" si="98">IFERROR((AD53-AD23)/AD23,"NO")</f>
        <v>0</v>
      </c>
      <c r="AE83" s="28">
        <f t="shared" si="98"/>
        <v>0</v>
      </c>
      <c r="AF83" s="28">
        <f t="shared" ref="AF83" si="99">IFERROR((AF53-AF23)/AF23,"NO")</f>
        <v>0</v>
      </c>
      <c r="AG83" s="28"/>
      <c r="AH83" s="33">
        <f t="shared" si="72"/>
        <v>0</v>
      </c>
    </row>
    <row r="84" spans="2:35" x14ac:dyDescent="0.2">
      <c r="B84" s="52" t="s">
        <v>137</v>
      </c>
      <c r="C84" s="28">
        <f t="shared" ref="C84:Z84" si="100">IFERROR((C54-C24)/C24,"NO")</f>
        <v>0</v>
      </c>
      <c r="D84" s="28">
        <f t="shared" si="100"/>
        <v>0</v>
      </c>
      <c r="E84" s="28">
        <f t="shared" si="100"/>
        <v>0</v>
      </c>
      <c r="F84" s="28">
        <f t="shared" si="100"/>
        <v>0</v>
      </c>
      <c r="G84" s="28">
        <f t="shared" si="100"/>
        <v>0</v>
      </c>
      <c r="H84" s="28">
        <f t="shared" si="100"/>
        <v>0</v>
      </c>
      <c r="I84" s="28">
        <f t="shared" si="100"/>
        <v>0</v>
      </c>
      <c r="J84" s="28">
        <f t="shared" si="100"/>
        <v>0</v>
      </c>
      <c r="K84" s="28">
        <f t="shared" si="100"/>
        <v>0</v>
      </c>
      <c r="L84" s="28">
        <f t="shared" si="100"/>
        <v>0</v>
      </c>
      <c r="M84" s="28">
        <f t="shared" si="100"/>
        <v>0</v>
      </c>
      <c r="N84" s="28">
        <f t="shared" si="100"/>
        <v>0</v>
      </c>
      <c r="O84" s="28">
        <f t="shared" si="100"/>
        <v>0</v>
      </c>
      <c r="P84" s="28">
        <f t="shared" si="100"/>
        <v>0</v>
      </c>
      <c r="Q84" s="28">
        <f t="shared" si="100"/>
        <v>0</v>
      </c>
      <c r="R84" s="28">
        <f t="shared" si="100"/>
        <v>0</v>
      </c>
      <c r="S84" s="28">
        <f t="shared" si="100"/>
        <v>0</v>
      </c>
      <c r="T84" s="28">
        <f t="shared" si="100"/>
        <v>0</v>
      </c>
      <c r="U84" s="28">
        <f t="shared" si="100"/>
        <v>0</v>
      </c>
      <c r="V84" s="28">
        <f t="shared" si="100"/>
        <v>0</v>
      </c>
      <c r="W84" s="28">
        <f t="shared" si="100"/>
        <v>0</v>
      </c>
      <c r="X84" s="28">
        <f t="shared" si="100"/>
        <v>0</v>
      </c>
      <c r="Y84" s="28">
        <f t="shared" si="100"/>
        <v>0</v>
      </c>
      <c r="Z84" s="28">
        <f t="shared" si="100"/>
        <v>0</v>
      </c>
      <c r="AA84" s="28">
        <f t="shared" si="38"/>
        <v>0</v>
      </c>
      <c r="AB84" s="28">
        <f t="shared" si="38"/>
        <v>0</v>
      </c>
      <c r="AC84" s="28">
        <f t="shared" si="38"/>
        <v>0</v>
      </c>
      <c r="AD84" s="28">
        <f t="shared" ref="AD84:AE84" si="101">IFERROR((AD54-AD24)/AD24,"NO")</f>
        <v>0</v>
      </c>
      <c r="AE84" s="28">
        <f t="shared" si="101"/>
        <v>0</v>
      </c>
      <c r="AF84" s="28">
        <f t="shared" ref="AF84" si="102">IFERROR((AF54-AF24)/AF24,"NO")</f>
        <v>0</v>
      </c>
      <c r="AG84" s="28"/>
      <c r="AH84" s="33">
        <f t="shared" si="72"/>
        <v>0</v>
      </c>
    </row>
    <row r="85" spans="2:35" ht="18" x14ac:dyDescent="0.2">
      <c r="B85" s="52" t="s">
        <v>167</v>
      </c>
      <c r="C85" s="28">
        <f t="shared" ref="C85:Z85" si="103">IFERROR((C55-C25)/C25,"NO")</f>
        <v>0</v>
      </c>
      <c r="D85" s="28">
        <f t="shared" si="103"/>
        <v>0</v>
      </c>
      <c r="E85" s="28">
        <f t="shared" si="103"/>
        <v>0</v>
      </c>
      <c r="F85" s="28">
        <f t="shared" si="103"/>
        <v>0</v>
      </c>
      <c r="G85" s="28">
        <f t="shared" si="103"/>
        <v>0</v>
      </c>
      <c r="H85" s="28">
        <f t="shared" si="103"/>
        <v>0</v>
      </c>
      <c r="I85" s="28">
        <f t="shared" si="103"/>
        <v>0</v>
      </c>
      <c r="J85" s="28">
        <f t="shared" si="103"/>
        <v>0</v>
      </c>
      <c r="K85" s="28">
        <f t="shared" si="103"/>
        <v>0</v>
      </c>
      <c r="L85" s="28">
        <f t="shared" si="103"/>
        <v>0</v>
      </c>
      <c r="M85" s="28">
        <f t="shared" si="103"/>
        <v>0</v>
      </c>
      <c r="N85" s="28">
        <f t="shared" si="103"/>
        <v>0</v>
      </c>
      <c r="O85" s="28">
        <f t="shared" si="103"/>
        <v>0</v>
      </c>
      <c r="P85" s="28">
        <f t="shared" si="103"/>
        <v>0</v>
      </c>
      <c r="Q85" s="28">
        <f t="shared" si="103"/>
        <v>0</v>
      </c>
      <c r="R85" s="28">
        <f t="shared" si="103"/>
        <v>0</v>
      </c>
      <c r="S85" s="28">
        <f t="shared" si="103"/>
        <v>0</v>
      </c>
      <c r="T85" s="28">
        <f t="shared" si="103"/>
        <v>0</v>
      </c>
      <c r="U85" s="28">
        <f t="shared" si="103"/>
        <v>0</v>
      </c>
      <c r="V85" s="28">
        <f t="shared" si="103"/>
        <v>0</v>
      </c>
      <c r="W85" s="28">
        <f t="shared" si="103"/>
        <v>0</v>
      </c>
      <c r="X85" s="28">
        <f t="shared" si="103"/>
        <v>0</v>
      </c>
      <c r="Y85" s="28">
        <f t="shared" si="103"/>
        <v>0</v>
      </c>
      <c r="Z85" s="28">
        <f t="shared" si="103"/>
        <v>0</v>
      </c>
      <c r="AA85" s="28">
        <f t="shared" si="38"/>
        <v>0</v>
      </c>
      <c r="AB85" s="28">
        <f t="shared" si="38"/>
        <v>0</v>
      </c>
      <c r="AC85" s="28">
        <f t="shared" si="38"/>
        <v>0</v>
      </c>
      <c r="AD85" s="28">
        <f t="shared" ref="AD85:AE85" si="104">IFERROR((AD55-AD25)/AD25,"NO")</f>
        <v>0</v>
      </c>
      <c r="AE85" s="28">
        <f t="shared" si="104"/>
        <v>0</v>
      </c>
      <c r="AF85" s="28">
        <f t="shared" ref="AF85" si="105">IFERROR((AF55-AF25)/AF25,"NO")</f>
        <v>0</v>
      </c>
      <c r="AG85" s="28"/>
      <c r="AH85" s="33">
        <f t="shared" si="72"/>
        <v>0</v>
      </c>
    </row>
    <row r="86" spans="2:35" ht="18" x14ac:dyDescent="0.2">
      <c r="B86" s="52" t="s">
        <v>168</v>
      </c>
      <c r="C86" s="28">
        <f>IFERROR((C56-C26)/C26,"NO")</f>
        <v>0</v>
      </c>
      <c r="D86" s="28">
        <f t="shared" ref="D86:Z87" si="106">IFERROR((D56-D26)/D26,"NO")</f>
        <v>0</v>
      </c>
      <c r="E86" s="28">
        <f t="shared" si="106"/>
        <v>0</v>
      </c>
      <c r="F86" s="28">
        <f t="shared" si="106"/>
        <v>0</v>
      </c>
      <c r="G86" s="28">
        <f t="shared" si="106"/>
        <v>0</v>
      </c>
      <c r="H86" s="28">
        <f t="shared" si="106"/>
        <v>0</v>
      </c>
      <c r="I86" s="28">
        <f t="shared" si="106"/>
        <v>0</v>
      </c>
      <c r="J86" s="28">
        <f t="shared" si="106"/>
        <v>0</v>
      </c>
      <c r="K86" s="28">
        <f t="shared" si="106"/>
        <v>0</v>
      </c>
      <c r="L86" s="28">
        <f t="shared" si="106"/>
        <v>0</v>
      </c>
      <c r="M86" s="28">
        <f t="shared" si="106"/>
        <v>0</v>
      </c>
      <c r="N86" s="28">
        <f t="shared" si="106"/>
        <v>0</v>
      </c>
      <c r="O86" s="28">
        <f t="shared" si="106"/>
        <v>0</v>
      </c>
      <c r="P86" s="28">
        <f t="shared" si="106"/>
        <v>0</v>
      </c>
      <c r="Q86" s="28">
        <f t="shared" si="106"/>
        <v>0</v>
      </c>
      <c r="R86" s="28">
        <f t="shared" si="106"/>
        <v>0</v>
      </c>
      <c r="S86" s="28">
        <f t="shared" si="106"/>
        <v>0</v>
      </c>
      <c r="T86" s="28">
        <f t="shared" si="106"/>
        <v>0</v>
      </c>
      <c r="U86" s="28">
        <f t="shared" si="106"/>
        <v>0</v>
      </c>
      <c r="V86" s="28">
        <f t="shared" si="106"/>
        <v>0</v>
      </c>
      <c r="W86" s="28">
        <f t="shared" si="106"/>
        <v>0</v>
      </c>
      <c r="X86" s="28">
        <f t="shared" si="106"/>
        <v>0</v>
      </c>
      <c r="Y86" s="28">
        <f t="shared" si="106"/>
        <v>0</v>
      </c>
      <c r="Z86" s="28">
        <f t="shared" si="106"/>
        <v>0</v>
      </c>
      <c r="AA86" s="28">
        <f t="shared" si="38"/>
        <v>0</v>
      </c>
      <c r="AB86" s="28">
        <f t="shared" si="38"/>
        <v>0</v>
      </c>
      <c r="AC86" s="28">
        <f t="shared" si="38"/>
        <v>0</v>
      </c>
      <c r="AD86" s="28">
        <f t="shared" ref="AD86:AE86" si="107">IFERROR((AD56-AD26)/AD26,"NO")</f>
        <v>0</v>
      </c>
      <c r="AE86" s="28">
        <f t="shared" si="107"/>
        <v>0</v>
      </c>
      <c r="AF86" s="28">
        <f t="shared" ref="AF86" si="108">IFERROR((AF56-AF26)/AF26,"NO")</f>
        <v>0</v>
      </c>
      <c r="AG86" s="28"/>
      <c r="AH86" s="33">
        <f t="shared" si="72"/>
        <v>0</v>
      </c>
    </row>
    <row r="87" spans="2:35" x14ac:dyDescent="0.2">
      <c r="B87" s="52" t="s">
        <v>176</v>
      </c>
      <c r="C87" s="28">
        <f t="shared" ref="C87:R88" si="109">IFERROR((C57-C27)/C27,"NO")</f>
        <v>0</v>
      </c>
      <c r="D87" s="28">
        <f t="shared" si="109"/>
        <v>0</v>
      </c>
      <c r="E87" s="28">
        <f t="shared" si="109"/>
        <v>0</v>
      </c>
      <c r="F87" s="28">
        <f t="shared" si="109"/>
        <v>0</v>
      </c>
      <c r="G87" s="28">
        <f t="shared" si="109"/>
        <v>0</v>
      </c>
      <c r="H87" s="28">
        <f t="shared" si="109"/>
        <v>0</v>
      </c>
      <c r="I87" s="28">
        <f t="shared" si="109"/>
        <v>0</v>
      </c>
      <c r="J87" s="28">
        <f t="shared" si="109"/>
        <v>0</v>
      </c>
      <c r="K87" s="28">
        <f t="shared" si="109"/>
        <v>0</v>
      </c>
      <c r="L87" s="28">
        <f t="shared" si="109"/>
        <v>0</v>
      </c>
      <c r="M87" s="28">
        <f t="shared" si="109"/>
        <v>0</v>
      </c>
      <c r="N87" s="28">
        <f t="shared" si="109"/>
        <v>0</v>
      </c>
      <c r="O87" s="28">
        <f t="shared" si="109"/>
        <v>0</v>
      </c>
      <c r="P87" s="28">
        <f t="shared" si="109"/>
        <v>0</v>
      </c>
      <c r="Q87" s="28">
        <f t="shared" si="109"/>
        <v>0</v>
      </c>
      <c r="R87" s="28">
        <f t="shared" si="109"/>
        <v>0</v>
      </c>
      <c r="S87" s="28">
        <f t="shared" si="106"/>
        <v>0</v>
      </c>
      <c r="T87" s="28">
        <f t="shared" si="106"/>
        <v>0</v>
      </c>
      <c r="U87" s="28">
        <f t="shared" si="106"/>
        <v>0</v>
      </c>
      <c r="V87" s="28">
        <f t="shared" si="106"/>
        <v>0</v>
      </c>
      <c r="W87" s="28">
        <f t="shared" si="106"/>
        <v>0</v>
      </c>
      <c r="X87" s="28">
        <f t="shared" si="106"/>
        <v>0</v>
      </c>
      <c r="Y87" s="28">
        <f t="shared" si="106"/>
        <v>0</v>
      </c>
      <c r="Z87" s="28">
        <f t="shared" si="106"/>
        <v>0</v>
      </c>
      <c r="AA87" s="28">
        <f t="shared" ref="D87:AC88" si="110">IFERROR((AA57-AA27)/AA27,"NO")</f>
        <v>0</v>
      </c>
      <c r="AB87" s="28">
        <f t="shared" si="110"/>
        <v>0</v>
      </c>
      <c r="AC87" s="28">
        <f t="shared" si="110"/>
        <v>0</v>
      </c>
      <c r="AD87" s="28">
        <f t="shared" ref="AD87:AE87" si="111">IFERROR((AD57-AD27)/AD27,"NO")</f>
        <v>0</v>
      </c>
      <c r="AE87" s="28">
        <f t="shared" si="111"/>
        <v>0</v>
      </c>
      <c r="AF87" s="28">
        <f t="shared" ref="AF87" si="112">IFERROR((AF57-AF27)/AF27,"NO")</f>
        <v>0</v>
      </c>
      <c r="AG87" s="28"/>
      <c r="AH87" s="33">
        <f t="shared" ref="AH87" si="113">AVERAGE(C87:AF87)</f>
        <v>0</v>
      </c>
    </row>
    <row r="88" spans="2:35" x14ac:dyDescent="0.2">
      <c r="B88" s="52" t="s">
        <v>177</v>
      </c>
      <c r="C88" s="28">
        <f t="shared" si="109"/>
        <v>0</v>
      </c>
      <c r="D88" s="28">
        <f t="shared" si="110"/>
        <v>0</v>
      </c>
      <c r="E88" s="28">
        <f t="shared" si="110"/>
        <v>0</v>
      </c>
      <c r="F88" s="28">
        <f t="shared" si="110"/>
        <v>0</v>
      </c>
      <c r="G88" s="28">
        <f t="shared" si="110"/>
        <v>0</v>
      </c>
      <c r="H88" s="28">
        <f t="shared" si="110"/>
        <v>0</v>
      </c>
      <c r="I88" s="28">
        <f t="shared" si="110"/>
        <v>0</v>
      </c>
      <c r="J88" s="28">
        <f t="shared" si="110"/>
        <v>0</v>
      </c>
      <c r="K88" s="28">
        <f t="shared" si="110"/>
        <v>0</v>
      </c>
      <c r="L88" s="28">
        <f t="shared" si="110"/>
        <v>0</v>
      </c>
      <c r="M88" s="28">
        <f t="shared" si="110"/>
        <v>0</v>
      </c>
      <c r="N88" s="28">
        <f t="shared" si="110"/>
        <v>0</v>
      </c>
      <c r="O88" s="28">
        <f t="shared" si="110"/>
        <v>0</v>
      </c>
      <c r="P88" s="28">
        <f t="shared" si="110"/>
        <v>0</v>
      </c>
      <c r="Q88" s="28">
        <f t="shared" si="110"/>
        <v>0</v>
      </c>
      <c r="R88" s="28">
        <f t="shared" si="110"/>
        <v>0</v>
      </c>
      <c r="S88" s="28">
        <f t="shared" si="110"/>
        <v>0</v>
      </c>
      <c r="T88" s="28">
        <f t="shared" si="110"/>
        <v>0</v>
      </c>
      <c r="U88" s="28">
        <f t="shared" si="110"/>
        <v>0</v>
      </c>
      <c r="V88" s="28">
        <f t="shared" si="110"/>
        <v>0</v>
      </c>
      <c r="W88" s="28">
        <f t="shared" si="110"/>
        <v>0</v>
      </c>
      <c r="X88" s="28">
        <f t="shared" si="110"/>
        <v>0</v>
      </c>
      <c r="Y88" s="28">
        <f t="shared" si="110"/>
        <v>0</v>
      </c>
      <c r="Z88" s="28">
        <f t="shared" si="110"/>
        <v>0</v>
      </c>
      <c r="AA88" s="28">
        <f t="shared" si="110"/>
        <v>0</v>
      </c>
      <c r="AB88" s="28">
        <f t="shared" si="110"/>
        <v>0</v>
      </c>
      <c r="AC88" s="28">
        <f t="shared" si="110"/>
        <v>0</v>
      </c>
      <c r="AD88" s="28">
        <f t="shared" ref="AD88:AE88" si="114">IFERROR((AD58-AD28)/AD28,"NO")</f>
        <v>0</v>
      </c>
      <c r="AE88" s="28">
        <f t="shared" si="114"/>
        <v>0</v>
      </c>
      <c r="AF88" s="28">
        <f t="shared" ref="AF88" si="115">IFERROR((AF58-AF28)/AF28,"NO")</f>
        <v>1.0668024089789641E-2</v>
      </c>
      <c r="AG88" s="28"/>
      <c r="AH88" s="33">
        <f>AVERAGE(C88:AF88)</f>
        <v>3.5560080299298804E-4</v>
      </c>
    </row>
    <row r="89" spans="2:35" ht="18" x14ac:dyDescent="0.2">
      <c r="B89" s="24" t="s">
        <v>170</v>
      </c>
      <c r="C89" s="32">
        <f>IFERROR((C59-C29)/C29,"NO")</f>
        <v>3.0179482881913244E-4</v>
      </c>
      <c r="D89" s="32">
        <f t="shared" ref="D89:Z89" si="116">IFERROR((D59-D29)/D29,"NO")</f>
        <v>3.3195267404449085E-4</v>
      </c>
      <c r="E89" s="32">
        <f t="shared" si="116"/>
        <v>3.4083054730938111E-4</v>
      </c>
      <c r="F89" s="32">
        <f t="shared" si="116"/>
        <v>3.4046014954194946E-4</v>
      </c>
      <c r="G89" s="32">
        <f t="shared" si="116"/>
        <v>3.117103644552651E-4</v>
      </c>
      <c r="H89" s="32">
        <f t="shared" si="116"/>
        <v>3.1432856653498695E-4</v>
      </c>
      <c r="I89" s="32">
        <f t="shared" si="116"/>
        <v>2.9916408671890927E-4</v>
      </c>
      <c r="J89" s="32">
        <f t="shared" si="116"/>
        <v>2.534747734437033E-4</v>
      </c>
      <c r="K89" s="32">
        <f t="shared" si="116"/>
        <v>2.6228811876798184E-4</v>
      </c>
      <c r="L89" s="32">
        <f t="shared" si="116"/>
        <v>2.5542724469943196E-4</v>
      </c>
      <c r="M89" s="32">
        <f t="shared" si="116"/>
        <v>2.0906490861426102E-4</v>
      </c>
      <c r="N89" s="32">
        <f t="shared" si="116"/>
        <v>3.3677516057879764E-4</v>
      </c>
      <c r="O89" s="32">
        <f t="shared" si="116"/>
        <v>4.422621272202973E-4</v>
      </c>
      <c r="P89" s="32">
        <f t="shared" si="116"/>
        <v>6.3458330655225383E-4</v>
      </c>
      <c r="Q89" s="32">
        <f t="shared" si="116"/>
        <v>7.0066408862166994E-4</v>
      </c>
      <c r="R89" s="32">
        <f t="shared" si="116"/>
        <v>6.9250697634282838E-4</v>
      </c>
      <c r="S89" s="32">
        <f t="shared" si="116"/>
        <v>4.8321848839796773E-4</v>
      </c>
      <c r="T89" s="32">
        <f t="shared" si="116"/>
        <v>4.8357800480897068E-4</v>
      </c>
      <c r="U89" s="32">
        <f t="shared" si="116"/>
        <v>3.2547625088916085E-4</v>
      </c>
      <c r="V89" s="32">
        <f t="shared" si="116"/>
        <v>4.2947125982067285E-4</v>
      </c>
      <c r="W89" s="32">
        <f t="shared" si="116"/>
        <v>4.6484379476827874E-4</v>
      </c>
      <c r="X89" s="32">
        <f t="shared" si="116"/>
        <v>1.9504451785505827E-4</v>
      </c>
      <c r="Y89" s="32">
        <f t="shared" si="116"/>
        <v>4.2864116784115596E-4</v>
      </c>
      <c r="Z89" s="32">
        <f t="shared" si="116"/>
        <v>1.7250159705284391E-4</v>
      </c>
      <c r="AA89" s="32">
        <f t="shared" ref="AA89:AC89" si="117">IFERROR((AA59-AA29)/AA29,"NO")</f>
        <v>-2.1773429900738828E-3</v>
      </c>
      <c r="AB89" s="32">
        <f t="shared" si="117"/>
        <v>-1.2819693933635965E-3</v>
      </c>
      <c r="AC89" s="32">
        <f t="shared" si="117"/>
        <v>-1.6582011685798051E-3</v>
      </c>
      <c r="AD89" s="32">
        <f t="shared" ref="AD89:AE89" si="118">IFERROR((AD59-AD29)/AD29,"NO")</f>
        <v>-2.062477931381109E-3</v>
      </c>
      <c r="AE89" s="32">
        <f t="shared" si="118"/>
        <v>-1.9695807585372134E-3</v>
      </c>
      <c r="AF89" s="32">
        <f t="shared" ref="AF89" si="119">IFERROR((AF59-AF29)/AF29,"NO")</f>
        <v>1.5540055694138785E-3</v>
      </c>
      <c r="AG89" s="32"/>
      <c r="AH89" s="41">
        <f>AVERAGE(C89:AF89)</f>
        <v>4.7149877705924039E-5</v>
      </c>
      <c r="AI89" s="5" t="s">
        <v>43</v>
      </c>
    </row>
    <row r="92" spans="2:35" x14ac:dyDescent="0.2">
      <c r="C92" s="40">
        <f>C59-C29</f>
        <v>0.99868776870698639</v>
      </c>
      <c r="D92" s="40">
        <f t="shared" ref="D92:AA92" si="120">D59-D29</f>
        <v>0.99964698334088098</v>
      </c>
      <c r="E92" s="40">
        <f t="shared" si="120"/>
        <v>1.0013409782650342</v>
      </c>
      <c r="F92" s="40">
        <f t="shared" si="120"/>
        <v>1.0027509021001606</v>
      </c>
      <c r="G92" s="40">
        <f t="shared" si="120"/>
        <v>1.0058459632950871</v>
      </c>
      <c r="H92" s="40">
        <f t="shared" si="120"/>
        <v>1.0113248395628034</v>
      </c>
      <c r="I92" s="40">
        <f t="shared" si="120"/>
        <v>1.0169932740695913</v>
      </c>
      <c r="J92" s="40">
        <f t="shared" si="120"/>
        <v>0.97901957999965816</v>
      </c>
      <c r="K92" s="40">
        <f t="shared" si="120"/>
        <v>0.96156291000033889</v>
      </c>
      <c r="L92" s="40">
        <f t="shared" si="120"/>
        <v>0.9640810410000995</v>
      </c>
      <c r="M92" s="40">
        <f t="shared" si="120"/>
        <v>0.9529819529998349</v>
      </c>
      <c r="N92" s="40">
        <f t="shared" si="120"/>
        <v>1.550008323018119</v>
      </c>
      <c r="O92" s="40">
        <f t="shared" si="120"/>
        <v>1.8021693954983675</v>
      </c>
      <c r="P92" s="40">
        <f t="shared" si="120"/>
        <v>2.2095919827634134</v>
      </c>
      <c r="Q92" s="40">
        <f t="shared" si="120"/>
        <v>2.5693425848139668</v>
      </c>
      <c r="R92" s="40">
        <f t="shared" si="120"/>
        <v>2.7441390682001838</v>
      </c>
      <c r="S92" s="40">
        <f t="shared" si="120"/>
        <v>1.8802628239832302</v>
      </c>
      <c r="T92" s="40">
        <f t="shared" si="120"/>
        <v>1.9069806279876502</v>
      </c>
      <c r="U92" s="40">
        <f t="shared" si="120"/>
        <v>1.1917320334814576</v>
      </c>
      <c r="V92" s="40">
        <f t="shared" si="120"/>
        <v>1.2073638436559122</v>
      </c>
      <c r="W92" s="40">
        <f t="shared" si="120"/>
        <v>1.2061291623840589</v>
      </c>
      <c r="X92" s="40">
        <f t="shared" si="120"/>
        <v>0.48422404931261553</v>
      </c>
      <c r="Y92" s="40">
        <f t="shared" si="120"/>
        <v>1.1516840954272993</v>
      </c>
      <c r="Z92" s="40">
        <f t="shared" si="120"/>
        <v>0.45539245056716027</v>
      </c>
      <c r="AA92" s="40">
        <f t="shared" si="120"/>
        <v>-6.6578486810085451</v>
      </c>
      <c r="AB92" s="40">
        <f>AB59-AB29</f>
        <v>-4.1617149248049827</v>
      </c>
      <c r="AC92" s="40">
        <f>AC59-AC29</f>
        <v>-5.7617201232601474</v>
      </c>
      <c r="AD92" s="40">
        <f t="shared" ref="AD92:AE92" si="121">AD59-AD29</f>
        <v>-7.1946400210731554</v>
      </c>
      <c r="AE92" s="40">
        <f t="shared" si="121"/>
        <v>-6.3735259397844857</v>
      </c>
      <c r="AF92" s="40">
        <f t="shared" ref="AF92" si="122">AF59-AF29</f>
        <v>4.9480012831895692</v>
      </c>
      <c r="AG92" s="40"/>
      <c r="AH92" s="47">
        <f>SUM(C92:AF92)</f>
        <v>6.0518082276921632</v>
      </c>
      <c r="AI92" s="5" t="s">
        <v>44</v>
      </c>
    </row>
    <row r="94" spans="2:35" x14ac:dyDescent="0.2">
      <c r="AG94" s="40">
        <f>MIN(C92:AF92)</f>
        <v>-7.1946400210731554</v>
      </c>
    </row>
    <row r="95" spans="2:35" x14ac:dyDescent="0.2">
      <c r="AG95" s="40">
        <f>MAX(C92:AF92)</f>
        <v>4.9480012831895692</v>
      </c>
    </row>
    <row r="119" spans="2:2" x14ac:dyDescent="0.2">
      <c r="B119" s="10" t="s">
        <v>187</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AI66"/>
  <sheetViews>
    <sheetView zoomScale="75" zoomScaleNormal="75" workbookViewId="0">
      <pane ySplit="1" topLeftCell="A2" activePane="bottomLeft" state="frozen"/>
      <selection activeCell="B38" sqref="B38"/>
      <selection pane="bottomLeft" activeCell="A24" sqref="A24:XFD24"/>
    </sheetView>
  </sheetViews>
  <sheetFormatPr defaultRowHeight="15" x14ac:dyDescent="0.2"/>
  <cols>
    <col min="1" max="1" width="3.28515625" style="5" customWidth="1"/>
    <col min="2" max="2" width="46.7109375" style="5" customWidth="1"/>
    <col min="3" max="32" width="9.28515625" style="5" bestFit="1" customWidth="1"/>
    <col min="33" max="33" width="7.140625" style="5" customWidth="1"/>
    <col min="34" max="34" width="9.28515625" style="5" bestFit="1" customWidth="1"/>
    <col min="35" max="16384" width="9.140625" style="5"/>
  </cols>
  <sheetData>
    <row r="1" spans="2:33" x14ac:dyDescent="0.2">
      <c r="B1" s="24" t="s">
        <v>179</v>
      </c>
    </row>
    <row r="2" spans="2:33" ht="18" x14ac:dyDescent="0.2">
      <c r="B2" s="10" t="s">
        <v>191</v>
      </c>
    </row>
    <row r="3" spans="2:33" x14ac:dyDescent="0.2">
      <c r="B3" s="4" t="s">
        <v>101</v>
      </c>
      <c r="C3" s="4">
        <v>1990</v>
      </c>
      <c r="D3" s="4">
        <v>1991</v>
      </c>
      <c r="E3" s="4">
        <v>1992</v>
      </c>
      <c r="F3" s="4">
        <v>1993</v>
      </c>
      <c r="G3" s="4">
        <v>1994</v>
      </c>
      <c r="H3" s="4">
        <v>1995</v>
      </c>
      <c r="I3" s="4">
        <v>1996</v>
      </c>
      <c r="J3" s="4">
        <v>1997</v>
      </c>
      <c r="K3" s="4">
        <v>1998</v>
      </c>
      <c r="L3" s="4">
        <v>1999</v>
      </c>
      <c r="M3" s="4">
        <v>2000</v>
      </c>
      <c r="N3" s="4">
        <v>2001</v>
      </c>
      <c r="O3" s="4">
        <v>2002</v>
      </c>
      <c r="P3" s="4">
        <v>2003</v>
      </c>
      <c r="Q3" s="4">
        <v>2004</v>
      </c>
      <c r="R3" s="4">
        <v>2005</v>
      </c>
      <c r="S3" s="4">
        <v>2006</v>
      </c>
      <c r="T3" s="4">
        <v>2007</v>
      </c>
      <c r="U3" s="4">
        <v>2008</v>
      </c>
      <c r="V3" s="4">
        <v>2009</v>
      </c>
      <c r="W3" s="4">
        <v>2010</v>
      </c>
      <c r="X3" s="4">
        <v>2011</v>
      </c>
      <c r="Y3" s="4">
        <v>2012</v>
      </c>
      <c r="Z3" s="4">
        <v>2013</v>
      </c>
      <c r="AA3" s="4">
        <v>2014</v>
      </c>
      <c r="AB3" s="4">
        <v>2015</v>
      </c>
      <c r="AC3" s="4">
        <v>2016</v>
      </c>
      <c r="AD3" s="4">
        <v>2017</v>
      </c>
      <c r="AE3" s="4">
        <v>2018</v>
      </c>
      <c r="AF3" s="4">
        <v>2019</v>
      </c>
      <c r="AG3" s="4"/>
    </row>
    <row r="4" spans="2:33" x14ac:dyDescent="0.2">
      <c r="B4" s="5" t="s">
        <v>140</v>
      </c>
      <c r="C4" s="30">
        <v>10466.066693626075</v>
      </c>
      <c r="D4" s="30">
        <v>10660.547678512488</v>
      </c>
      <c r="E4" s="30">
        <v>10852.00217283778</v>
      </c>
      <c r="F4" s="30">
        <v>10942.326463158119</v>
      </c>
      <c r="G4" s="30">
        <v>10976.466639185966</v>
      </c>
      <c r="H4" s="30">
        <v>11085.93373541304</v>
      </c>
      <c r="I4" s="30">
        <v>11470.212074696638</v>
      </c>
      <c r="J4" s="30">
        <v>11811.870224809058</v>
      </c>
      <c r="K4" s="30">
        <v>12040.36882009474</v>
      </c>
      <c r="L4" s="30">
        <v>11742.651515125888</v>
      </c>
      <c r="M4" s="30">
        <v>11295.770135360593</v>
      </c>
      <c r="N4" s="30">
        <v>11308.710130901731</v>
      </c>
      <c r="O4" s="30">
        <v>11264.603627702762</v>
      </c>
      <c r="P4" s="30">
        <v>11302.743895659585</v>
      </c>
      <c r="Q4" s="30">
        <v>11241.255673611189</v>
      </c>
      <c r="R4" s="30">
        <v>11217.330901472804</v>
      </c>
      <c r="S4" s="30">
        <v>11304.710444586908</v>
      </c>
      <c r="T4" s="30">
        <v>10951.346415367289</v>
      </c>
      <c r="U4" s="30">
        <v>10964.90014598888</v>
      </c>
      <c r="V4" s="30">
        <v>10789.133150387202</v>
      </c>
      <c r="W4" s="30">
        <v>10554.669290296861</v>
      </c>
      <c r="X4" s="30">
        <v>10419.329881054276</v>
      </c>
      <c r="Y4" s="30">
        <v>11043.027430425514</v>
      </c>
      <c r="Z4" s="30">
        <v>11144.523065171637</v>
      </c>
      <c r="AA4" s="30">
        <v>11063.691314453081</v>
      </c>
      <c r="AB4" s="30">
        <v>11463.65668811105</v>
      </c>
      <c r="AC4" s="30">
        <v>11789.939081336175</v>
      </c>
      <c r="AD4" s="30">
        <v>12182.619630922911</v>
      </c>
      <c r="AE4" s="30">
        <v>12464.637749988135</v>
      </c>
      <c r="AF4" s="30">
        <v>12151.210713769944</v>
      </c>
      <c r="AG4" s="30"/>
    </row>
    <row r="5" spans="2:33" x14ac:dyDescent="0.2">
      <c r="B5" s="5" t="s">
        <v>141</v>
      </c>
      <c r="C5" s="30">
        <v>1777.1308627024207</v>
      </c>
      <c r="D5" s="30">
        <v>1821.4541830278285</v>
      </c>
      <c r="E5" s="30">
        <v>1860.536026609878</v>
      </c>
      <c r="F5" s="30">
        <v>1882.4311340193881</v>
      </c>
      <c r="G5" s="30">
        <v>1884.2691482435625</v>
      </c>
      <c r="H5" s="30">
        <v>1897.189222187666</v>
      </c>
      <c r="I5" s="30">
        <v>1981.296571254964</v>
      </c>
      <c r="J5" s="30">
        <v>2041.9383901455585</v>
      </c>
      <c r="K5" s="30">
        <v>2090.1500776295952</v>
      </c>
      <c r="L5" s="30">
        <v>2031.2795109728831</v>
      </c>
      <c r="M5" s="30">
        <v>1954.9155202116526</v>
      </c>
      <c r="N5" s="30">
        <v>1978.4320513923155</v>
      </c>
      <c r="O5" s="30">
        <v>1979.5401129685483</v>
      </c>
      <c r="P5" s="30">
        <v>1968.9557686899839</v>
      </c>
      <c r="Q5" s="30">
        <v>1944.6678785287222</v>
      </c>
      <c r="R5" s="30">
        <v>1986.7869316991591</v>
      </c>
      <c r="S5" s="30">
        <v>2006.8924579545424</v>
      </c>
      <c r="T5" s="30">
        <v>1927.3781054077022</v>
      </c>
      <c r="U5" s="30">
        <v>1932.377979672126</v>
      </c>
      <c r="V5" s="30">
        <v>1911.732232265324</v>
      </c>
      <c r="W5" s="30">
        <v>1873.3752041548441</v>
      </c>
      <c r="X5" s="30">
        <v>1870.5450966328935</v>
      </c>
      <c r="Y5" s="30">
        <v>2022.7821882816183</v>
      </c>
      <c r="Z5" s="30">
        <v>2029.5561661076758</v>
      </c>
      <c r="AA5" s="30">
        <v>1984.2078889385114</v>
      </c>
      <c r="AB5" s="30">
        <v>2067.7460705159951</v>
      </c>
      <c r="AC5" s="30">
        <v>2128.0521096297175</v>
      </c>
      <c r="AD5" s="30">
        <v>2190.6004090952874</v>
      </c>
      <c r="AE5" s="30">
        <v>2260.7552187547749</v>
      </c>
      <c r="AF5" s="30">
        <v>2169.2808868632619</v>
      </c>
      <c r="AG5" s="30"/>
    </row>
    <row r="6" spans="2:33" x14ac:dyDescent="0.2">
      <c r="B6" s="5" t="s">
        <v>142</v>
      </c>
      <c r="C6" s="30">
        <f>SUM(C7:C8)</f>
        <v>5820.5003614566012</v>
      </c>
      <c r="D6" s="30">
        <f t="shared" ref="D6:Y6" si="0">SUM(D7:D8)</f>
        <v>5793.0772928712213</v>
      </c>
      <c r="E6" s="30">
        <f t="shared" si="0"/>
        <v>5707.7685151891264</v>
      </c>
      <c r="F6" s="30">
        <f t="shared" si="0"/>
        <v>5819.6381919995547</v>
      </c>
      <c r="G6" s="30">
        <f t="shared" si="0"/>
        <v>6052.7321555871677</v>
      </c>
      <c r="H6" s="30">
        <f t="shared" si="0"/>
        <v>6305.2129920384505</v>
      </c>
      <c r="I6" s="30">
        <f t="shared" si="0"/>
        <v>6332.6664697806536</v>
      </c>
      <c r="J6" s="30">
        <f t="shared" si="0"/>
        <v>6155.3337634956442</v>
      </c>
      <c r="K6" s="30">
        <f t="shared" si="0"/>
        <v>6500.4410647793266</v>
      </c>
      <c r="L6" s="30">
        <f t="shared" si="0"/>
        <v>6505.6669976670873</v>
      </c>
      <c r="M6" s="30">
        <f t="shared" si="0"/>
        <v>6206.9816756841183</v>
      </c>
      <c r="N6" s="30">
        <f t="shared" si="0"/>
        <v>5923.6874908016316</v>
      </c>
      <c r="O6" s="30">
        <f t="shared" si="0"/>
        <v>5860.0326077796326</v>
      </c>
      <c r="P6" s="30">
        <f t="shared" si="0"/>
        <v>6034.4784475234501</v>
      </c>
      <c r="Q6" s="30">
        <f t="shared" si="0"/>
        <v>5926.7106149541651</v>
      </c>
      <c r="R6" s="30">
        <f t="shared" si="0"/>
        <v>5761.1696988943349</v>
      </c>
      <c r="S6" s="30">
        <f t="shared" si="0"/>
        <v>5538.3210419790903</v>
      </c>
      <c r="T6" s="30">
        <f t="shared" si="0"/>
        <v>5328.1930145969718</v>
      </c>
      <c r="U6" s="30">
        <f t="shared" si="0"/>
        <v>5277.1662859074422</v>
      </c>
      <c r="V6" s="30">
        <f t="shared" si="0"/>
        <v>5126.9556530259852</v>
      </c>
      <c r="W6" s="30">
        <f t="shared" si="0"/>
        <v>5395.7059417245018</v>
      </c>
      <c r="X6" s="30">
        <f t="shared" si="0"/>
        <v>4997.6679929894481</v>
      </c>
      <c r="Y6" s="30">
        <f t="shared" si="0"/>
        <v>5185.5993170618603</v>
      </c>
      <c r="Z6" s="30">
        <f>SUM(Z7:Z8)</f>
        <v>5619.1518923465837</v>
      </c>
      <c r="AA6" s="30">
        <f>SUM(AA7:AA8)</f>
        <v>5382.5171107414017</v>
      </c>
      <c r="AB6" s="30">
        <f>SUM(AB7:AB8)</f>
        <v>5414.0745174810836</v>
      </c>
      <c r="AC6" s="30">
        <f>SUM(AC7:AC8)</f>
        <v>5469.1204460166091</v>
      </c>
      <c r="AD6" s="30">
        <f t="shared" ref="AD6:AE6" si="1">SUM(AD7:AD8)</f>
        <v>5777.8428588299021</v>
      </c>
      <c r="AE6" s="30">
        <f t="shared" si="1"/>
        <v>6075.9375370394546</v>
      </c>
      <c r="AF6" s="30">
        <f t="shared" ref="AF6" si="2">SUM(AF7:AF8)</f>
        <v>5723.3209863736447</v>
      </c>
      <c r="AG6" s="30"/>
    </row>
    <row r="7" spans="2:33" ht="18" x14ac:dyDescent="0.2">
      <c r="B7" s="52" t="s">
        <v>165</v>
      </c>
      <c r="C7" s="30">
        <v>5264.6127038475688</v>
      </c>
      <c r="D7" s="30">
        <v>5233.6747739960374</v>
      </c>
      <c r="E7" s="30">
        <v>5140.5618020440561</v>
      </c>
      <c r="F7" s="30">
        <v>5255.1914561845151</v>
      </c>
      <c r="G7" s="30">
        <v>5474.135855250136</v>
      </c>
      <c r="H7" s="30">
        <v>5715.7623738973407</v>
      </c>
      <c r="I7" s="30">
        <v>5732.3705793494109</v>
      </c>
      <c r="J7" s="30">
        <v>5560.0478025580123</v>
      </c>
      <c r="K7" s="30">
        <v>5873.0250421906294</v>
      </c>
      <c r="L7" s="30">
        <v>5879.8709866053387</v>
      </c>
      <c r="M7" s="30">
        <v>5613.4343742380524</v>
      </c>
      <c r="N7" s="30">
        <v>5349.3988065664516</v>
      </c>
      <c r="O7" s="30">
        <v>5290.0729413010095</v>
      </c>
      <c r="P7" s="30">
        <v>5455.2245859119612</v>
      </c>
      <c r="Q7" s="30">
        <v>5361.2554330911817</v>
      </c>
      <c r="R7" s="30">
        <v>5208.209349588069</v>
      </c>
      <c r="S7" s="30">
        <v>4995.3906603101286</v>
      </c>
      <c r="T7" s="30">
        <v>4814.196968136459</v>
      </c>
      <c r="U7" s="30">
        <v>4755.5389639197847</v>
      </c>
      <c r="V7" s="30">
        <v>4606.4573309699972</v>
      </c>
      <c r="W7" s="30">
        <v>4861.4237939639997</v>
      </c>
      <c r="X7" s="30">
        <v>4502.3668826732765</v>
      </c>
      <c r="Y7" s="30">
        <v>4674.5360676423406</v>
      </c>
      <c r="Z7" s="30">
        <v>5080.3707601440883</v>
      </c>
      <c r="AA7" s="30">
        <v>4860.2586415884389</v>
      </c>
      <c r="AB7" s="30">
        <v>4876.0231638386877</v>
      </c>
      <c r="AC7" s="30">
        <v>4910.8149622150841</v>
      </c>
      <c r="AD7" s="30">
        <v>5194.3025049337548</v>
      </c>
      <c r="AE7" s="30">
        <v>5461.3839524239402</v>
      </c>
      <c r="AF7" s="30">
        <v>5150.9340482948346</v>
      </c>
      <c r="AG7" s="30"/>
    </row>
    <row r="8" spans="2:33" ht="18" x14ac:dyDescent="0.2">
      <c r="B8" s="52" t="s">
        <v>166</v>
      </c>
      <c r="C8" s="30">
        <v>555.88765760903254</v>
      </c>
      <c r="D8" s="30">
        <v>559.40251887518366</v>
      </c>
      <c r="E8" s="30">
        <v>567.20671314507047</v>
      </c>
      <c r="F8" s="30">
        <v>564.44673581503946</v>
      </c>
      <c r="G8" s="30">
        <v>578.59630033703138</v>
      </c>
      <c r="H8" s="30">
        <v>589.45061814110989</v>
      </c>
      <c r="I8" s="30">
        <v>600.29589043124281</v>
      </c>
      <c r="J8" s="30">
        <v>595.28596093763201</v>
      </c>
      <c r="K8" s="30">
        <v>627.41602258869739</v>
      </c>
      <c r="L8" s="30">
        <v>625.79601106174835</v>
      </c>
      <c r="M8" s="30">
        <v>593.54730144606594</v>
      </c>
      <c r="N8" s="30">
        <v>574.28868423517963</v>
      </c>
      <c r="O8" s="30">
        <v>569.95966647862315</v>
      </c>
      <c r="P8" s="30">
        <v>579.25386161148867</v>
      </c>
      <c r="Q8" s="30">
        <v>565.45518186298341</v>
      </c>
      <c r="R8" s="30">
        <v>552.96034930626615</v>
      </c>
      <c r="S8" s="30">
        <v>542.9303816689619</v>
      </c>
      <c r="T8" s="30">
        <v>513.99604646051273</v>
      </c>
      <c r="U8" s="30">
        <v>521.62732198765718</v>
      </c>
      <c r="V8" s="30">
        <v>520.49832205598784</v>
      </c>
      <c r="W8" s="30">
        <v>534.28214776050243</v>
      </c>
      <c r="X8" s="30">
        <v>495.30111031617139</v>
      </c>
      <c r="Y8" s="30">
        <v>511.06324941952016</v>
      </c>
      <c r="Z8" s="30">
        <v>538.78113220249577</v>
      </c>
      <c r="AA8" s="30">
        <v>522.25846915296256</v>
      </c>
      <c r="AB8" s="30">
        <v>538.05135364239572</v>
      </c>
      <c r="AC8" s="30">
        <v>558.30548380152493</v>
      </c>
      <c r="AD8" s="30">
        <v>583.54035389614717</v>
      </c>
      <c r="AE8" s="30">
        <v>614.55358461551418</v>
      </c>
      <c r="AF8" s="30">
        <v>572.38693807880986</v>
      </c>
      <c r="AG8" s="30"/>
    </row>
    <row r="9" spans="2:33" x14ac:dyDescent="0.2">
      <c r="B9" s="5" t="s">
        <v>143</v>
      </c>
      <c r="C9" s="30">
        <v>355.036</v>
      </c>
      <c r="D9" s="30">
        <v>315.14515999999998</v>
      </c>
      <c r="E9" s="30">
        <v>255.60083999999998</v>
      </c>
      <c r="F9" s="30">
        <v>357.2998</v>
      </c>
      <c r="G9" s="30">
        <v>269.64124000000004</v>
      </c>
      <c r="H9" s="30">
        <v>494.59520000000003</v>
      </c>
      <c r="I9" s="30">
        <v>484.03343999999993</v>
      </c>
      <c r="J9" s="30">
        <v>423.48680000000002</v>
      </c>
      <c r="K9" s="30">
        <v>305.58044000000001</v>
      </c>
      <c r="L9" s="30">
        <v>383.22723999999999</v>
      </c>
      <c r="M9" s="30">
        <v>366.38315999999998</v>
      </c>
      <c r="N9" s="30">
        <v>385.28247999999996</v>
      </c>
      <c r="O9" s="30">
        <v>273.89956000000001</v>
      </c>
      <c r="P9" s="30">
        <v>386.76</v>
      </c>
      <c r="Q9" s="30">
        <v>240.79571999999996</v>
      </c>
      <c r="R9" s="30">
        <v>266.73371999999995</v>
      </c>
      <c r="S9" s="30">
        <v>254.85636</v>
      </c>
      <c r="T9" s="30">
        <v>376.76671999999996</v>
      </c>
      <c r="U9" s="30">
        <v>262.20744000000002</v>
      </c>
      <c r="V9" s="30">
        <v>307.32239999999996</v>
      </c>
      <c r="W9" s="30">
        <v>427.93387999999993</v>
      </c>
      <c r="X9" s="30">
        <v>360.67856</v>
      </c>
      <c r="Y9" s="30">
        <v>229.39619999999999</v>
      </c>
      <c r="Z9" s="30">
        <v>515.69275999999991</v>
      </c>
      <c r="AA9" s="30">
        <v>391.07495680000005</v>
      </c>
      <c r="AB9" s="30">
        <v>401.14668</v>
      </c>
      <c r="AC9" s="30">
        <v>433.59667999999999</v>
      </c>
      <c r="AD9" s="30">
        <v>332.74647999999996</v>
      </c>
      <c r="AE9" s="30">
        <v>461.05708000000004</v>
      </c>
      <c r="AF9" s="30">
        <v>343.90247759999994</v>
      </c>
      <c r="AG9" s="30"/>
    </row>
    <row r="10" spans="2:33" x14ac:dyDescent="0.2">
      <c r="B10" s="5" t="s">
        <v>144</v>
      </c>
      <c r="C10" s="30">
        <v>96.677023188405784</v>
      </c>
      <c r="D10" s="30">
        <v>99.628382821946872</v>
      </c>
      <c r="E10" s="30">
        <v>118.08579710144927</v>
      </c>
      <c r="F10" s="30">
        <v>99.875217391304361</v>
      </c>
      <c r="G10" s="30">
        <v>98.719420289855051</v>
      </c>
      <c r="H10" s="30">
        <v>86.267101449275344</v>
      </c>
      <c r="I10" s="30">
        <v>87.18695652173912</v>
      </c>
      <c r="J10" s="30">
        <v>82.633913043478259</v>
      </c>
      <c r="K10" s="30">
        <v>95.371594202898564</v>
      </c>
      <c r="L10" s="30">
        <v>103.53391304347825</v>
      </c>
      <c r="M10" s="30">
        <v>91.8436231884058</v>
      </c>
      <c r="N10" s="30">
        <v>83.63666666666667</v>
      </c>
      <c r="O10" s="30">
        <v>80.805362318840594</v>
      </c>
      <c r="P10" s="30">
        <v>78.482608695652175</v>
      </c>
      <c r="Q10" s="30">
        <v>66.857681159420295</v>
      </c>
      <c r="R10" s="30">
        <v>60.814599999999999</v>
      </c>
      <c r="S10" s="30">
        <v>64.755533333333346</v>
      </c>
      <c r="T10" s="30">
        <v>50.899933333333344</v>
      </c>
      <c r="U10" s="30">
        <v>66.973133333333351</v>
      </c>
      <c r="V10" s="30">
        <v>89.020800000000008</v>
      </c>
      <c r="W10" s="30">
        <v>98.243200000000016</v>
      </c>
      <c r="X10" s="30">
        <v>70.265799999999999</v>
      </c>
      <c r="Y10" s="30">
        <v>46.351066666666675</v>
      </c>
      <c r="Z10" s="30">
        <v>47.090266666666672</v>
      </c>
      <c r="AA10" s="30">
        <v>54.549733333333336</v>
      </c>
      <c r="AB10" s="30">
        <v>64.265666666666661</v>
      </c>
      <c r="AC10" s="30">
        <v>79.107600000000019</v>
      </c>
      <c r="AD10" s="30">
        <v>83.988666666666674</v>
      </c>
      <c r="AE10" s="30">
        <v>88.762666666666675</v>
      </c>
      <c r="AF10" s="30">
        <v>91.980533333333341</v>
      </c>
      <c r="AG10" s="30"/>
    </row>
    <row r="11" spans="2:33" ht="18" x14ac:dyDescent="0.2">
      <c r="B11" s="24" t="s">
        <v>172</v>
      </c>
      <c r="C11" s="31">
        <f>C4+C5+C6+C9+C10</f>
        <v>18515.410940973503</v>
      </c>
      <c r="D11" s="31">
        <f t="shared" ref="D11:Y11" si="3">D4+D5+D6+D9+D10</f>
        <v>18689.852697233484</v>
      </c>
      <c r="E11" s="31">
        <f t="shared" si="3"/>
        <v>18793.993351738231</v>
      </c>
      <c r="F11" s="31">
        <f t="shared" si="3"/>
        <v>19101.570806568368</v>
      </c>
      <c r="G11" s="31">
        <f t="shared" si="3"/>
        <v>19281.828603306549</v>
      </c>
      <c r="H11" s="31">
        <f t="shared" si="3"/>
        <v>19869.198251088434</v>
      </c>
      <c r="I11" s="31">
        <f t="shared" si="3"/>
        <v>20355.395512253996</v>
      </c>
      <c r="J11" s="31">
        <f t="shared" si="3"/>
        <v>20515.26309149374</v>
      </c>
      <c r="K11" s="31">
        <f t="shared" si="3"/>
        <v>21031.91199670656</v>
      </c>
      <c r="L11" s="31">
        <f t="shared" si="3"/>
        <v>20766.359176809336</v>
      </c>
      <c r="M11" s="31">
        <f t="shared" si="3"/>
        <v>19915.894114444771</v>
      </c>
      <c r="N11" s="31">
        <f t="shared" si="3"/>
        <v>19679.748819762346</v>
      </c>
      <c r="O11" s="31">
        <f t="shared" si="3"/>
        <v>19458.881270769783</v>
      </c>
      <c r="P11" s="31">
        <f t="shared" si="3"/>
        <v>19771.420720568673</v>
      </c>
      <c r="Q11" s="31">
        <f t="shared" si="3"/>
        <v>19420.287568253494</v>
      </c>
      <c r="R11" s="31">
        <f t="shared" si="3"/>
        <v>19292.835852066302</v>
      </c>
      <c r="S11" s="31">
        <f t="shared" si="3"/>
        <v>19169.535837853873</v>
      </c>
      <c r="T11" s="31">
        <f t="shared" si="3"/>
        <v>18634.584188705296</v>
      </c>
      <c r="U11" s="31">
        <f t="shared" si="3"/>
        <v>18503.62498490178</v>
      </c>
      <c r="V11" s="31">
        <f t="shared" si="3"/>
        <v>18224.164235678512</v>
      </c>
      <c r="W11" s="31">
        <f t="shared" si="3"/>
        <v>18349.927516176205</v>
      </c>
      <c r="X11" s="31">
        <f t="shared" si="3"/>
        <v>17718.48733067662</v>
      </c>
      <c r="Y11" s="31">
        <f t="shared" si="3"/>
        <v>18527.156202435661</v>
      </c>
      <c r="Z11" s="31">
        <f>Z4+Z5+Z6+Z9+Z10</f>
        <v>19356.014150292562</v>
      </c>
      <c r="AA11" s="31">
        <f>AA4+AA5+AA6+AA9+AA10</f>
        <v>18876.041004266328</v>
      </c>
      <c r="AB11" s="31">
        <f>AB4+AB5+AB6+AB9+AB10</f>
        <v>19410.889622774797</v>
      </c>
      <c r="AC11" s="31">
        <f>AC4+AC5+AC6+AC9+AC10</f>
        <v>19899.815916982501</v>
      </c>
      <c r="AD11" s="31">
        <f t="shared" ref="AD11:AE11" si="4">AD4+AD5+AD6+AD9+AD10</f>
        <v>20567.79804551477</v>
      </c>
      <c r="AE11" s="31">
        <f t="shared" si="4"/>
        <v>21351.150252449028</v>
      </c>
      <c r="AF11" s="31">
        <f t="shared" ref="AF11" si="5">AF4+AF5+AF6+AF9+AF10</f>
        <v>20479.695597940183</v>
      </c>
      <c r="AG11" s="31"/>
    </row>
    <row r="12" spans="2:33" x14ac:dyDescent="0.2">
      <c r="B12" s="25"/>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2:33" x14ac:dyDescent="0.2">
      <c r="B13" s="24" t="s">
        <v>189</v>
      </c>
    </row>
    <row r="14" spans="2:33" ht="18" x14ac:dyDescent="0.2">
      <c r="B14" s="10" t="s">
        <v>192</v>
      </c>
    </row>
    <row r="15" spans="2:33" x14ac:dyDescent="0.2">
      <c r="B15" s="4" t="s">
        <v>101</v>
      </c>
      <c r="C15" s="4">
        <v>1990</v>
      </c>
      <c r="D15" s="4">
        <v>1991</v>
      </c>
      <c r="E15" s="4">
        <v>1992</v>
      </c>
      <c r="F15" s="4">
        <v>1993</v>
      </c>
      <c r="G15" s="4">
        <v>1994</v>
      </c>
      <c r="H15" s="4">
        <v>1995</v>
      </c>
      <c r="I15" s="4">
        <v>1996</v>
      </c>
      <c r="J15" s="4">
        <v>1997</v>
      </c>
      <c r="K15" s="4">
        <v>1998</v>
      </c>
      <c r="L15" s="4">
        <v>1999</v>
      </c>
      <c r="M15" s="4">
        <v>2000</v>
      </c>
      <c r="N15" s="4">
        <v>2001</v>
      </c>
      <c r="O15" s="4">
        <v>2002</v>
      </c>
      <c r="P15" s="4">
        <v>2003</v>
      </c>
      <c r="Q15" s="4">
        <v>2004</v>
      </c>
      <c r="R15" s="4">
        <v>2005</v>
      </c>
      <c r="S15" s="4">
        <v>2006</v>
      </c>
      <c r="T15" s="4">
        <v>2007</v>
      </c>
      <c r="U15" s="4">
        <v>2008</v>
      </c>
      <c r="V15" s="4">
        <v>2009</v>
      </c>
      <c r="W15" s="4">
        <v>2010</v>
      </c>
      <c r="X15" s="4">
        <v>2011</v>
      </c>
      <c r="Y15" s="4">
        <v>2012</v>
      </c>
      <c r="Z15" s="4">
        <v>2013</v>
      </c>
      <c r="AA15" s="4">
        <v>2014</v>
      </c>
      <c r="AB15" s="4">
        <v>2015</v>
      </c>
      <c r="AC15" s="4">
        <v>2016</v>
      </c>
      <c r="AD15" s="4">
        <v>2017</v>
      </c>
      <c r="AE15" s="4">
        <v>2018</v>
      </c>
      <c r="AF15" s="4">
        <v>2019</v>
      </c>
      <c r="AG15" s="4"/>
    </row>
    <row r="16" spans="2:33" x14ac:dyDescent="0.2">
      <c r="B16" s="9" t="s">
        <v>140</v>
      </c>
      <c r="C16" s="42">
        <v>10466.066693626075</v>
      </c>
      <c r="D16" s="42">
        <v>10660.547678512488</v>
      </c>
      <c r="E16" s="42">
        <v>10852.00217283778</v>
      </c>
      <c r="F16" s="42">
        <v>10942.326463158119</v>
      </c>
      <c r="G16" s="42">
        <v>10976.466639185966</v>
      </c>
      <c r="H16" s="42">
        <v>11085.93373541304</v>
      </c>
      <c r="I16" s="42">
        <v>11470.212074696638</v>
      </c>
      <c r="J16" s="42">
        <v>11811.870224809058</v>
      </c>
      <c r="K16" s="42">
        <v>12040.36882009474</v>
      </c>
      <c r="L16" s="42">
        <v>11742.651515125888</v>
      </c>
      <c r="M16" s="42">
        <v>11295.770135360593</v>
      </c>
      <c r="N16" s="42">
        <v>11308.710130901731</v>
      </c>
      <c r="O16" s="42">
        <v>11264.603627702762</v>
      </c>
      <c r="P16" s="42">
        <v>11302.743895659585</v>
      </c>
      <c r="Q16" s="42">
        <v>11241.255673611189</v>
      </c>
      <c r="R16" s="42">
        <v>11217.330901472804</v>
      </c>
      <c r="S16" s="42">
        <v>11304.710444586908</v>
      </c>
      <c r="T16" s="42">
        <v>10951.346415367289</v>
      </c>
      <c r="U16" s="42">
        <v>10964.90014598888</v>
      </c>
      <c r="V16" s="42">
        <v>10789.133150387202</v>
      </c>
      <c r="W16" s="42">
        <v>10554.669290296861</v>
      </c>
      <c r="X16" s="42">
        <v>10419.329881054276</v>
      </c>
      <c r="Y16" s="42">
        <v>11043.027430425514</v>
      </c>
      <c r="Z16" s="42">
        <v>11144.523065171637</v>
      </c>
      <c r="AA16" s="42">
        <v>11063.691314453081</v>
      </c>
      <c r="AB16" s="42">
        <v>11463.65668811105</v>
      </c>
      <c r="AC16" s="42">
        <v>11789.939081336175</v>
      </c>
      <c r="AD16" s="42">
        <v>12182.619630922911</v>
      </c>
      <c r="AE16" s="42">
        <v>12467.057001502155</v>
      </c>
      <c r="AF16" s="42">
        <v>12147.932237567402</v>
      </c>
      <c r="AG16" s="42"/>
    </row>
    <row r="17" spans="2:34" x14ac:dyDescent="0.2">
      <c r="B17" s="9" t="s">
        <v>141</v>
      </c>
      <c r="C17" s="42">
        <v>1776.9849395881865</v>
      </c>
      <c r="D17" s="42">
        <v>1821.3098482588666</v>
      </c>
      <c r="E17" s="42">
        <v>1860.3951563954486</v>
      </c>
      <c r="F17" s="42">
        <v>1882.289227294074</v>
      </c>
      <c r="G17" s="42">
        <v>1884.1265823823196</v>
      </c>
      <c r="H17" s="42">
        <v>1897.0459522354363</v>
      </c>
      <c r="I17" s="42">
        <v>1981.1513786265098</v>
      </c>
      <c r="J17" s="42">
        <v>2041.7932964116767</v>
      </c>
      <c r="K17" s="42">
        <v>2090.0046405692069</v>
      </c>
      <c r="L17" s="42">
        <v>2031.1360568998134</v>
      </c>
      <c r="M17" s="42">
        <v>1954.7732833390669</v>
      </c>
      <c r="N17" s="42">
        <v>1978.2883766138416</v>
      </c>
      <c r="O17" s="42">
        <v>1979.3973810156904</v>
      </c>
      <c r="P17" s="42">
        <v>1968.8117708992922</v>
      </c>
      <c r="Q17" s="42">
        <v>1944.5346554266166</v>
      </c>
      <c r="R17" s="42">
        <v>1986.6503624951206</v>
      </c>
      <c r="S17" s="42">
        <v>2006.7494250291311</v>
      </c>
      <c r="T17" s="42">
        <v>1927.2638509100166</v>
      </c>
      <c r="U17" s="42">
        <v>1932.2348757648419</v>
      </c>
      <c r="V17" s="42">
        <v>1911.6224376361347</v>
      </c>
      <c r="W17" s="42">
        <v>1873.2620514350792</v>
      </c>
      <c r="X17" s="42">
        <v>1870.4371741129621</v>
      </c>
      <c r="Y17" s="42">
        <v>2022.6982272723621</v>
      </c>
      <c r="Z17" s="42">
        <v>2029.4844815395031</v>
      </c>
      <c r="AA17" s="42">
        <v>1984.1180983009322</v>
      </c>
      <c r="AB17" s="42">
        <v>2067.650086272195</v>
      </c>
      <c r="AC17" s="42">
        <v>2127.9805885560245</v>
      </c>
      <c r="AD17" s="42">
        <v>2190.612033875012</v>
      </c>
      <c r="AE17" s="42">
        <v>2261.3590341696299</v>
      </c>
      <c r="AF17" s="42">
        <v>2168.5325749437789</v>
      </c>
      <c r="AG17" s="42"/>
    </row>
    <row r="18" spans="2:34" x14ac:dyDescent="0.2">
      <c r="B18" s="9" t="s">
        <v>142</v>
      </c>
      <c r="C18" s="42">
        <f>SUM(C19:C20)</f>
        <v>5816.6775676774532</v>
      </c>
      <c r="D18" s="42">
        <f t="shared" ref="D18:Y18" si="6">SUM(D19:D20)</f>
        <v>5789.9395271354169</v>
      </c>
      <c r="E18" s="42">
        <f>SUM(E19:E20)</f>
        <v>5706.290310283086</v>
      </c>
      <c r="F18" s="42">
        <f t="shared" si="6"/>
        <v>5823.8590668296883</v>
      </c>
      <c r="G18" s="42">
        <f t="shared" si="6"/>
        <v>6049.3961558783176</v>
      </c>
      <c r="H18" s="42">
        <f t="shared" si="6"/>
        <v>6304.538930017804</v>
      </c>
      <c r="I18" s="42">
        <f t="shared" si="6"/>
        <v>6331.8092703072234</v>
      </c>
      <c r="J18" s="42">
        <f t="shared" si="6"/>
        <v>6154.0856007821749</v>
      </c>
      <c r="K18" s="42">
        <f t="shared" si="6"/>
        <v>6509.7102230571327</v>
      </c>
      <c r="L18" s="42">
        <f t="shared" si="6"/>
        <v>6510.992126744819</v>
      </c>
      <c r="M18" s="42">
        <f t="shared" si="6"/>
        <v>6218.452832533113</v>
      </c>
      <c r="N18" s="42">
        <f t="shared" si="6"/>
        <v>5934.9614729135392</v>
      </c>
      <c r="O18" s="42">
        <f t="shared" si="6"/>
        <v>5871.2853968200343</v>
      </c>
      <c r="P18" s="42">
        <f t="shared" si="6"/>
        <v>6045.7049836311617</v>
      </c>
      <c r="Q18" s="42">
        <f t="shared" si="6"/>
        <v>5938.0143728123503</v>
      </c>
      <c r="R18" s="42">
        <f t="shared" si="6"/>
        <v>5772.1446683202685</v>
      </c>
      <c r="S18" s="42">
        <f t="shared" si="6"/>
        <v>5549.0630698505656</v>
      </c>
      <c r="T18" s="42">
        <f t="shared" si="6"/>
        <v>5339.0421206093679</v>
      </c>
      <c r="U18" s="42">
        <f t="shared" si="6"/>
        <v>5287.6611985832405</v>
      </c>
      <c r="V18" s="42">
        <f t="shared" si="6"/>
        <v>5137.6837203569612</v>
      </c>
      <c r="W18" s="42">
        <f t="shared" si="6"/>
        <v>5405.9382196904207</v>
      </c>
      <c r="X18" s="42">
        <f t="shared" si="6"/>
        <v>5007.5487595554378</v>
      </c>
      <c r="Y18" s="42">
        <f t="shared" si="6"/>
        <v>5195.8302026731944</v>
      </c>
      <c r="Z18" s="42">
        <f>SUM(Z19:Z20)</f>
        <v>5629.2845788829245</v>
      </c>
      <c r="AA18" s="42">
        <f>SUM(AA19:AA20)</f>
        <v>5392.245153674372</v>
      </c>
      <c r="AB18" s="42">
        <f>SUM(AB19:AB20)</f>
        <v>5423.4584578881322</v>
      </c>
      <c r="AC18" s="42">
        <f>SUM(AC19:AC20)</f>
        <v>5478.351360405064</v>
      </c>
      <c r="AD18" s="42">
        <f t="shared" ref="AD18:AE18" si="7">SUM(AD19:AD20)</f>
        <v>5787.0618722607687</v>
      </c>
      <c r="AE18" s="42">
        <f t="shared" si="7"/>
        <v>6088.5206596251683</v>
      </c>
      <c r="AF18" s="42">
        <f t="shared" ref="AF18" si="8">SUM(AF19:AF20)</f>
        <v>5735.7638222387068</v>
      </c>
      <c r="AG18" s="42"/>
    </row>
    <row r="19" spans="2:34" ht="18" x14ac:dyDescent="0.2">
      <c r="B19" s="43" t="s">
        <v>165</v>
      </c>
      <c r="C19" s="42">
        <v>5261.1679889188808</v>
      </c>
      <c r="D19" s="42">
        <v>5230.8704068258512</v>
      </c>
      <c r="E19" s="42">
        <v>5139.3028200376812</v>
      </c>
      <c r="F19" s="42">
        <v>5259.2379798413822</v>
      </c>
      <c r="G19" s="42">
        <v>5471.1532230172852</v>
      </c>
      <c r="H19" s="42">
        <v>5715.2581004006042</v>
      </c>
      <c r="I19" s="42">
        <v>5731.7006571178317</v>
      </c>
      <c r="J19" s="42">
        <v>5559.0171577497176</v>
      </c>
      <c r="K19" s="42">
        <v>5882.5226116248941</v>
      </c>
      <c r="L19" s="42">
        <v>5885.6970207782742</v>
      </c>
      <c r="M19" s="42">
        <v>5624.9745876684337</v>
      </c>
      <c r="N19" s="42">
        <v>5360.757189320062</v>
      </c>
      <c r="O19" s="42">
        <v>5301.4122285184676</v>
      </c>
      <c r="P19" s="42">
        <v>5466.5381798384878</v>
      </c>
      <c r="Q19" s="42">
        <v>5372.6397844334388</v>
      </c>
      <c r="R19" s="42">
        <v>5219.2861462543206</v>
      </c>
      <c r="S19" s="42">
        <v>5006.2527806696207</v>
      </c>
      <c r="T19" s="42">
        <v>4825.135516518746</v>
      </c>
      <c r="U19" s="42">
        <v>4766.1648851644286</v>
      </c>
      <c r="V19" s="42">
        <v>4617.2935732190981</v>
      </c>
      <c r="W19" s="42">
        <v>4871.8026123834234</v>
      </c>
      <c r="X19" s="42">
        <v>4512.4090527065819</v>
      </c>
      <c r="Y19" s="42">
        <v>4684.9120374247113</v>
      </c>
      <c r="Z19" s="42">
        <v>5090.6526952787317</v>
      </c>
      <c r="AA19" s="42">
        <v>4870.1735541763319</v>
      </c>
      <c r="AB19" s="42">
        <v>4885.6223938436578</v>
      </c>
      <c r="AC19" s="42">
        <v>4920.2715517188053</v>
      </c>
      <c r="AD19" s="42">
        <v>5203.7326304262851</v>
      </c>
      <c r="AE19" s="42">
        <v>5473.8054711448613</v>
      </c>
      <c r="AF19" s="42">
        <v>5163.3816821720757</v>
      </c>
      <c r="AG19" s="42"/>
    </row>
    <row r="20" spans="2:34" ht="18" x14ac:dyDescent="0.2">
      <c r="B20" s="43" t="s">
        <v>166</v>
      </c>
      <c r="C20" s="42">
        <v>555.50957875857227</v>
      </c>
      <c r="D20" s="42">
        <v>559.06912030956562</v>
      </c>
      <c r="E20" s="42">
        <v>566.9874902454045</v>
      </c>
      <c r="F20" s="42">
        <v>564.62108698830593</v>
      </c>
      <c r="G20" s="42">
        <v>578.24293286103261</v>
      </c>
      <c r="H20" s="42">
        <v>589.28082961719974</v>
      </c>
      <c r="I20" s="42">
        <v>600.10861318939158</v>
      </c>
      <c r="J20" s="42">
        <v>595.06844303245714</v>
      </c>
      <c r="K20" s="42">
        <v>627.1876114322381</v>
      </c>
      <c r="L20" s="42">
        <v>625.2951059665445</v>
      </c>
      <c r="M20" s="42">
        <v>593.47824486467925</v>
      </c>
      <c r="N20" s="42">
        <v>574.20428359347761</v>
      </c>
      <c r="O20" s="42">
        <v>569.87316830156692</v>
      </c>
      <c r="P20" s="42">
        <v>579.16680379267427</v>
      </c>
      <c r="Q20" s="42">
        <v>565.37458837891177</v>
      </c>
      <c r="R20" s="42">
        <v>552.85852206594791</v>
      </c>
      <c r="S20" s="42">
        <v>542.81028918094489</v>
      </c>
      <c r="T20" s="42">
        <v>513.90660409062173</v>
      </c>
      <c r="U20" s="42">
        <v>521.49631341881161</v>
      </c>
      <c r="V20" s="42">
        <v>520.39014713786264</v>
      </c>
      <c r="W20" s="42">
        <v>534.13560730699692</v>
      </c>
      <c r="X20" s="42">
        <v>495.13970684885606</v>
      </c>
      <c r="Y20" s="42">
        <v>510.91816524848332</v>
      </c>
      <c r="Z20" s="42">
        <v>538.63188360419269</v>
      </c>
      <c r="AA20" s="42">
        <v>522.07159949804054</v>
      </c>
      <c r="AB20" s="42">
        <v>537.83606404447448</v>
      </c>
      <c r="AC20" s="42">
        <v>558.07980868625918</v>
      </c>
      <c r="AD20" s="42">
        <v>583.32924183448313</v>
      </c>
      <c r="AE20" s="42">
        <v>614.71518848030678</v>
      </c>
      <c r="AF20" s="42">
        <v>572.382140066631</v>
      </c>
      <c r="AG20" s="42"/>
    </row>
    <row r="21" spans="2:34" x14ac:dyDescent="0.2">
      <c r="B21" s="9" t="s">
        <v>143</v>
      </c>
      <c r="C21" s="42">
        <v>355.036</v>
      </c>
      <c r="D21" s="42">
        <v>315.14515999999998</v>
      </c>
      <c r="E21" s="42">
        <v>255.60083999999998</v>
      </c>
      <c r="F21" s="42">
        <v>357.2998</v>
      </c>
      <c r="G21" s="42">
        <v>269.64124000000004</v>
      </c>
      <c r="H21" s="42">
        <v>494.59520000000003</v>
      </c>
      <c r="I21" s="42">
        <v>484.03343999999993</v>
      </c>
      <c r="J21" s="42">
        <v>423.48680000000002</v>
      </c>
      <c r="K21" s="42">
        <v>305.58044000000001</v>
      </c>
      <c r="L21" s="42">
        <v>383.22723999999999</v>
      </c>
      <c r="M21" s="42">
        <v>366.38315999999998</v>
      </c>
      <c r="N21" s="42">
        <v>385.28247999999996</v>
      </c>
      <c r="O21" s="42">
        <v>273.89956000000001</v>
      </c>
      <c r="P21" s="42">
        <v>386.76</v>
      </c>
      <c r="Q21" s="42">
        <v>240.79571999999996</v>
      </c>
      <c r="R21" s="42">
        <v>266.73371999999995</v>
      </c>
      <c r="S21" s="42">
        <v>254.85636</v>
      </c>
      <c r="T21" s="42">
        <v>376.76671999999996</v>
      </c>
      <c r="U21" s="42">
        <v>262.20744000000002</v>
      </c>
      <c r="V21" s="42">
        <v>307.32239999999996</v>
      </c>
      <c r="W21" s="42">
        <v>427.93387999999993</v>
      </c>
      <c r="X21" s="42">
        <v>360.67856</v>
      </c>
      <c r="Y21" s="42">
        <v>229.39619999999999</v>
      </c>
      <c r="Z21" s="42">
        <v>515.69275999999991</v>
      </c>
      <c r="AA21" s="42">
        <v>391.07495680000005</v>
      </c>
      <c r="AB21" s="42">
        <v>401.14668</v>
      </c>
      <c r="AC21" s="42">
        <v>433.59667999999999</v>
      </c>
      <c r="AD21" s="42">
        <v>332.74647999999996</v>
      </c>
      <c r="AE21" s="42">
        <v>461.05708000000004</v>
      </c>
      <c r="AF21" s="42">
        <v>343.90247759999994</v>
      </c>
      <c r="AG21" s="42"/>
    </row>
    <row r="22" spans="2:34" x14ac:dyDescent="0.2">
      <c r="B22" s="9" t="s">
        <v>144</v>
      </c>
      <c r="C22" s="42">
        <v>96.677023188405784</v>
      </c>
      <c r="D22" s="42">
        <v>99.628382821946872</v>
      </c>
      <c r="E22" s="42">
        <v>118.08579710144927</v>
      </c>
      <c r="F22" s="42">
        <v>99.875217391304361</v>
      </c>
      <c r="G22" s="42">
        <v>98.719420289855051</v>
      </c>
      <c r="H22" s="42">
        <v>86.267101449275344</v>
      </c>
      <c r="I22" s="42">
        <v>87.18695652173912</v>
      </c>
      <c r="J22" s="42">
        <v>82.633913043478259</v>
      </c>
      <c r="K22" s="42">
        <v>95.371594202898564</v>
      </c>
      <c r="L22" s="42">
        <v>103.53391304347825</v>
      </c>
      <c r="M22" s="42">
        <v>91.8436231884058</v>
      </c>
      <c r="N22" s="42">
        <v>83.63666666666667</v>
      </c>
      <c r="O22" s="42">
        <v>80.805362318840594</v>
      </c>
      <c r="P22" s="42">
        <v>78.482608695652175</v>
      </c>
      <c r="Q22" s="42">
        <v>66.857681159420295</v>
      </c>
      <c r="R22" s="42">
        <v>60.814599999999999</v>
      </c>
      <c r="S22" s="42">
        <v>64.755533333333346</v>
      </c>
      <c r="T22" s="42">
        <v>50.899933333333344</v>
      </c>
      <c r="U22" s="42">
        <v>66.973133333333351</v>
      </c>
      <c r="V22" s="42">
        <v>89.020800000000008</v>
      </c>
      <c r="W22" s="42">
        <v>98.243200000000016</v>
      </c>
      <c r="X22" s="42">
        <v>70.265799999999999</v>
      </c>
      <c r="Y22" s="42">
        <v>46.351066666666675</v>
      </c>
      <c r="Z22" s="42">
        <v>47.090266666666672</v>
      </c>
      <c r="AA22" s="42">
        <v>54.549733333333336</v>
      </c>
      <c r="AB22" s="42">
        <v>64.265666666666661</v>
      </c>
      <c r="AC22" s="42">
        <v>79.107600000000019</v>
      </c>
      <c r="AD22" s="42">
        <v>83.988666666666674</v>
      </c>
      <c r="AE22" s="42">
        <v>88.762666666666675</v>
      </c>
      <c r="AF22" s="42">
        <v>91.980533333333341</v>
      </c>
      <c r="AG22" s="42"/>
    </row>
    <row r="23" spans="2:34" ht="18" x14ac:dyDescent="0.2">
      <c r="B23" s="8" t="s">
        <v>172</v>
      </c>
      <c r="C23" s="44">
        <f>C16+C17+C18+C21+C22</f>
        <v>18511.442224080121</v>
      </c>
      <c r="D23" s="44">
        <f t="shared" ref="D23:Y23" si="9">D16+D17+D18+D21+D22</f>
        <v>18686.570596728718</v>
      </c>
      <c r="E23" s="44">
        <f t="shared" si="9"/>
        <v>18792.37427661776</v>
      </c>
      <c r="F23" s="44">
        <f t="shared" si="9"/>
        <v>19105.649774673187</v>
      </c>
      <c r="G23" s="44">
        <f t="shared" si="9"/>
        <v>19278.350037736458</v>
      </c>
      <c r="H23" s="44">
        <f t="shared" si="9"/>
        <v>19868.380919115556</v>
      </c>
      <c r="I23" s="44">
        <f t="shared" si="9"/>
        <v>20354.393120152108</v>
      </c>
      <c r="J23" s="44">
        <f t="shared" si="9"/>
        <v>20513.869835046389</v>
      </c>
      <c r="K23" s="44">
        <f t="shared" si="9"/>
        <v>21041.03571792398</v>
      </c>
      <c r="L23" s="44">
        <f t="shared" si="9"/>
        <v>20771.540851813999</v>
      </c>
      <c r="M23" s="44">
        <f t="shared" si="9"/>
        <v>19927.223034421178</v>
      </c>
      <c r="N23" s="44">
        <f t="shared" si="9"/>
        <v>19690.879127095781</v>
      </c>
      <c r="O23" s="44">
        <f t="shared" si="9"/>
        <v>19469.991327857326</v>
      </c>
      <c r="P23" s="44">
        <f t="shared" si="9"/>
        <v>19782.503258885688</v>
      </c>
      <c r="Q23" s="44">
        <f t="shared" si="9"/>
        <v>19431.458103009576</v>
      </c>
      <c r="R23" s="44">
        <f t="shared" si="9"/>
        <v>19303.674252288194</v>
      </c>
      <c r="S23" s="44">
        <f t="shared" si="9"/>
        <v>19180.13483279994</v>
      </c>
      <c r="T23" s="44">
        <f t="shared" si="9"/>
        <v>18645.319040220005</v>
      </c>
      <c r="U23" s="44">
        <f t="shared" si="9"/>
        <v>18513.976793670292</v>
      </c>
      <c r="V23" s="44">
        <f t="shared" si="9"/>
        <v>18234.7825083803</v>
      </c>
      <c r="W23" s="44">
        <f t="shared" si="9"/>
        <v>18360.046641422363</v>
      </c>
      <c r="X23" s="44">
        <f t="shared" si="9"/>
        <v>17728.260174722676</v>
      </c>
      <c r="Y23" s="44">
        <f t="shared" si="9"/>
        <v>18537.303127037736</v>
      </c>
      <c r="Z23" s="44">
        <f>Z16+Z17+Z18+Z21+Z22</f>
        <v>19366.075152260732</v>
      </c>
      <c r="AA23" s="44">
        <f>AA16+AA17+AA18+AA21+AA22</f>
        <v>18885.679256561718</v>
      </c>
      <c r="AB23" s="44">
        <f>AB16+AB17+AB18+AB21+AB22</f>
        <v>19420.177578938044</v>
      </c>
      <c r="AC23" s="44">
        <f>AC16+AC17+AC18+AC21+AC22</f>
        <v>19908.975310297261</v>
      </c>
      <c r="AD23" s="44">
        <f t="shared" ref="AD23:AE23" si="10">AD16+AD17+AD18+AD21+AD22</f>
        <v>20577.028683725362</v>
      </c>
      <c r="AE23" s="44">
        <f t="shared" si="10"/>
        <v>21366.756441963615</v>
      </c>
      <c r="AF23" s="44">
        <f t="shared" ref="AF23" si="11">AF16+AF17+AF18+AF21+AF22</f>
        <v>20488.111645683221</v>
      </c>
      <c r="AG23" s="44"/>
    </row>
    <row r="24" spans="2:34" x14ac:dyDescent="0.2">
      <c r="B24" s="25"/>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2:34" x14ac:dyDescent="0.2">
      <c r="B25" s="8" t="s">
        <v>7</v>
      </c>
    </row>
    <row r="27" spans="2:34" x14ac:dyDescent="0.2">
      <c r="B27" s="4" t="s">
        <v>101</v>
      </c>
      <c r="C27" s="4">
        <v>1990</v>
      </c>
      <c r="D27" s="4">
        <v>1991</v>
      </c>
      <c r="E27" s="4">
        <v>1992</v>
      </c>
      <c r="F27" s="4">
        <v>1993</v>
      </c>
      <c r="G27" s="4">
        <v>1994</v>
      </c>
      <c r="H27" s="4">
        <v>1995</v>
      </c>
      <c r="I27" s="4">
        <v>1996</v>
      </c>
      <c r="J27" s="4">
        <v>1997</v>
      </c>
      <c r="K27" s="4">
        <v>1998</v>
      </c>
      <c r="L27" s="4">
        <v>1999</v>
      </c>
      <c r="M27" s="4">
        <v>2000</v>
      </c>
      <c r="N27" s="4">
        <v>2001</v>
      </c>
      <c r="O27" s="4">
        <v>2002</v>
      </c>
      <c r="P27" s="4">
        <v>2003</v>
      </c>
      <c r="Q27" s="4">
        <v>2004</v>
      </c>
      <c r="R27" s="4">
        <v>2005</v>
      </c>
      <c r="S27" s="4">
        <v>2006</v>
      </c>
      <c r="T27" s="4">
        <v>2007</v>
      </c>
      <c r="U27" s="4">
        <v>2008</v>
      </c>
      <c r="V27" s="4">
        <v>2009</v>
      </c>
      <c r="W27" s="4">
        <v>2010</v>
      </c>
      <c r="X27" s="4">
        <v>2011</v>
      </c>
      <c r="Y27" s="4">
        <v>2012</v>
      </c>
      <c r="Z27" s="4">
        <v>2013</v>
      </c>
      <c r="AA27" s="4">
        <v>2014</v>
      </c>
      <c r="AB27" s="4">
        <v>2015</v>
      </c>
      <c r="AC27" s="4">
        <v>2016</v>
      </c>
      <c r="AD27" s="4">
        <v>2017</v>
      </c>
      <c r="AE27" s="4">
        <v>2018</v>
      </c>
      <c r="AF27" s="4">
        <v>2019</v>
      </c>
      <c r="AG27" s="4"/>
    </row>
    <row r="28" spans="2:34" x14ac:dyDescent="0.2">
      <c r="B28" s="9" t="s">
        <v>140</v>
      </c>
      <c r="C28" s="28">
        <f>(C16-C4)/C4</f>
        <v>0</v>
      </c>
      <c r="D28" s="28">
        <f t="shared" ref="D28:Y35" si="12">(D16-D4)/D4</f>
        <v>0</v>
      </c>
      <c r="E28" s="28">
        <f t="shared" si="12"/>
        <v>0</v>
      </c>
      <c r="F28" s="28">
        <f t="shared" si="12"/>
        <v>0</v>
      </c>
      <c r="G28" s="28">
        <f t="shared" si="12"/>
        <v>0</v>
      </c>
      <c r="H28" s="28">
        <f t="shared" si="12"/>
        <v>0</v>
      </c>
      <c r="I28" s="28">
        <f t="shared" si="12"/>
        <v>0</v>
      </c>
      <c r="J28" s="28">
        <f t="shared" si="12"/>
        <v>0</v>
      </c>
      <c r="K28" s="28">
        <f t="shared" si="12"/>
        <v>0</v>
      </c>
      <c r="L28" s="28">
        <f t="shared" si="12"/>
        <v>0</v>
      </c>
      <c r="M28" s="28">
        <f t="shared" si="12"/>
        <v>0</v>
      </c>
      <c r="N28" s="28">
        <f t="shared" si="12"/>
        <v>0</v>
      </c>
      <c r="O28" s="28">
        <f t="shared" si="12"/>
        <v>0</v>
      </c>
      <c r="P28" s="28">
        <f t="shared" si="12"/>
        <v>0</v>
      </c>
      <c r="Q28" s="28">
        <f t="shared" si="12"/>
        <v>0</v>
      </c>
      <c r="R28" s="28">
        <f t="shared" si="12"/>
        <v>0</v>
      </c>
      <c r="S28" s="28">
        <f t="shared" si="12"/>
        <v>0</v>
      </c>
      <c r="T28" s="28">
        <f t="shared" si="12"/>
        <v>0</v>
      </c>
      <c r="U28" s="28">
        <f t="shared" si="12"/>
        <v>0</v>
      </c>
      <c r="V28" s="28">
        <f t="shared" si="12"/>
        <v>0</v>
      </c>
      <c r="W28" s="28">
        <f t="shared" si="12"/>
        <v>0</v>
      </c>
      <c r="X28" s="28">
        <f t="shared" si="12"/>
        <v>0</v>
      </c>
      <c r="Y28" s="28">
        <f t="shared" si="12"/>
        <v>0</v>
      </c>
      <c r="Z28" s="28">
        <f t="shared" ref="Z28:AC35" si="13">(Z16-Z4)/Z4</f>
        <v>0</v>
      </c>
      <c r="AA28" s="28">
        <f t="shared" si="13"/>
        <v>0</v>
      </c>
      <c r="AB28" s="28">
        <f t="shared" si="13"/>
        <v>0</v>
      </c>
      <c r="AC28" s="28">
        <f t="shared" si="13"/>
        <v>0</v>
      </c>
      <c r="AD28" s="28">
        <f t="shared" ref="AD28:AE28" si="14">(AD16-AD4)/AD4</f>
        <v>0</v>
      </c>
      <c r="AE28" s="28">
        <f t="shared" si="14"/>
        <v>1.9408919557430311E-4</v>
      </c>
      <c r="AF28" s="28">
        <f t="shared" ref="AF28" si="15">(AF16-AF4)/AF4</f>
        <v>-2.6980654683462368E-4</v>
      </c>
      <c r="AG28" s="28"/>
      <c r="AH28" s="33">
        <f>AVERAGE(C28:AF28)</f>
        <v>-2.5239117086773526E-6</v>
      </c>
    </row>
    <row r="29" spans="2:34" x14ac:dyDescent="0.2">
      <c r="B29" s="9" t="s">
        <v>141</v>
      </c>
      <c r="C29" s="28">
        <f>(C17-C5)/C5</f>
        <v>-8.2111631336065404E-5</v>
      </c>
      <c r="D29" s="28">
        <f t="shared" ref="D29:R29" si="16">(D17-D5)/D5</f>
        <v>-7.9241504017408873E-5</v>
      </c>
      <c r="E29" s="28">
        <f t="shared" si="16"/>
        <v>-7.5714854436950582E-5</v>
      </c>
      <c r="F29" s="28">
        <f t="shared" si="16"/>
        <v>-7.538481634179544E-5</v>
      </c>
      <c r="G29" s="28">
        <f t="shared" si="16"/>
        <v>-7.5661091928306946E-5</v>
      </c>
      <c r="H29" s="28">
        <f t="shared" si="16"/>
        <v>-7.5516954531569576E-5</v>
      </c>
      <c r="I29" s="28">
        <f t="shared" si="16"/>
        <v>-7.3281623034471364E-5</v>
      </c>
      <c r="J29" s="28">
        <f t="shared" si="16"/>
        <v>-7.1056861745705846E-5</v>
      </c>
      <c r="K29" s="28">
        <f t="shared" si="16"/>
        <v>-6.9582113717518921E-5</v>
      </c>
      <c r="L29" s="28">
        <f t="shared" si="16"/>
        <v>-7.0622517627338307E-5</v>
      </c>
      <c r="M29" s="28">
        <f t="shared" si="16"/>
        <v>-7.2758577603561752E-5</v>
      </c>
      <c r="N29" s="28">
        <f t="shared" si="16"/>
        <v>-7.2620527135536575E-5</v>
      </c>
      <c r="O29" s="28">
        <f t="shared" si="16"/>
        <v>-7.2103592103478197E-5</v>
      </c>
      <c r="P29" s="28">
        <f t="shared" si="16"/>
        <v>-7.3134091167235905E-5</v>
      </c>
      <c r="Q29" s="28">
        <f t="shared" si="16"/>
        <v>-6.8506866173156418E-5</v>
      </c>
      <c r="R29" s="28">
        <f t="shared" si="16"/>
        <v>-6.8738726765105648E-5</v>
      </c>
      <c r="S29" s="28">
        <f t="shared" si="12"/>
        <v>-7.1270847047301983E-5</v>
      </c>
      <c r="T29" s="28">
        <f t="shared" si="12"/>
        <v>-5.927975282328443E-5</v>
      </c>
      <c r="U29" s="28">
        <f t="shared" si="12"/>
        <v>-7.4055856974906452E-5</v>
      </c>
      <c r="V29" s="28">
        <f t="shared" si="12"/>
        <v>-5.7432012358345482E-5</v>
      </c>
      <c r="W29" s="28">
        <f t="shared" si="12"/>
        <v>-6.0400457694730638E-5</v>
      </c>
      <c r="X29" s="28">
        <f t="shared" si="12"/>
        <v>-5.7695759447715458E-5</v>
      </c>
      <c r="Y29" s="28">
        <f t="shared" si="12"/>
        <v>-4.1507686661768469E-5</v>
      </c>
      <c r="Z29" s="28">
        <f t="shared" si="13"/>
        <v>-3.5320317500841455E-5</v>
      </c>
      <c r="AA29" s="28">
        <f t="shared" si="13"/>
        <v>-4.5252636117294235E-5</v>
      </c>
      <c r="AB29" s="28">
        <f t="shared" si="13"/>
        <v>-4.6419744265866707E-5</v>
      </c>
      <c r="AC29" s="28">
        <f t="shared" si="13"/>
        <v>-3.3608704114611655E-5</v>
      </c>
      <c r="AD29" s="28">
        <f t="shared" ref="AD29:AE29" si="17">(AD17-AD5)/AD5</f>
        <v>5.3066637239292538E-6</v>
      </c>
      <c r="AE29" s="28">
        <f t="shared" si="17"/>
        <v>2.6708571093672699E-4</v>
      </c>
      <c r="AF29" s="28">
        <f t="shared" ref="AF29" si="18">(AF17-AF5)/AF5</f>
        <v>-3.4495851782712306E-4</v>
      </c>
      <c r="AG29" s="28"/>
      <c r="AH29" s="33">
        <f t="shared" ref="AH29:AH34" si="19">AVERAGE(C29:AF29)</f>
        <v>-6.1028208927944653E-5</v>
      </c>
    </row>
    <row r="30" spans="2:34" x14ac:dyDescent="0.2">
      <c r="B30" s="9" t="s">
        <v>142</v>
      </c>
      <c r="C30" s="28">
        <f>(C18-C6)/C6</f>
        <v>-6.5678095382702575E-4</v>
      </c>
      <c r="D30" s="28">
        <f t="shared" si="12"/>
        <v>-5.4164057843067047E-4</v>
      </c>
      <c r="E30" s="28">
        <f>(E18-E6)/E6</f>
        <v>-2.5898122919784634E-4</v>
      </c>
      <c r="F30" s="28">
        <f t="shared" si="12"/>
        <v>7.2528131318132911E-4</v>
      </c>
      <c r="G30" s="28">
        <f t="shared" si="12"/>
        <v>-5.5115601072330063E-4</v>
      </c>
      <c r="H30" s="28">
        <f t="shared" si="12"/>
        <v>-1.0690551159772426E-4</v>
      </c>
      <c r="I30" s="28">
        <f t="shared" si="12"/>
        <v>-1.3536153806943175E-4</v>
      </c>
      <c r="J30" s="28">
        <f t="shared" si="12"/>
        <v>-2.0277742222064618E-4</v>
      </c>
      <c r="K30" s="28">
        <f t="shared" si="12"/>
        <v>1.4259275925180305E-3</v>
      </c>
      <c r="L30" s="28">
        <f t="shared" si="12"/>
        <v>8.1853698931119473E-4</v>
      </c>
      <c r="M30" s="28">
        <f t="shared" si="12"/>
        <v>1.8481054799844244E-3</v>
      </c>
      <c r="N30" s="28">
        <f t="shared" si="12"/>
        <v>1.9032033896815011E-3</v>
      </c>
      <c r="O30" s="28">
        <f t="shared" si="12"/>
        <v>1.9202604820769723E-3</v>
      </c>
      <c r="P30" s="28">
        <f t="shared" si="12"/>
        <v>1.8603987412232703E-3</v>
      </c>
      <c r="Q30" s="28">
        <f t="shared" si="12"/>
        <v>1.9072565867589023E-3</v>
      </c>
      <c r="R30" s="28">
        <f>(R18-R6)/R6</f>
        <v>1.9049897849806098E-3</v>
      </c>
      <c r="S30" s="28">
        <f t="shared" si="12"/>
        <v>1.9395820123198784E-3</v>
      </c>
      <c r="T30" s="28">
        <f t="shared" si="12"/>
        <v>2.036169857712392E-3</v>
      </c>
      <c r="U30" s="28">
        <f t="shared" si="12"/>
        <v>1.9887401888063995E-3</v>
      </c>
      <c r="V30" s="28">
        <f t="shared" si="12"/>
        <v>2.0924829581165233E-3</v>
      </c>
      <c r="W30" s="28">
        <f t="shared" si="12"/>
        <v>1.8963742791825698E-3</v>
      </c>
      <c r="X30" s="28">
        <f t="shared" si="12"/>
        <v>1.977075423947745E-3</v>
      </c>
      <c r="Y30" s="28">
        <f t="shared" si="12"/>
        <v>1.9729417924119262E-3</v>
      </c>
      <c r="Z30" s="28">
        <f t="shared" si="13"/>
        <v>1.8032412596181511E-3</v>
      </c>
      <c r="AA30" s="28">
        <f t="shared" si="13"/>
        <v>1.8073408282450116E-3</v>
      </c>
      <c r="AB30" s="28">
        <f t="shared" si="13"/>
        <v>1.7332492149396057E-3</v>
      </c>
      <c r="AC30" s="28">
        <f t="shared" si="13"/>
        <v>1.6878243000075473E-3</v>
      </c>
      <c r="AD30" s="28">
        <f t="shared" ref="AD30:AE30" si="20">(AD18-AD6)/AD6</f>
        <v>1.5955805057553327E-3</v>
      </c>
      <c r="AE30" s="28">
        <f t="shared" si="20"/>
        <v>2.0709762911494478E-3</v>
      </c>
      <c r="AF30" s="28">
        <f t="shared" ref="AF30" si="21">(AF18-AF6)/AF6</f>
        <v>2.1740587142825949E-3</v>
      </c>
      <c r="AG30" s="28"/>
      <c r="AH30" s="33">
        <f t="shared" si="19"/>
        <v>1.2878664914048239E-3</v>
      </c>
    </row>
    <row r="31" spans="2:34" ht="18" x14ac:dyDescent="0.2">
      <c r="B31" s="43" t="s">
        <v>165</v>
      </c>
      <c r="C31" s="28">
        <f>(C19-C7)/C7</f>
        <v>-6.5431497480725415E-4</v>
      </c>
      <c r="D31" s="28">
        <f t="shared" si="12"/>
        <v>-5.3583137877040736E-4</v>
      </c>
      <c r="E31" s="28">
        <f>(E19-E7)/E7</f>
        <v>-2.4491136472171642E-4</v>
      </c>
      <c r="F31" s="28">
        <f t="shared" si="12"/>
        <v>7.7000499232144216E-4</v>
      </c>
      <c r="G31" s="28">
        <f t="shared" si="12"/>
        <v>-5.4485900820131503E-4</v>
      </c>
      <c r="H31" s="28">
        <f t="shared" si="12"/>
        <v>-8.8225063211054449E-5</v>
      </c>
      <c r="I31" s="28">
        <f t="shared" si="12"/>
        <v>-1.1686652534164206E-4</v>
      </c>
      <c r="J31" s="28">
        <f t="shared" si="12"/>
        <v>-1.8536617757504548E-4</v>
      </c>
      <c r="K31" s="28">
        <f t="shared" si="12"/>
        <v>1.6171511897252449E-3</v>
      </c>
      <c r="L31" s="28">
        <f t="shared" si="12"/>
        <v>9.9084387841291027E-4</v>
      </c>
      <c r="M31" s="28">
        <f t="shared" si="12"/>
        <v>2.0558204943738612E-3</v>
      </c>
      <c r="N31" s="28">
        <f t="shared" si="12"/>
        <v>2.1233007977770947E-3</v>
      </c>
      <c r="O31" s="28">
        <f t="shared" si="12"/>
        <v>2.1435029995388742E-3</v>
      </c>
      <c r="P31" s="28">
        <f t="shared" si="12"/>
        <v>2.0739006705138884E-3</v>
      </c>
      <c r="Q31" s="28">
        <f t="shared" si="12"/>
        <v>2.1234487862655592E-3</v>
      </c>
      <c r="R31" s="28">
        <f t="shared" si="12"/>
        <v>2.1267955880321194E-3</v>
      </c>
      <c r="S31" s="28">
        <f t="shared" si="12"/>
        <v>2.1744286079154731E-3</v>
      </c>
      <c r="T31" s="28">
        <f t="shared" si="12"/>
        <v>2.2721439223790866E-3</v>
      </c>
      <c r="U31" s="28">
        <f t="shared" si="12"/>
        <v>2.2344304873249147E-3</v>
      </c>
      <c r="V31" s="28">
        <f t="shared" si="12"/>
        <v>2.3524026101896145E-3</v>
      </c>
      <c r="W31" s="28">
        <f t="shared" si="12"/>
        <v>2.1349338916533227E-3</v>
      </c>
      <c r="X31" s="28">
        <f t="shared" si="12"/>
        <v>2.230420197863325E-3</v>
      </c>
      <c r="Y31" s="28">
        <f t="shared" si="12"/>
        <v>2.2196790509745601E-3</v>
      </c>
      <c r="Z31" s="28">
        <f t="shared" si="13"/>
        <v>2.0238552696401585E-3</v>
      </c>
      <c r="AA31" s="28">
        <f t="shared" si="13"/>
        <v>2.0399969053195494E-3</v>
      </c>
      <c r="AB31" s="28">
        <f t="shared" si="13"/>
        <v>1.968659639716134E-3</v>
      </c>
      <c r="AC31" s="28">
        <f t="shared" si="13"/>
        <v>1.9256660200969472E-3</v>
      </c>
      <c r="AD31" s="28">
        <f t="shared" ref="AD31:AE31" si="22">(AD19-AD7)/AD7</f>
        <v>1.8154748368184646E-3</v>
      </c>
      <c r="AE31" s="28">
        <f t="shared" si="22"/>
        <v>2.2744269271542444E-3</v>
      </c>
      <c r="AF31" s="28">
        <f t="shared" ref="AF31" si="23">(AF19-AF7)/AF7</f>
        <v>2.4165779954728262E-3</v>
      </c>
      <c r="AG31" s="28"/>
      <c r="AH31" s="33">
        <f t="shared" si="19"/>
        <v>1.4579163755617059E-3</v>
      </c>
    </row>
    <row r="32" spans="2:34" ht="18" x14ac:dyDescent="0.2">
      <c r="B32" s="43" t="s">
        <v>166</v>
      </c>
      <c r="C32" s="28">
        <f>(C20-C8)/C8</f>
        <v>-6.8013535700082127E-4</v>
      </c>
      <c r="D32" s="28">
        <f t="shared" si="12"/>
        <v>-5.9599046191000365E-4</v>
      </c>
      <c r="E32" s="28">
        <f t="shared" si="12"/>
        <v>-3.8649560131333635E-4</v>
      </c>
      <c r="F32" s="28">
        <f t="shared" si="12"/>
        <v>3.0888861995935978E-4</v>
      </c>
      <c r="G32" s="28">
        <f t="shared" si="12"/>
        <v>-6.1073234618494834E-4</v>
      </c>
      <c r="H32" s="28">
        <f t="shared" si="12"/>
        <v>-2.8804537425982713E-4</v>
      </c>
      <c r="I32" s="28">
        <f t="shared" si="12"/>
        <v>-3.1197488577957303E-4</v>
      </c>
      <c r="J32" s="28">
        <f t="shared" si="12"/>
        <v>-3.6540069722501334E-4</v>
      </c>
      <c r="K32" s="28">
        <f t="shared" si="12"/>
        <v>-3.6405056331980642E-4</v>
      </c>
      <c r="L32" s="28">
        <f t="shared" si="12"/>
        <v>-8.0042871215173456E-4</v>
      </c>
      <c r="M32" s="28">
        <f t="shared" si="12"/>
        <v>-1.1634554014220326E-4</v>
      </c>
      <c r="N32" s="28">
        <f t="shared" si="12"/>
        <v>-1.4696553148077512E-4</v>
      </c>
      <c r="O32" s="28">
        <f t="shared" si="12"/>
        <v>-1.5176192657743488E-4</v>
      </c>
      <c r="P32" s="28">
        <f t="shared" si="12"/>
        <v>-1.5029303140458205E-4</v>
      </c>
      <c r="Q32" s="28">
        <f>(Q20-Q8)/Q8</f>
        <v>-1.4252850916692203E-4</v>
      </c>
      <c r="R32" s="28">
        <f t="shared" si="12"/>
        <v>-1.8414926214147944E-4</v>
      </c>
      <c r="S32" s="28">
        <f t="shared" si="12"/>
        <v>-2.2119316227587932E-4</v>
      </c>
      <c r="T32" s="28">
        <f t="shared" si="12"/>
        <v>-1.7401373124739493E-4</v>
      </c>
      <c r="U32" s="28">
        <f t="shared" si="12"/>
        <v>-2.5115357904636907E-4</v>
      </c>
      <c r="V32" s="28">
        <f t="shared" si="12"/>
        <v>-2.0782952324976912E-4</v>
      </c>
      <c r="W32" s="28">
        <f t="shared" si="12"/>
        <v>-2.7427540695444853E-4</v>
      </c>
      <c r="X32" s="28">
        <f t="shared" si="12"/>
        <v>-3.2586938319660461E-4</v>
      </c>
      <c r="Y32" s="28">
        <f>(Y20-Y8)/Y8</f>
        <v>-2.8388691850105219E-4</v>
      </c>
      <c r="Z32" s="28">
        <f t="shared" si="13"/>
        <v>-2.7701155326831492E-4</v>
      </c>
      <c r="AA32" s="28">
        <f t="shared" si="13"/>
        <v>-3.5781067413822774E-4</v>
      </c>
      <c r="AB32" s="28">
        <f t="shared" si="13"/>
        <v>-4.0012834548935883E-4</v>
      </c>
      <c r="AC32" s="28">
        <f t="shared" si="13"/>
        <v>-4.0421439841341561E-4</v>
      </c>
      <c r="AD32" s="28">
        <f t="shared" ref="AD32:AE32" si="24">(AD20-AD8)/AD8</f>
        <v>-3.6177799916406613E-4</v>
      </c>
      <c r="AE32" s="28">
        <f t="shared" si="24"/>
        <v>2.6296138992289999E-4</v>
      </c>
      <c r="AF32" s="28">
        <f t="shared" ref="AF32" si="25">(AF20-AF8)/AF8</f>
        <v>-8.3824627357346569E-6</v>
      </c>
      <c r="AG32" s="28"/>
      <c r="AH32" s="33">
        <f t="shared" si="19"/>
        <v>-2.7569983092856122E-4</v>
      </c>
    </row>
    <row r="33" spans="2:35" x14ac:dyDescent="0.2">
      <c r="B33" s="9" t="s">
        <v>143</v>
      </c>
      <c r="C33" s="28">
        <f t="shared" ref="C33:Y33" si="26">(C21-C9)/C9</f>
        <v>0</v>
      </c>
      <c r="D33" s="28">
        <f t="shared" si="26"/>
        <v>0</v>
      </c>
      <c r="E33" s="28">
        <f t="shared" si="26"/>
        <v>0</v>
      </c>
      <c r="F33" s="28">
        <f t="shared" si="26"/>
        <v>0</v>
      </c>
      <c r="G33" s="28">
        <f t="shared" si="26"/>
        <v>0</v>
      </c>
      <c r="H33" s="28">
        <f t="shared" si="26"/>
        <v>0</v>
      </c>
      <c r="I33" s="28">
        <f t="shared" si="26"/>
        <v>0</v>
      </c>
      <c r="J33" s="28">
        <f t="shared" si="26"/>
        <v>0</v>
      </c>
      <c r="K33" s="28">
        <f t="shared" si="26"/>
        <v>0</v>
      </c>
      <c r="L33" s="28">
        <f t="shared" si="26"/>
        <v>0</v>
      </c>
      <c r="M33" s="28">
        <f t="shared" si="26"/>
        <v>0</v>
      </c>
      <c r="N33" s="28">
        <f t="shared" si="26"/>
        <v>0</v>
      </c>
      <c r="O33" s="28">
        <f t="shared" si="26"/>
        <v>0</v>
      </c>
      <c r="P33" s="28">
        <f t="shared" si="26"/>
        <v>0</v>
      </c>
      <c r="Q33" s="28">
        <f t="shared" si="26"/>
        <v>0</v>
      </c>
      <c r="R33" s="28">
        <f t="shared" si="26"/>
        <v>0</v>
      </c>
      <c r="S33" s="28">
        <f t="shared" si="26"/>
        <v>0</v>
      </c>
      <c r="T33" s="28">
        <f t="shared" si="26"/>
        <v>0</v>
      </c>
      <c r="U33" s="28">
        <f t="shared" si="26"/>
        <v>0</v>
      </c>
      <c r="V33" s="28">
        <f t="shared" si="26"/>
        <v>0</v>
      </c>
      <c r="W33" s="28">
        <f t="shared" si="26"/>
        <v>0</v>
      </c>
      <c r="X33" s="28">
        <f t="shared" si="26"/>
        <v>0</v>
      </c>
      <c r="Y33" s="28">
        <f t="shared" si="26"/>
        <v>0</v>
      </c>
      <c r="Z33" s="28">
        <f t="shared" si="13"/>
        <v>0</v>
      </c>
      <c r="AA33" s="28">
        <f t="shared" si="13"/>
        <v>0</v>
      </c>
      <c r="AB33" s="28">
        <f t="shared" si="13"/>
        <v>0</v>
      </c>
      <c r="AC33" s="28">
        <f t="shared" si="13"/>
        <v>0</v>
      </c>
      <c r="AD33" s="28">
        <f t="shared" ref="AD33:AE33" si="27">(AD21-AD9)/AD9</f>
        <v>0</v>
      </c>
      <c r="AE33" s="28">
        <f t="shared" si="27"/>
        <v>0</v>
      </c>
      <c r="AF33" s="28">
        <f t="shared" ref="AF33" si="28">(AF21-AF9)/AF9</f>
        <v>0</v>
      </c>
      <c r="AG33" s="28"/>
      <c r="AH33" s="33">
        <f t="shared" si="19"/>
        <v>0</v>
      </c>
    </row>
    <row r="34" spans="2:35" x14ac:dyDescent="0.2">
      <c r="B34" s="9" t="s">
        <v>144</v>
      </c>
      <c r="C34" s="28">
        <f t="shared" ref="C34:Y34" si="29">(C22-C10)/C10</f>
        <v>0</v>
      </c>
      <c r="D34" s="28">
        <f t="shared" si="29"/>
        <v>0</v>
      </c>
      <c r="E34" s="28">
        <f t="shared" si="29"/>
        <v>0</v>
      </c>
      <c r="F34" s="28">
        <f t="shared" si="29"/>
        <v>0</v>
      </c>
      <c r="G34" s="28">
        <f t="shared" si="29"/>
        <v>0</v>
      </c>
      <c r="H34" s="28">
        <f t="shared" si="29"/>
        <v>0</v>
      </c>
      <c r="I34" s="28">
        <f t="shared" si="29"/>
        <v>0</v>
      </c>
      <c r="J34" s="28">
        <f t="shared" si="29"/>
        <v>0</v>
      </c>
      <c r="K34" s="28">
        <f t="shared" si="29"/>
        <v>0</v>
      </c>
      <c r="L34" s="28">
        <f t="shared" si="29"/>
        <v>0</v>
      </c>
      <c r="M34" s="28">
        <f t="shared" si="29"/>
        <v>0</v>
      </c>
      <c r="N34" s="28">
        <f t="shared" si="29"/>
        <v>0</v>
      </c>
      <c r="O34" s="28">
        <f t="shared" si="29"/>
        <v>0</v>
      </c>
      <c r="P34" s="28">
        <f t="shared" si="29"/>
        <v>0</v>
      </c>
      <c r="Q34" s="28">
        <f t="shared" si="29"/>
        <v>0</v>
      </c>
      <c r="R34" s="28">
        <f t="shared" si="29"/>
        <v>0</v>
      </c>
      <c r="S34" s="28">
        <f t="shared" si="29"/>
        <v>0</v>
      </c>
      <c r="T34" s="28">
        <f t="shared" si="29"/>
        <v>0</v>
      </c>
      <c r="U34" s="28">
        <f t="shared" si="29"/>
        <v>0</v>
      </c>
      <c r="V34" s="28">
        <f t="shared" si="29"/>
        <v>0</v>
      </c>
      <c r="W34" s="28">
        <f t="shared" si="29"/>
        <v>0</v>
      </c>
      <c r="X34" s="28">
        <f t="shared" si="29"/>
        <v>0</v>
      </c>
      <c r="Y34" s="28">
        <f t="shared" si="29"/>
        <v>0</v>
      </c>
      <c r="Z34" s="28">
        <f t="shared" si="13"/>
        <v>0</v>
      </c>
      <c r="AA34" s="28">
        <f t="shared" si="13"/>
        <v>0</v>
      </c>
      <c r="AB34" s="28">
        <f t="shared" si="13"/>
        <v>0</v>
      </c>
      <c r="AC34" s="28">
        <f t="shared" si="13"/>
        <v>0</v>
      </c>
      <c r="AD34" s="28">
        <f t="shared" ref="AD34:AE34" si="30">(AD22-AD10)/AD10</f>
        <v>0</v>
      </c>
      <c r="AE34" s="28">
        <f t="shared" si="30"/>
        <v>0</v>
      </c>
      <c r="AF34" s="28">
        <f t="shared" ref="AF34" si="31">(AF22-AF10)/AF10</f>
        <v>0</v>
      </c>
      <c r="AG34" s="28"/>
      <c r="AH34" s="33">
        <f t="shared" si="19"/>
        <v>0</v>
      </c>
    </row>
    <row r="35" spans="2:35" ht="18" x14ac:dyDescent="0.2">
      <c r="B35" s="8" t="s">
        <v>172</v>
      </c>
      <c r="C35" s="32">
        <f>(C23-C11)/C11</f>
        <v>-2.1434668158506613E-4</v>
      </c>
      <c r="D35" s="32">
        <f t="shared" si="12"/>
        <v>-1.7560868766248227E-4</v>
      </c>
      <c r="E35" s="32">
        <f t="shared" si="12"/>
        <v>-8.6148541726531163E-5</v>
      </c>
      <c r="F35" s="32">
        <f t="shared" si="12"/>
        <v>2.1354097765700257E-4</v>
      </c>
      <c r="G35" s="32">
        <f t="shared" si="12"/>
        <v>-1.8040641485083007E-4</v>
      </c>
      <c r="H35" s="32">
        <f t="shared" si="12"/>
        <v>-4.1135629256344498E-5</v>
      </c>
      <c r="I35" s="32">
        <f t="shared" si="12"/>
        <v>-4.924454065674815E-5</v>
      </c>
      <c r="J35" s="32">
        <f t="shared" si="12"/>
        <v>-6.7913164999985299E-5</v>
      </c>
      <c r="K35" s="32">
        <f t="shared" si="12"/>
        <v>4.3380369881962247E-4</v>
      </c>
      <c r="L35" s="32">
        <f t="shared" si="12"/>
        <v>2.4952255523203587E-4</v>
      </c>
      <c r="M35" s="32">
        <f t="shared" si="12"/>
        <v>5.6883813055578038E-4</v>
      </c>
      <c r="N35" s="32">
        <f t="shared" si="12"/>
        <v>5.6557161554103455E-4</v>
      </c>
      <c r="O35" s="32">
        <f t="shared" si="12"/>
        <v>5.7095045357162327E-4</v>
      </c>
      <c r="P35" s="32">
        <f t="shared" si="12"/>
        <v>5.6053322994065039E-4</v>
      </c>
      <c r="Q35" s="32">
        <f t="shared" si="12"/>
        <v>5.7519924547062178E-4</v>
      </c>
      <c r="R35" s="32">
        <f t="shared" si="12"/>
        <v>5.617836747795153E-4</v>
      </c>
      <c r="S35" s="32">
        <f t="shared" si="12"/>
        <v>5.5290827256951791E-4</v>
      </c>
      <c r="T35" s="32">
        <f t="shared" si="12"/>
        <v>5.7607142751358762E-4</v>
      </c>
      <c r="U35" s="32">
        <f t="shared" si="12"/>
        <v>5.5944760969584115E-4</v>
      </c>
      <c r="V35" s="32">
        <f t="shared" si="12"/>
        <v>5.8264799221901392E-4</v>
      </c>
      <c r="W35" s="32">
        <f t="shared" si="12"/>
        <v>5.5145314537276605E-4</v>
      </c>
      <c r="X35" s="32">
        <f t="shared" si="12"/>
        <v>5.515619851552408E-4</v>
      </c>
      <c r="Y35" s="32">
        <f t="shared" si="12"/>
        <v>5.4767847214140725E-4</v>
      </c>
      <c r="Z35" s="32">
        <f t="shared" si="13"/>
        <v>5.1978686779466973E-4</v>
      </c>
      <c r="AA35" s="32">
        <f t="shared" si="13"/>
        <v>5.1060772188466614E-4</v>
      </c>
      <c r="AB35" s="32">
        <f t="shared" si="13"/>
        <v>4.784920394555016E-4</v>
      </c>
      <c r="AC35" s="32">
        <f t="shared" si="13"/>
        <v>4.6027527857396051E-4</v>
      </c>
      <c r="AD35" s="32">
        <f t="shared" ref="AD35:AE35" si="32">(AD23-AD11)/AD11</f>
        <v>4.4879078402879969E-4</v>
      </c>
      <c r="AE35" s="32">
        <f t="shared" si="32"/>
        <v>7.3092968435256383E-4</v>
      </c>
      <c r="AF35" s="32">
        <f t="shared" ref="AF35" si="33">(AF23-AF11)/AF11</f>
        <v>4.1094593924942191E-4</v>
      </c>
      <c r="AG35" s="32"/>
      <c r="AH35" s="41">
        <f>AVERAGE(C35:AF35)</f>
        <v>3.6555123802789528E-4</v>
      </c>
      <c r="AI35" s="5" t="s">
        <v>43</v>
      </c>
    </row>
    <row r="38" spans="2:35" x14ac:dyDescent="0.2">
      <c r="C38" s="40">
        <f t="shared" ref="C38:X38" si="34">C23-C11</f>
        <v>-3.9687168933814974</v>
      </c>
      <c r="D38" s="40">
        <f t="shared" si="34"/>
        <v>-3.2821005047662766</v>
      </c>
      <c r="E38" s="40">
        <f t="shared" si="34"/>
        <v>-1.6190751204703702</v>
      </c>
      <c r="F38" s="40">
        <f t="shared" si="34"/>
        <v>4.0789681048190687</v>
      </c>
      <c r="G38" s="40">
        <f t="shared" si="34"/>
        <v>-3.4785655700907228</v>
      </c>
      <c r="H38" s="40">
        <f t="shared" si="34"/>
        <v>-0.8173319728775823</v>
      </c>
      <c r="I38" s="40">
        <f t="shared" si="34"/>
        <v>-1.0023921018873807</v>
      </c>
      <c r="J38" s="40">
        <f t="shared" si="34"/>
        <v>-1.3932564473507227</v>
      </c>
      <c r="K38" s="40">
        <f t="shared" si="34"/>
        <v>9.1237212174200977</v>
      </c>
      <c r="L38" s="40">
        <f t="shared" si="34"/>
        <v>5.1816750046637026</v>
      </c>
      <c r="M38" s="40">
        <f t="shared" si="34"/>
        <v>11.328919976407633</v>
      </c>
      <c r="N38" s="40">
        <f t="shared" si="34"/>
        <v>11.130307333434757</v>
      </c>
      <c r="O38" s="40">
        <f t="shared" si="34"/>
        <v>11.110057087542373</v>
      </c>
      <c r="P38" s="40">
        <f t="shared" si="34"/>
        <v>11.08253831701586</v>
      </c>
      <c r="Q38" s="40">
        <f t="shared" si="34"/>
        <v>11.170534756081906</v>
      </c>
      <c r="R38" s="40">
        <f t="shared" si="34"/>
        <v>10.838400221891789</v>
      </c>
      <c r="S38" s="40">
        <f t="shared" si="34"/>
        <v>10.598994946067251</v>
      </c>
      <c r="T38" s="40">
        <f t="shared" si="34"/>
        <v>10.73485151470959</v>
      </c>
      <c r="U38" s="40">
        <f t="shared" si="34"/>
        <v>10.351808768511546</v>
      </c>
      <c r="V38" s="40">
        <f t="shared" si="34"/>
        <v>10.618272701787646</v>
      </c>
      <c r="W38" s="40">
        <f t="shared" si="34"/>
        <v>10.119125246157637</v>
      </c>
      <c r="X38" s="40">
        <f t="shared" si="34"/>
        <v>9.7728440460559796</v>
      </c>
      <c r="Y38" s="40">
        <f t="shared" ref="Y38:AC38" si="35">Y23-Y11</f>
        <v>10.14692460207516</v>
      </c>
      <c r="Z38" s="40">
        <f t="shared" si="35"/>
        <v>10.061001968169876</v>
      </c>
      <c r="AA38" s="40">
        <f t="shared" si="35"/>
        <v>9.6382522953899752</v>
      </c>
      <c r="AB38" s="40">
        <f t="shared" si="35"/>
        <v>9.287956163247145</v>
      </c>
      <c r="AC38" s="40">
        <f t="shared" si="35"/>
        <v>9.1593933147596545</v>
      </c>
      <c r="AD38" s="40">
        <f t="shared" ref="AD38:AE38" si="36">AD23-AD11</f>
        <v>9.2306382105925877</v>
      </c>
      <c r="AE38" s="40">
        <f t="shared" si="36"/>
        <v>15.606189514586731</v>
      </c>
      <c r="AF38" s="40">
        <f t="shared" ref="AF38" si="37">AF23-AF11</f>
        <v>8.4160477430377796</v>
      </c>
      <c r="AG38" s="40"/>
      <c r="AH38" s="47">
        <f>SUM(C38:AF38)</f>
        <v>213.22598444360119</v>
      </c>
      <c r="AI38" s="5" t="s">
        <v>44</v>
      </c>
    </row>
    <row r="66" spans="2:2" x14ac:dyDescent="0.2">
      <c r="B66" s="10" t="s">
        <v>190</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1:AI121"/>
  <sheetViews>
    <sheetView zoomScale="75" zoomScaleNormal="75" workbookViewId="0">
      <pane ySplit="1" topLeftCell="A2" activePane="bottomLeft" state="frozen"/>
      <selection activeCell="D43" sqref="D43"/>
      <selection pane="bottomLeft" activeCell="A64" sqref="A64:XFD64"/>
    </sheetView>
  </sheetViews>
  <sheetFormatPr defaultRowHeight="15" x14ac:dyDescent="0.25"/>
  <cols>
    <col min="1" max="1" width="3.28515625" style="3" customWidth="1"/>
    <col min="2" max="2" width="32.42578125" style="56" customWidth="1"/>
    <col min="3" max="14" width="9.85546875" style="3" bestFit="1" customWidth="1"/>
    <col min="15" max="15" width="9.28515625" style="3" bestFit="1" customWidth="1"/>
    <col min="16" max="18" width="9.85546875" style="3" bestFit="1" customWidth="1"/>
    <col min="19" max="19" width="11.42578125" style="3" bestFit="1" customWidth="1"/>
    <col min="20" max="26" width="9.85546875" style="3" bestFit="1" customWidth="1"/>
    <col min="27" max="27" width="10.85546875" style="3" bestFit="1" customWidth="1"/>
    <col min="28" max="31" width="9.85546875" style="3" bestFit="1" customWidth="1"/>
    <col min="32" max="33" width="9.85546875" style="3" customWidth="1"/>
    <col min="34" max="34" width="12.5703125" style="3" bestFit="1" customWidth="1"/>
    <col min="35" max="16384" width="9.140625" style="3"/>
  </cols>
  <sheetData>
    <row r="1" spans="2:33" x14ac:dyDescent="0.25">
      <c r="B1" s="53" t="s">
        <v>179</v>
      </c>
    </row>
    <row r="2" spans="2:33" x14ac:dyDescent="0.25">
      <c r="B2" s="54" t="s">
        <v>199</v>
      </c>
    </row>
    <row r="3" spans="2:33" s="5" customFormat="1" x14ac:dyDescent="0.2">
      <c r="B3" s="29" t="s">
        <v>105</v>
      </c>
      <c r="C3" s="4">
        <v>1990</v>
      </c>
      <c r="D3" s="4">
        <v>1991</v>
      </c>
      <c r="E3" s="4">
        <v>1992</v>
      </c>
      <c r="F3" s="4">
        <v>1993</v>
      </c>
      <c r="G3" s="4">
        <v>1994</v>
      </c>
      <c r="H3" s="4">
        <v>1995</v>
      </c>
      <c r="I3" s="4">
        <v>1996</v>
      </c>
      <c r="J3" s="4">
        <v>1997</v>
      </c>
      <c r="K3" s="4">
        <v>1998</v>
      </c>
      <c r="L3" s="4">
        <v>1999</v>
      </c>
      <c r="M3" s="4">
        <v>2000</v>
      </c>
      <c r="N3" s="4">
        <v>2001</v>
      </c>
      <c r="O3" s="4">
        <v>2002</v>
      </c>
      <c r="P3" s="4">
        <v>2003</v>
      </c>
      <c r="Q3" s="4">
        <v>2004</v>
      </c>
      <c r="R3" s="4">
        <v>2005</v>
      </c>
      <c r="S3" s="4">
        <v>2006</v>
      </c>
      <c r="T3" s="4">
        <v>2007</v>
      </c>
      <c r="U3" s="4">
        <v>2008</v>
      </c>
      <c r="V3" s="4">
        <v>2009</v>
      </c>
      <c r="W3" s="4">
        <v>2010</v>
      </c>
      <c r="X3" s="4">
        <v>2011</v>
      </c>
      <c r="Y3" s="4">
        <v>2012</v>
      </c>
      <c r="Z3" s="4">
        <v>2013</v>
      </c>
      <c r="AA3" s="4">
        <v>2014</v>
      </c>
      <c r="AB3" s="4">
        <v>2015</v>
      </c>
      <c r="AC3" s="4">
        <v>2016</v>
      </c>
      <c r="AD3" s="4">
        <v>2017</v>
      </c>
      <c r="AE3" s="4">
        <v>2018</v>
      </c>
      <c r="AF3" s="4">
        <v>2019</v>
      </c>
      <c r="AG3" s="4"/>
    </row>
    <row r="4" spans="2:33" x14ac:dyDescent="0.25">
      <c r="B4" s="13" t="s">
        <v>106</v>
      </c>
      <c r="C4" s="11">
        <v>-3711.0566924867499</v>
      </c>
      <c r="D4" s="11">
        <v>-3848.7731068481644</v>
      </c>
      <c r="E4" s="11">
        <v>-3262.6149185287227</v>
      </c>
      <c r="F4" s="11">
        <v>-3488.6301010366569</v>
      </c>
      <c r="G4" s="11">
        <v>-3085.2485126190941</v>
      </c>
      <c r="H4" s="11">
        <v>-2741.5820869547633</v>
      </c>
      <c r="I4" s="11">
        <v>-2547.7277751310321</v>
      </c>
      <c r="J4" s="11">
        <v>-3451.8109486259782</v>
      </c>
      <c r="K4" s="11">
        <v>-3002.1887045086669</v>
      </c>
      <c r="L4" s="11">
        <v>-2925.7716200743712</v>
      </c>
      <c r="M4" s="11">
        <v>-1968.7889876207491</v>
      </c>
      <c r="N4" s="11">
        <v>-2212.3367656983751</v>
      </c>
      <c r="O4" s="11">
        <v>-2197.9744437418167</v>
      </c>
      <c r="P4" s="11">
        <v>-2363.8323124626559</v>
      </c>
      <c r="Q4" s="11">
        <v>-3205.973991940235</v>
      </c>
      <c r="R4" s="11">
        <v>-2984.5482482785346</v>
      </c>
      <c r="S4" s="11">
        <v>-3244.6512502365754</v>
      </c>
      <c r="T4" s="11">
        <v>-2976.3468414638087</v>
      </c>
      <c r="U4" s="11">
        <v>-4225.4699956777749</v>
      </c>
      <c r="V4" s="11">
        <v>-4049.7343294912962</v>
      </c>
      <c r="W4" s="11">
        <v>-3690.3826100151718</v>
      </c>
      <c r="X4" s="11">
        <v>-3751.8740017619002</v>
      </c>
      <c r="Y4" s="11">
        <v>-4495.05342431589</v>
      </c>
      <c r="Z4" s="11">
        <v>-5289.6015445760377</v>
      </c>
      <c r="AA4" s="11">
        <v>-4070.3709513137692</v>
      </c>
      <c r="AB4" s="11">
        <v>-4851.1331258709315</v>
      </c>
      <c r="AC4" s="11">
        <v>-4218.7949463832401</v>
      </c>
      <c r="AD4" s="11">
        <v>-3601.163684333636</v>
      </c>
      <c r="AE4" s="11">
        <v>-3964.5411282501832</v>
      </c>
      <c r="AF4" s="11">
        <v>-4433.6867310122334</v>
      </c>
      <c r="AG4" s="11"/>
    </row>
    <row r="5" spans="2:33" x14ac:dyDescent="0.25">
      <c r="B5" s="55" t="s">
        <v>107</v>
      </c>
      <c r="C5" s="11">
        <v>-3862.4212894830753</v>
      </c>
      <c r="D5" s="11">
        <v>-4001.744454154451</v>
      </c>
      <c r="E5" s="11">
        <v>-3417.535618680321</v>
      </c>
      <c r="F5" s="11">
        <v>-3655.6759371518756</v>
      </c>
      <c r="G5" s="11">
        <v>-3259.9843938837193</v>
      </c>
      <c r="H5" s="11">
        <v>-2933.2453329902355</v>
      </c>
      <c r="I5" s="11">
        <v>-2756.9729853346789</v>
      </c>
      <c r="J5" s="11">
        <v>-3642.7546692740111</v>
      </c>
      <c r="K5" s="11">
        <v>-3191.7127859126222</v>
      </c>
      <c r="L5" s="11">
        <v>-3118.3675836874545</v>
      </c>
      <c r="M5" s="11">
        <v>-2174.7005942600408</v>
      </c>
      <c r="N5" s="11">
        <v>-2439.9618498368782</v>
      </c>
      <c r="O5" s="11">
        <v>-2407.6716084022719</v>
      </c>
      <c r="P5" s="11">
        <v>-2599.2614728741432</v>
      </c>
      <c r="Q5" s="11">
        <v>-3437.9659448316011</v>
      </c>
      <c r="R5" s="11">
        <v>-3205.7843297052859</v>
      </c>
      <c r="S5" s="11">
        <v>-3479.9187550748834</v>
      </c>
      <c r="T5" s="11">
        <v>-3218.3065030149569</v>
      </c>
      <c r="U5" s="11">
        <v>-4464.5307282291606</v>
      </c>
      <c r="V5" s="11">
        <v>-4283.326395521588</v>
      </c>
      <c r="W5" s="11">
        <v>-3962.2654674029395</v>
      </c>
      <c r="X5" s="11">
        <v>-4027.5820745987467</v>
      </c>
      <c r="Y5" s="11">
        <v>-4734.2808429434926</v>
      </c>
      <c r="Z5" s="11">
        <v>-5537.7422973871899</v>
      </c>
      <c r="AA5" s="11">
        <v>-4317.8135266547524</v>
      </c>
      <c r="AB5" s="11">
        <v>-5098.1998757049369</v>
      </c>
      <c r="AC5" s="11">
        <v>-4464.1261789317532</v>
      </c>
      <c r="AD5" s="11">
        <v>-3898.2687478221283</v>
      </c>
      <c r="AE5" s="11">
        <v>-4227.4677506865646</v>
      </c>
      <c r="AF5" s="11">
        <v>-4687.7138151024419</v>
      </c>
      <c r="AG5" s="11"/>
    </row>
    <row r="6" spans="2:33" x14ac:dyDescent="0.25">
      <c r="B6" s="55" t="s">
        <v>108</v>
      </c>
      <c r="C6" s="11">
        <v>2.3402035142949198</v>
      </c>
      <c r="D6" s="11">
        <v>2.19292822072866</v>
      </c>
      <c r="E6" s="11">
        <v>2.1167718776348501</v>
      </c>
      <c r="F6" s="11">
        <v>2.4252664074757599</v>
      </c>
      <c r="G6" s="11">
        <v>2.5745933446046299</v>
      </c>
      <c r="H6" s="11">
        <v>2.9076002958215801</v>
      </c>
      <c r="I6" s="11">
        <v>3.4277963064316901</v>
      </c>
      <c r="J6" s="11">
        <v>2.6750714829592899</v>
      </c>
      <c r="K6" s="11">
        <v>2.4822583956252098</v>
      </c>
      <c r="L6" s="11">
        <v>2.4670306232721302</v>
      </c>
      <c r="M6" s="11">
        <v>2.8028901164153099</v>
      </c>
      <c r="N6" s="11">
        <v>3.4301227225464901</v>
      </c>
      <c r="O6" s="11">
        <v>2.6029262801505002</v>
      </c>
      <c r="P6" s="11">
        <v>3.4787911317052398</v>
      </c>
      <c r="Q6" s="11">
        <v>3.2635806085997001</v>
      </c>
      <c r="R6" s="11">
        <v>2.75498152561712</v>
      </c>
      <c r="S6" s="11">
        <v>3.1435196293198402</v>
      </c>
      <c r="T6" s="11">
        <v>3.2858871275205699</v>
      </c>
      <c r="U6" s="11">
        <v>3.07675259802014</v>
      </c>
      <c r="V6" s="11">
        <v>2.7743047442715301</v>
      </c>
      <c r="W6" s="11">
        <v>4.09948382135134</v>
      </c>
      <c r="X6" s="11">
        <v>4.1729080281745601</v>
      </c>
      <c r="Y6" s="11">
        <v>2.7434876734405398</v>
      </c>
      <c r="Z6" s="11">
        <v>3.0729639055228</v>
      </c>
      <c r="AA6" s="11">
        <v>3.0269700254407899</v>
      </c>
      <c r="AB6" s="11">
        <v>2.90979707931705</v>
      </c>
      <c r="AC6" s="11">
        <v>2.7881667757014998</v>
      </c>
      <c r="AD6" s="11">
        <v>4.6214000866926703</v>
      </c>
      <c r="AE6" s="11">
        <v>3.2722555345344602</v>
      </c>
      <c r="AF6" s="11">
        <v>2.87623180068451</v>
      </c>
      <c r="AG6" s="11"/>
    </row>
    <row r="7" spans="2:33" x14ac:dyDescent="0.25">
      <c r="B7" s="55" t="s">
        <v>109</v>
      </c>
      <c r="C7" s="11">
        <v>0.31160909107030998</v>
      </c>
      <c r="D7" s="11">
        <v>0.32935618049687998</v>
      </c>
      <c r="E7" s="11">
        <v>0.34228658795546002</v>
      </c>
      <c r="F7" s="11">
        <v>0.35709455009504998</v>
      </c>
      <c r="G7" s="11">
        <v>0.37037264311916002</v>
      </c>
      <c r="H7" s="11">
        <v>0.39923905583870001</v>
      </c>
      <c r="I7" s="11">
        <v>0.41459833068072</v>
      </c>
      <c r="J7" s="11">
        <v>0.41633199185922998</v>
      </c>
      <c r="K7" s="11">
        <v>0.42774369635344001</v>
      </c>
      <c r="L7" s="11">
        <v>0.43932952359490002</v>
      </c>
      <c r="M7" s="11">
        <v>0.45583675747955998</v>
      </c>
      <c r="N7" s="11">
        <v>0.47608059085517002</v>
      </c>
      <c r="O7" s="11">
        <v>0.48531546193521002</v>
      </c>
      <c r="P7" s="11">
        <v>0.49818584603643001</v>
      </c>
      <c r="Q7" s="11">
        <v>0.50470616669923996</v>
      </c>
      <c r="R7" s="11">
        <v>0.51128034659840005</v>
      </c>
      <c r="S7" s="11">
        <v>0.52577018156144995</v>
      </c>
      <c r="T7" s="11">
        <v>0.53628350121857005</v>
      </c>
      <c r="U7" s="11">
        <v>0.54410039463382998</v>
      </c>
      <c r="V7" s="11">
        <v>0.55112230679027996</v>
      </c>
      <c r="W7" s="11">
        <v>0.56844215387243002</v>
      </c>
      <c r="X7" s="11">
        <v>0.57511869843115004</v>
      </c>
      <c r="Y7" s="11">
        <v>0.57261821071003005</v>
      </c>
      <c r="Z7" s="11">
        <v>0.57488810460766004</v>
      </c>
      <c r="AA7" s="11">
        <v>0.57640377417773003</v>
      </c>
      <c r="AB7" s="11">
        <v>0.58497255990295005</v>
      </c>
      <c r="AC7" s="11">
        <v>0.58935256092609001</v>
      </c>
      <c r="AD7" s="11">
        <v>0.60929550778917996</v>
      </c>
      <c r="AE7" s="11">
        <v>0.60778602037925999</v>
      </c>
      <c r="AF7" s="11">
        <v>0.61114526534596003</v>
      </c>
      <c r="AG7" s="11"/>
    </row>
    <row r="8" spans="2:33" x14ac:dyDescent="0.25">
      <c r="B8" s="56" t="s">
        <v>110</v>
      </c>
      <c r="C8" s="11">
        <v>20.30634464402987</v>
      </c>
      <c r="D8" s="11">
        <v>85.095172814169132</v>
      </c>
      <c r="E8" s="11">
        <v>58.10876676988704</v>
      </c>
      <c r="F8" s="11">
        <v>24.69327016244841</v>
      </c>
      <c r="G8" s="11">
        <v>64.013313967958837</v>
      </c>
      <c r="H8" s="11">
        <v>88.847321143575854</v>
      </c>
      <c r="I8" s="11">
        <v>41.702041040752057</v>
      </c>
      <c r="J8" s="11">
        <v>95.264035897489634</v>
      </c>
      <c r="K8" s="11">
        <v>21.800745772980338</v>
      </c>
      <c r="L8" s="11">
        <v>125.63998750232751</v>
      </c>
      <c r="M8" s="11">
        <v>74.238208332911029</v>
      </c>
      <c r="N8" s="11">
        <v>258.96377456890161</v>
      </c>
      <c r="O8" s="11">
        <v>258.59696842627733</v>
      </c>
      <c r="P8" s="11">
        <v>146.93334330324231</v>
      </c>
      <c r="Q8" s="11">
        <v>148.51637129941275</v>
      </c>
      <c r="R8" s="11">
        <v>102.56417087254398</v>
      </c>
      <c r="S8" s="11">
        <v>-0.84584306650140995</v>
      </c>
      <c r="T8" s="11">
        <v>70.693178213160394</v>
      </c>
      <c r="U8" s="11">
        <v>249.35512877495256</v>
      </c>
      <c r="V8" s="11">
        <v>13.36725667421072</v>
      </c>
      <c r="W8" s="11">
        <v>-74.379184933356839</v>
      </c>
      <c r="X8" s="11">
        <v>44.848083877926051</v>
      </c>
      <c r="Y8" s="11">
        <v>101.60044464064728</v>
      </c>
      <c r="Z8" s="11">
        <v>39.264167787819297</v>
      </c>
      <c r="AA8" s="11">
        <v>1.6869817298580401</v>
      </c>
      <c r="AB8" s="11">
        <v>-9.4559773005731103</v>
      </c>
      <c r="AC8" s="11">
        <v>-42.967287159748352</v>
      </c>
      <c r="AD8" s="11">
        <v>-43.19472459537932</v>
      </c>
      <c r="AE8" s="11">
        <v>-129.26469763908526</v>
      </c>
      <c r="AF8" s="11">
        <v>-110.12414225200612</v>
      </c>
      <c r="AG8" s="11"/>
    </row>
    <row r="9" spans="2:33" x14ac:dyDescent="0.25">
      <c r="B9" s="55" t="s">
        <v>111</v>
      </c>
      <c r="C9" s="11">
        <v>20.244460656729931</v>
      </c>
      <c r="D9" s="11">
        <v>85.055401614104724</v>
      </c>
      <c r="E9" s="11">
        <v>58.083201842487519</v>
      </c>
      <c r="F9" s="11">
        <v>24.641726687165491</v>
      </c>
      <c r="G9" s="11">
        <v>63.954134422265653</v>
      </c>
      <c r="H9" s="11">
        <v>88.766506065047736</v>
      </c>
      <c r="I9" s="11">
        <v>41.612158128609202</v>
      </c>
      <c r="J9" s="11">
        <v>95.214878694212103</v>
      </c>
      <c r="K9" s="11">
        <v>21.77481495053819</v>
      </c>
      <c r="L9" s="11">
        <v>125.61882922389314</v>
      </c>
      <c r="M9" s="11">
        <v>74.18507400962767</v>
      </c>
      <c r="N9" s="11">
        <v>258.49299248890162</v>
      </c>
      <c r="O9" s="11">
        <v>258.54965164627731</v>
      </c>
      <c r="P9" s="11">
        <v>146.69502376038506</v>
      </c>
      <c r="Q9" s="11">
        <v>147.99799263274508</v>
      </c>
      <c r="R9" s="11">
        <v>102.45498315825823</v>
      </c>
      <c r="S9" s="11">
        <v>-0.86603963792991001</v>
      </c>
      <c r="T9" s="11">
        <v>70.693178213160394</v>
      </c>
      <c r="U9" s="11">
        <v>249.33579207255281</v>
      </c>
      <c r="V9" s="11">
        <v>13.356336791970969</v>
      </c>
      <c r="W9" s="11">
        <v>-74.398030540178098</v>
      </c>
      <c r="X9" s="11">
        <v>44.848083877926051</v>
      </c>
      <c r="Y9" s="11">
        <v>101.59764657397962</v>
      </c>
      <c r="Z9" s="11">
        <v>39.264167787819297</v>
      </c>
      <c r="AA9" s="11">
        <v>1.6869817298580401</v>
      </c>
      <c r="AB9" s="11">
        <v>-9.4559773005731103</v>
      </c>
      <c r="AC9" s="11">
        <v>-42.967287159748352</v>
      </c>
      <c r="AD9" s="11">
        <v>-43.19472459537932</v>
      </c>
      <c r="AE9" s="11">
        <v>-129.28329974434979</v>
      </c>
      <c r="AF9" s="11">
        <v>-110.14181425200611</v>
      </c>
      <c r="AG9" s="11"/>
    </row>
    <row r="10" spans="2:33" x14ac:dyDescent="0.25">
      <c r="B10" s="55" t="s">
        <v>112</v>
      </c>
      <c r="C10" s="11">
        <v>1.8909774299E-3</v>
      </c>
      <c r="D10" s="11">
        <v>1.21528112461E-3</v>
      </c>
      <c r="E10" s="11">
        <v>7.8118270689999996E-4</v>
      </c>
      <c r="F10" s="11">
        <v>1.5750043375E-3</v>
      </c>
      <c r="G10" s="11">
        <v>1.8083383134200001E-3</v>
      </c>
      <c r="H10" s="11">
        <v>2.46945124521E-3</v>
      </c>
      <c r="I10" s="11">
        <v>2.7465353416200001E-3</v>
      </c>
      <c r="J10" s="11">
        <v>1.50208747002E-3</v>
      </c>
      <c r="K10" s="11">
        <v>7.9236329325000005E-4</v>
      </c>
      <c r="L10" s="11">
        <v>6.4652955829000002E-4</v>
      </c>
      <c r="M10" s="11">
        <v>1.6236155824799999E-3</v>
      </c>
      <c r="N10" s="11">
        <v>1.43856E-2</v>
      </c>
      <c r="O10" s="11">
        <v>1.44585E-3</v>
      </c>
      <c r="P10" s="11">
        <v>7.2822857142899999E-3</v>
      </c>
      <c r="Q10" s="11">
        <v>1.584E-2</v>
      </c>
      <c r="R10" s="11">
        <v>3.3364285714299999E-3</v>
      </c>
      <c r="S10" s="11">
        <v>6.1714285714000003E-4</v>
      </c>
      <c r="T10" s="11" t="s">
        <v>232</v>
      </c>
      <c r="U10" s="11">
        <v>5.9086799999000001E-4</v>
      </c>
      <c r="V10" s="11">
        <v>3.3367679999000001E-4</v>
      </c>
      <c r="W10" s="11">
        <v>5.7586168420000004E-4</v>
      </c>
      <c r="X10" s="11" t="s">
        <v>232</v>
      </c>
      <c r="Y10" s="11">
        <v>8.5500000000000005E-5</v>
      </c>
      <c r="Z10" s="11" t="s">
        <v>232</v>
      </c>
      <c r="AA10" s="11" t="s">
        <v>232</v>
      </c>
      <c r="AB10" s="11" t="s">
        <v>232</v>
      </c>
      <c r="AC10" s="11" t="s">
        <v>232</v>
      </c>
      <c r="AD10" s="11" t="s">
        <v>232</v>
      </c>
      <c r="AE10" s="11">
        <v>5.6842105263000002E-4</v>
      </c>
      <c r="AF10" s="11">
        <v>5.4000000000000001E-4</v>
      </c>
      <c r="AG10" s="11"/>
    </row>
    <row r="11" spans="2:33" x14ac:dyDescent="0.25">
      <c r="B11" s="55" t="s">
        <v>174</v>
      </c>
      <c r="C11" s="11">
        <v>4.9025340780000002E-5</v>
      </c>
      <c r="D11" s="11">
        <v>3.1507288420000002E-5</v>
      </c>
      <c r="E11" s="11">
        <v>2.025288499E-5</v>
      </c>
      <c r="F11" s="11">
        <v>4.0833445790000001E-5</v>
      </c>
      <c r="G11" s="11">
        <v>4.6882845159999998E-5</v>
      </c>
      <c r="H11" s="11">
        <v>6.4022810059999999E-5</v>
      </c>
      <c r="I11" s="11">
        <v>7.1206471820000003E-5</v>
      </c>
      <c r="J11" s="11">
        <v>3.8943008480000003E-5</v>
      </c>
      <c r="K11" s="11">
        <v>2.054275205E-5</v>
      </c>
      <c r="L11" s="11">
        <v>1.6761877439999999E-5</v>
      </c>
      <c r="M11" s="11">
        <v>4.2093737320000002E-5</v>
      </c>
      <c r="N11" s="11">
        <v>3.7295999999999998E-4</v>
      </c>
      <c r="O11" s="11">
        <v>3.7484999999999998E-5</v>
      </c>
      <c r="P11" s="11">
        <v>1.8880000000000001E-4</v>
      </c>
      <c r="Q11" s="11">
        <v>4.1066666666999998E-4</v>
      </c>
      <c r="R11" s="11">
        <v>8.6500000000000002E-5</v>
      </c>
      <c r="S11" s="11">
        <v>1.5999999999999999E-5</v>
      </c>
      <c r="T11" s="11" t="s">
        <v>232</v>
      </c>
      <c r="U11" s="11">
        <v>1.53188E-5</v>
      </c>
      <c r="V11" s="11">
        <v>8.6508800000000008E-6</v>
      </c>
      <c r="W11" s="11">
        <v>1.4929747369999999E-5</v>
      </c>
      <c r="X11" s="11" t="s">
        <v>232</v>
      </c>
      <c r="Y11" s="11">
        <v>2.2166666699999999E-6</v>
      </c>
      <c r="Z11" s="11" t="s">
        <v>232</v>
      </c>
      <c r="AA11" s="11" t="s">
        <v>232</v>
      </c>
      <c r="AB11" s="11" t="s">
        <v>232</v>
      </c>
      <c r="AC11" s="11" t="s">
        <v>232</v>
      </c>
      <c r="AD11" s="11" t="s">
        <v>232</v>
      </c>
      <c r="AE11" s="11">
        <v>1.4736842110000001E-5</v>
      </c>
      <c r="AF11" s="11">
        <v>1.4E-5</v>
      </c>
      <c r="AG11" s="11"/>
    </row>
    <row r="12" spans="2:33" x14ac:dyDescent="0.25">
      <c r="B12" s="56" t="s">
        <v>133</v>
      </c>
      <c r="C12" s="11">
        <v>7249.4424779401716</v>
      </c>
      <c r="D12" s="11">
        <v>7357.3863813646149</v>
      </c>
      <c r="E12" s="11">
        <v>6767.5177897042968</v>
      </c>
      <c r="F12" s="11">
        <v>6411.2777295244941</v>
      </c>
      <c r="G12" s="11">
        <v>6258.204045674137</v>
      </c>
      <c r="H12" s="11">
        <v>6462.5224715649483</v>
      </c>
      <c r="I12" s="11">
        <v>6120.4108135341694</v>
      </c>
      <c r="J12" s="11">
        <v>6523.5781954196009</v>
      </c>
      <c r="K12" s="11">
        <v>6252.9931228300247</v>
      </c>
      <c r="L12" s="11">
        <v>6186.1653753757482</v>
      </c>
      <c r="M12" s="11">
        <v>6843.8373557369323</v>
      </c>
      <c r="N12" s="11">
        <v>6722.1874058797921</v>
      </c>
      <c r="O12" s="11">
        <v>7100.3291770546466</v>
      </c>
      <c r="P12" s="11">
        <v>6797.4197682805734</v>
      </c>
      <c r="Q12" s="11">
        <v>6466.844846293071</v>
      </c>
      <c r="R12" s="11">
        <v>6745.6515015494242</v>
      </c>
      <c r="S12" s="11">
        <v>6601.7076817591524</v>
      </c>
      <c r="T12" s="11">
        <v>6608.3975072494377</v>
      </c>
      <c r="U12" s="11">
        <v>6855.9333904486466</v>
      </c>
      <c r="V12" s="11">
        <v>7036.2392986495497</v>
      </c>
      <c r="W12" s="11">
        <v>6933.8966091418124</v>
      </c>
      <c r="X12" s="11">
        <v>6906.3291553873441</v>
      </c>
      <c r="Y12" s="11">
        <v>7048.8151211704298</v>
      </c>
      <c r="Z12" s="11">
        <v>7429.1678149350746</v>
      </c>
      <c r="AA12" s="11">
        <v>6930.4332132254967</v>
      </c>
      <c r="AB12" s="11">
        <v>6923.3604963171565</v>
      </c>
      <c r="AC12" s="11">
        <v>6949.2445063846317</v>
      </c>
      <c r="AD12" s="11">
        <v>6966.5813409989014</v>
      </c>
      <c r="AE12" s="11">
        <v>7022.164027441534</v>
      </c>
      <c r="AF12" s="11">
        <v>7013.962570217569</v>
      </c>
      <c r="AG12" s="11"/>
    </row>
    <row r="13" spans="2:33" x14ac:dyDescent="0.25">
      <c r="B13" s="55" t="s">
        <v>113</v>
      </c>
      <c r="C13" s="11">
        <v>6964.3590246177046</v>
      </c>
      <c r="D13" s="11">
        <v>7048.0547723235513</v>
      </c>
      <c r="E13" s="11">
        <v>6507.0758702414232</v>
      </c>
      <c r="F13" s="11">
        <v>6122.0599084259684</v>
      </c>
      <c r="G13" s="11">
        <v>6001.0144143956759</v>
      </c>
      <c r="H13" s="11">
        <v>6205.082769733197</v>
      </c>
      <c r="I13" s="11">
        <v>5863.5516321029318</v>
      </c>
      <c r="J13" s="11">
        <v>6263.6316668405752</v>
      </c>
      <c r="K13" s="11">
        <v>5996.9201806774345</v>
      </c>
      <c r="L13" s="11">
        <v>5957.1799334316784</v>
      </c>
      <c r="M13" s="11">
        <v>6592.7702862040715</v>
      </c>
      <c r="N13" s="11">
        <v>6426.3627421954579</v>
      </c>
      <c r="O13" s="11">
        <v>6821.3190965479189</v>
      </c>
      <c r="P13" s="11">
        <v>6505.4236476508131</v>
      </c>
      <c r="Q13" s="11">
        <v>6203.7170413129916</v>
      </c>
      <c r="R13" s="11">
        <v>6485.7420412732481</v>
      </c>
      <c r="S13" s="11">
        <v>6347.3596367074515</v>
      </c>
      <c r="T13" s="11">
        <v>6346.839094138385</v>
      </c>
      <c r="U13" s="11">
        <v>6592.0165474455425</v>
      </c>
      <c r="V13" s="11">
        <v>6761.0306847936181</v>
      </c>
      <c r="W13" s="11">
        <v>6546.2358676943441</v>
      </c>
      <c r="X13" s="11">
        <v>6573.6990656412545</v>
      </c>
      <c r="Y13" s="11">
        <v>6714.7369854085218</v>
      </c>
      <c r="Z13" s="11">
        <v>7070.0466839495275</v>
      </c>
      <c r="AA13" s="11">
        <v>6543.2452125980608</v>
      </c>
      <c r="AB13" s="11">
        <v>6573.5254750317472</v>
      </c>
      <c r="AC13" s="11">
        <v>6616.5626536732661</v>
      </c>
      <c r="AD13" s="11">
        <v>6596.1542804385017</v>
      </c>
      <c r="AE13" s="11">
        <v>6683.1868970782334</v>
      </c>
      <c r="AF13" s="11">
        <v>6684.0953923280385</v>
      </c>
      <c r="AG13" s="11"/>
    </row>
    <row r="14" spans="2:33" x14ac:dyDescent="0.25">
      <c r="B14" s="55" t="s">
        <v>114</v>
      </c>
      <c r="C14" s="11">
        <v>10.78502860243313</v>
      </c>
      <c r="D14" s="11">
        <v>10.86378850763408</v>
      </c>
      <c r="E14" s="11">
        <v>10.358885488576</v>
      </c>
      <c r="F14" s="11">
        <v>11.45147412287367</v>
      </c>
      <c r="G14" s="11">
        <v>10.152628513209221</v>
      </c>
      <c r="H14" s="11">
        <v>9.3357624969177202</v>
      </c>
      <c r="I14" s="11">
        <v>10.001751813841951</v>
      </c>
      <c r="J14" s="11">
        <v>9.1270804046194591</v>
      </c>
      <c r="K14" s="11">
        <v>9.3671128698582002</v>
      </c>
      <c r="L14" s="11">
        <v>8.7799853759375601</v>
      </c>
      <c r="M14" s="11">
        <v>9.7099900854158303</v>
      </c>
      <c r="N14" s="11">
        <v>11.248692926770479</v>
      </c>
      <c r="O14" s="11">
        <v>9.1569097678664999</v>
      </c>
      <c r="P14" s="11">
        <v>10.132112229521599</v>
      </c>
      <c r="Q14" s="11">
        <v>9.8933362891110992</v>
      </c>
      <c r="R14" s="11">
        <v>9.7834229366009104</v>
      </c>
      <c r="S14" s="11">
        <v>9.6166816847308993</v>
      </c>
      <c r="T14" s="11">
        <v>9.6798903632807303</v>
      </c>
      <c r="U14" s="11">
        <v>9.4376973477084096</v>
      </c>
      <c r="V14" s="11">
        <v>9.5254664576399009</v>
      </c>
      <c r="W14" s="11">
        <v>12.32293248775604</v>
      </c>
      <c r="X14" s="11">
        <v>10.06338745117216</v>
      </c>
      <c r="Y14" s="11">
        <v>9.6873999623966291</v>
      </c>
      <c r="Z14" s="11">
        <v>10.01421793351988</v>
      </c>
      <c r="AA14" s="11">
        <v>11.018257173315209</v>
      </c>
      <c r="AB14" s="11">
        <v>9.7691643672459794</v>
      </c>
      <c r="AC14" s="11">
        <v>9.7388435722771192</v>
      </c>
      <c r="AD14" s="11">
        <v>11.20109594760496</v>
      </c>
      <c r="AE14" s="11">
        <v>10.29085908167167</v>
      </c>
      <c r="AF14" s="11">
        <v>10.13462358940096</v>
      </c>
      <c r="AG14" s="11"/>
    </row>
    <row r="15" spans="2:33" x14ac:dyDescent="0.25">
      <c r="B15" s="55" t="s">
        <v>115</v>
      </c>
      <c r="C15" s="11">
        <v>5.1871604904829997E-2</v>
      </c>
      <c r="D15" s="11">
        <v>0.12663388036984</v>
      </c>
      <c r="E15" s="11">
        <v>4.93215519622E-3</v>
      </c>
      <c r="F15" s="11">
        <v>9.8354631767900002E-3</v>
      </c>
      <c r="G15" s="11">
        <v>1.132187398735E-2</v>
      </c>
      <c r="H15" s="11">
        <v>8.0690065130229999E-2</v>
      </c>
      <c r="I15" s="11">
        <v>2.287042310466E-2</v>
      </c>
      <c r="J15" s="11">
        <v>0.10660912236087</v>
      </c>
      <c r="K15" s="11">
        <v>7.3473558409849996E-2</v>
      </c>
      <c r="L15" s="11">
        <v>3.1831568945069999E-2</v>
      </c>
      <c r="M15" s="11">
        <v>2.791046106532E-2</v>
      </c>
      <c r="N15" s="11">
        <v>4.901792119152E-2</v>
      </c>
      <c r="O15" s="11">
        <v>0.16807830976532001</v>
      </c>
      <c r="P15" s="11">
        <v>0.12984333856281999</v>
      </c>
      <c r="Q15" s="11">
        <v>5.3001334739269997E-2</v>
      </c>
      <c r="R15" s="11">
        <v>5.1422439131390003E-2</v>
      </c>
      <c r="S15" s="11">
        <v>4.6748331991369997E-2</v>
      </c>
      <c r="T15" s="11">
        <v>6.5641456473269993E-2</v>
      </c>
      <c r="U15" s="11">
        <v>9.3873856746289994E-2</v>
      </c>
      <c r="V15" s="11">
        <v>0.12440252488233</v>
      </c>
      <c r="W15" s="11">
        <v>0.26707191024686999</v>
      </c>
      <c r="X15" s="11">
        <v>0.27196444116370999</v>
      </c>
      <c r="Y15" s="11">
        <v>0.30836623054360002</v>
      </c>
      <c r="Z15" s="11">
        <v>0.36498551224010001</v>
      </c>
      <c r="AA15" s="11">
        <v>0.37493815870656</v>
      </c>
      <c r="AB15" s="11">
        <v>0.35438225538342</v>
      </c>
      <c r="AC15" s="11">
        <v>0.29936497786723998</v>
      </c>
      <c r="AD15" s="11">
        <v>0.30335457003448002</v>
      </c>
      <c r="AE15" s="11">
        <v>0.27418004470305002</v>
      </c>
      <c r="AF15" s="11">
        <v>0.25671673877350998</v>
      </c>
      <c r="AG15" s="11"/>
    </row>
    <row r="16" spans="2:33" x14ac:dyDescent="0.25">
      <c r="B16" s="56" t="s">
        <v>116</v>
      </c>
      <c r="C16" s="11">
        <v>1897.7976789307072</v>
      </c>
      <c r="D16" s="11">
        <v>1713.5157334761418</v>
      </c>
      <c r="E16" s="11">
        <v>1595.8154992744142</v>
      </c>
      <c r="F16" s="11">
        <v>2162.5764819204228</v>
      </c>
      <c r="G16" s="11">
        <v>2003.4385755514866</v>
      </c>
      <c r="H16" s="11">
        <v>2417.664833172465</v>
      </c>
      <c r="I16" s="11">
        <v>2300.6996144869381</v>
      </c>
      <c r="J16" s="11">
        <v>2041.0905099351194</v>
      </c>
      <c r="K16" s="11">
        <v>1798.7887226688072</v>
      </c>
      <c r="L16" s="11">
        <v>1767.1736690400683</v>
      </c>
      <c r="M16" s="11">
        <v>1791.9506329435526</v>
      </c>
      <c r="N16" s="11">
        <v>3206.8132860969977</v>
      </c>
      <c r="O16" s="11">
        <v>2296.603915136624</v>
      </c>
      <c r="P16" s="11">
        <v>3337.855671153186</v>
      </c>
      <c r="Q16" s="11">
        <v>2721.3401217751293</v>
      </c>
      <c r="R16" s="11">
        <v>2789.3436666508801</v>
      </c>
      <c r="S16" s="11">
        <v>2362.6104337227616</v>
      </c>
      <c r="T16" s="11">
        <v>2474.2985737287167</v>
      </c>
      <c r="U16" s="11">
        <v>2084.072125253314</v>
      </c>
      <c r="V16" s="11">
        <v>1914.6529441125813</v>
      </c>
      <c r="W16" s="11">
        <v>3514.8123379680601</v>
      </c>
      <c r="X16" s="11">
        <v>2839.3764146212507</v>
      </c>
      <c r="Y16" s="11">
        <v>2081.3569184424055</v>
      </c>
      <c r="Z16" s="11">
        <v>2861.599586877805</v>
      </c>
      <c r="AA16" s="11">
        <v>3653.3629161473414</v>
      </c>
      <c r="AB16" s="11">
        <v>4046.5280757972664</v>
      </c>
      <c r="AC16" s="11">
        <v>2899.7291079158917</v>
      </c>
      <c r="AD16" s="11">
        <v>3802.346763555297</v>
      </c>
      <c r="AE16" s="11">
        <v>2461.9858810654746</v>
      </c>
      <c r="AF16" s="11">
        <v>2331.5418868163256</v>
      </c>
      <c r="AG16" s="11"/>
    </row>
    <row r="17" spans="2:35" x14ac:dyDescent="0.25">
      <c r="B17" s="55" t="s">
        <v>117</v>
      </c>
      <c r="C17" s="11">
        <v>1735.3005530285438</v>
      </c>
      <c r="D17" s="11">
        <v>1583.0035189833679</v>
      </c>
      <c r="E17" s="11">
        <v>1485.7915950531649</v>
      </c>
      <c r="F17" s="11">
        <v>2015.0622301124956</v>
      </c>
      <c r="G17" s="11">
        <v>1846.7555743964444</v>
      </c>
      <c r="H17" s="11">
        <v>2228.4670245139991</v>
      </c>
      <c r="I17" s="11">
        <v>2099.2051363048072</v>
      </c>
      <c r="J17" s="11">
        <v>1895.4625693689634</v>
      </c>
      <c r="K17" s="11">
        <v>1686.1253561437325</v>
      </c>
      <c r="L17" s="11">
        <v>1664.0249455342507</v>
      </c>
      <c r="M17" s="11">
        <v>1643.3446659569493</v>
      </c>
      <c r="N17" s="11">
        <v>2855.70675347114</v>
      </c>
      <c r="O17" s="11">
        <v>2200.8735939590497</v>
      </c>
      <c r="P17" s="11">
        <v>3039.1946018781182</v>
      </c>
      <c r="Q17" s="11">
        <v>2553.3696820293017</v>
      </c>
      <c r="R17" s="11">
        <v>2613.7678773770285</v>
      </c>
      <c r="S17" s="11">
        <v>2218.8177234389636</v>
      </c>
      <c r="T17" s="11">
        <v>2361.6821578265399</v>
      </c>
      <c r="U17" s="11">
        <v>1989.8682164912718</v>
      </c>
      <c r="V17" s="11">
        <v>1821.1874542107437</v>
      </c>
      <c r="W17" s="11">
        <v>3151.8349959324078</v>
      </c>
      <c r="X17" s="11">
        <v>2668.9310286788955</v>
      </c>
      <c r="Y17" s="11">
        <v>2006.1615470437821</v>
      </c>
      <c r="Z17" s="11">
        <v>2709.8934961390964</v>
      </c>
      <c r="AA17" s="11">
        <v>3333.2687088436764</v>
      </c>
      <c r="AB17" s="11">
        <v>3898.3935832897332</v>
      </c>
      <c r="AC17" s="11">
        <v>2788.6579423475823</v>
      </c>
      <c r="AD17" s="11">
        <v>3450.9670636968617</v>
      </c>
      <c r="AE17" s="11">
        <v>2315.7431958474267</v>
      </c>
      <c r="AF17" s="11">
        <v>2212.3157064799975</v>
      </c>
      <c r="AG17" s="11"/>
    </row>
    <row r="18" spans="2:35" x14ac:dyDescent="0.25">
      <c r="B18" s="55" t="s">
        <v>118</v>
      </c>
      <c r="C18" s="11">
        <v>5.2567425039572404</v>
      </c>
      <c r="D18" s="11">
        <v>4.26934846358267</v>
      </c>
      <c r="E18" s="11">
        <v>3.6370601057918401</v>
      </c>
      <c r="F18" s="11">
        <v>4.7941265962402504</v>
      </c>
      <c r="G18" s="11">
        <v>5.0709922113625998</v>
      </c>
      <c r="H18" s="11">
        <v>6.0787628943156697</v>
      </c>
      <c r="I18" s="11">
        <v>6.4556701072873297</v>
      </c>
      <c r="J18" s="11">
        <v>4.7410498381316204</v>
      </c>
      <c r="K18" s="11">
        <v>3.7254913051159901</v>
      </c>
      <c r="L18" s="11">
        <v>3.4231684336431298</v>
      </c>
      <c r="M18" s="11">
        <v>4.8258861926128001</v>
      </c>
      <c r="N18" s="11">
        <v>11.051821129891639</v>
      </c>
      <c r="O18" s="11">
        <v>3.2321159517954001</v>
      </c>
      <c r="P18" s="11">
        <v>9.4660147985373992</v>
      </c>
      <c r="Q18" s="11">
        <v>5.4167916157571598</v>
      </c>
      <c r="R18" s="11">
        <v>5.6310498843305998</v>
      </c>
      <c r="S18" s="11">
        <v>4.6513303501788004</v>
      </c>
      <c r="T18" s="11">
        <v>3.70425193241564</v>
      </c>
      <c r="U18" s="11">
        <v>3.1351773124220901</v>
      </c>
      <c r="V18" s="11">
        <v>3.10865677207115</v>
      </c>
      <c r="W18" s="11">
        <v>11.39957113862865</v>
      </c>
      <c r="X18" s="11">
        <v>5.4882312445901498</v>
      </c>
      <c r="Y18" s="11">
        <v>2.5668552100186899</v>
      </c>
      <c r="Z18" s="11">
        <v>4.9809699445695799</v>
      </c>
      <c r="AA18" s="11">
        <v>10.169429977489409</v>
      </c>
      <c r="AB18" s="11">
        <v>4.9400011971867999</v>
      </c>
      <c r="AC18" s="11">
        <v>3.8182723257308799</v>
      </c>
      <c r="AD18" s="11">
        <v>11.190491111248789</v>
      </c>
      <c r="AE18" s="11">
        <v>4.8480219892184602</v>
      </c>
      <c r="AF18" s="11">
        <v>3.99718639141462</v>
      </c>
      <c r="AG18" s="11"/>
    </row>
    <row r="19" spans="2:35" x14ac:dyDescent="0.25">
      <c r="B19" s="55" t="s">
        <v>119</v>
      </c>
      <c r="C19" s="11">
        <v>0.10429048088333</v>
      </c>
      <c r="D19" s="11">
        <v>7.9793633903379999E-2</v>
      </c>
      <c r="E19" s="11">
        <v>6.4085240189439993E-2</v>
      </c>
      <c r="F19" s="11">
        <v>9.2822439268190005E-2</v>
      </c>
      <c r="G19" s="11">
        <v>0.10036307339254</v>
      </c>
      <c r="H19" s="11">
        <v>0.12492864530394</v>
      </c>
      <c r="I19" s="11">
        <v>0.13457290436224001</v>
      </c>
      <c r="J19" s="11">
        <v>9.0945283935790003E-2</v>
      </c>
      <c r="K19" s="11">
        <v>6.5523771467030006E-2</v>
      </c>
      <c r="L19" s="11">
        <v>5.8958096190400003E-2</v>
      </c>
      <c r="M19" s="11">
        <v>9.3821517353299994E-2</v>
      </c>
      <c r="N19" s="11">
        <v>0.25104363885425002</v>
      </c>
      <c r="O19" s="11">
        <v>5.0092021418420001E-2</v>
      </c>
      <c r="P19" s="11">
        <v>0.20808959500547999</v>
      </c>
      <c r="Q19" s="11">
        <v>0.10923036695268</v>
      </c>
      <c r="R19" s="11">
        <v>0.11677698713284</v>
      </c>
      <c r="S19" s="11">
        <v>9.2313595735999995E-2</v>
      </c>
      <c r="T19" s="11">
        <v>6.7148045610019996E-2</v>
      </c>
      <c r="U19" s="11">
        <v>5.3102268293590001E-2</v>
      </c>
      <c r="V19" s="11">
        <v>5.2849230201539997E-2</v>
      </c>
      <c r="W19" s="11">
        <v>0.26170491130850998</v>
      </c>
      <c r="X19" s="11">
        <v>0.11154229807920001</v>
      </c>
      <c r="Y19" s="11">
        <v>3.699325888643E-2</v>
      </c>
      <c r="Z19" s="11">
        <v>9.1214235317010006E-2</v>
      </c>
      <c r="AA19" s="11">
        <v>0.22100153646453</v>
      </c>
      <c r="AB19" s="11">
        <v>8.2665981804909999E-2</v>
      </c>
      <c r="AC19" s="11">
        <v>5.2397172567239997E-2</v>
      </c>
      <c r="AD19" s="11">
        <v>0.24032691972219999</v>
      </c>
      <c r="AE19" s="11">
        <v>8.4034011703309999E-2</v>
      </c>
      <c r="AF19" s="11">
        <v>6.4753424667660001E-2</v>
      </c>
      <c r="AG19" s="11"/>
      <c r="AI19" s="6"/>
    </row>
    <row r="20" spans="2:35" x14ac:dyDescent="0.25">
      <c r="B20" s="56" t="s">
        <v>120</v>
      </c>
      <c r="C20" s="11">
        <v>86.749654401493714</v>
      </c>
      <c r="D20" s="11">
        <v>76.319715225920405</v>
      </c>
      <c r="E20" s="11">
        <v>90.849535162825305</v>
      </c>
      <c r="F20" s="11">
        <v>77.992283942728008</v>
      </c>
      <c r="G20" s="11">
        <v>112.91643221602513</v>
      </c>
      <c r="H20" s="11">
        <v>119.3702394944993</v>
      </c>
      <c r="I20" s="11">
        <v>136.04548040770635</v>
      </c>
      <c r="J20" s="11">
        <v>150.82885501722771</v>
      </c>
      <c r="K20" s="11">
        <v>166.94134670799698</v>
      </c>
      <c r="L20" s="11">
        <v>183.0488197916446</v>
      </c>
      <c r="M20" s="11">
        <v>212.09808487472759</v>
      </c>
      <c r="N20" s="11">
        <v>276.45198772032086</v>
      </c>
      <c r="O20" s="11">
        <v>268.42715861303287</v>
      </c>
      <c r="P20" s="11">
        <v>332.10100769903875</v>
      </c>
      <c r="Q20" s="11">
        <v>363.29976522692726</v>
      </c>
      <c r="R20" s="11">
        <v>391.39701087400374</v>
      </c>
      <c r="S20" s="11">
        <v>477.89118031466592</v>
      </c>
      <c r="T20" s="11">
        <v>597.31915102672269</v>
      </c>
      <c r="U20" s="11">
        <v>499.04140581320615</v>
      </c>
      <c r="V20" s="11">
        <v>302.34042286478399</v>
      </c>
      <c r="W20" s="11">
        <v>315.09909587848261</v>
      </c>
      <c r="X20" s="11">
        <v>126.46503509822335</v>
      </c>
      <c r="Y20" s="11">
        <v>322.77612724799451</v>
      </c>
      <c r="Z20" s="11">
        <v>134.0776102506353</v>
      </c>
      <c r="AA20" s="11">
        <v>122.96371032205198</v>
      </c>
      <c r="AB20" s="11">
        <v>138.46189595231968</v>
      </c>
      <c r="AC20" s="11">
        <v>143.84096174553369</v>
      </c>
      <c r="AD20" s="11">
        <v>175.82194192025796</v>
      </c>
      <c r="AE20" s="11">
        <v>169.7725438146654</v>
      </c>
      <c r="AF20" s="11">
        <v>209.83997125614451</v>
      </c>
      <c r="AG20" s="11"/>
      <c r="AI20" s="6"/>
    </row>
    <row r="21" spans="2:35" x14ac:dyDescent="0.25">
      <c r="B21" s="55" t="s">
        <v>121</v>
      </c>
      <c r="C21" s="11">
        <v>80.456230689129725</v>
      </c>
      <c r="D21" s="11">
        <v>70.460096028889197</v>
      </c>
      <c r="E21" s="11">
        <v>83.615213121575451</v>
      </c>
      <c r="F21" s="11">
        <v>71.367641980219148</v>
      </c>
      <c r="G21" s="11">
        <v>103.4260082619185</v>
      </c>
      <c r="H21" s="11">
        <v>109.1114552148351</v>
      </c>
      <c r="I21" s="11">
        <v>124.57845947087363</v>
      </c>
      <c r="J21" s="11">
        <v>138.29067623549085</v>
      </c>
      <c r="K21" s="11">
        <v>153.23570634651784</v>
      </c>
      <c r="L21" s="11">
        <v>168.17608148325735</v>
      </c>
      <c r="M21" s="11">
        <v>194.13048282060572</v>
      </c>
      <c r="N21" s="11">
        <v>247.80008355850396</v>
      </c>
      <c r="O21" s="11">
        <v>234.56349158116566</v>
      </c>
      <c r="P21" s="11">
        <v>287.78115854130311</v>
      </c>
      <c r="Q21" s="11">
        <v>311.23593660474648</v>
      </c>
      <c r="R21" s="11">
        <v>330.43854531629086</v>
      </c>
      <c r="S21" s="11">
        <v>416.57986446459557</v>
      </c>
      <c r="T21" s="11">
        <v>535.24764334929318</v>
      </c>
      <c r="U21" s="11">
        <v>429.56455532428907</v>
      </c>
      <c r="V21" s="11">
        <v>216.87175210048386</v>
      </c>
      <c r="W21" s="11">
        <v>229.04150691543401</v>
      </c>
      <c r="X21" s="11">
        <v>54.022021521090529</v>
      </c>
      <c r="Y21" s="11">
        <v>251.35998189368462</v>
      </c>
      <c r="Z21" s="11">
        <v>61.973647531926552</v>
      </c>
      <c r="AA21" s="11">
        <v>52.833487621689883</v>
      </c>
      <c r="AB21" s="11">
        <v>66.957904975840805</v>
      </c>
      <c r="AC21" s="11">
        <v>72.091738862578126</v>
      </c>
      <c r="AD21" s="11">
        <v>101.28854261450043</v>
      </c>
      <c r="AE21" s="11">
        <v>93.852924134582011</v>
      </c>
      <c r="AF21" s="11">
        <v>129.38695360367768</v>
      </c>
      <c r="AG21" s="11"/>
      <c r="AI21" s="6"/>
    </row>
    <row r="22" spans="2:35" x14ac:dyDescent="0.25">
      <c r="B22" s="55" t="s">
        <v>122</v>
      </c>
      <c r="C22" s="11" t="s">
        <v>131</v>
      </c>
      <c r="D22" s="11" t="s">
        <v>131</v>
      </c>
      <c r="E22" s="11" t="s">
        <v>131</v>
      </c>
      <c r="F22" s="11" t="s">
        <v>131</v>
      </c>
      <c r="G22" s="11" t="s">
        <v>131</v>
      </c>
      <c r="H22" s="11" t="s">
        <v>131</v>
      </c>
      <c r="I22" s="11" t="s">
        <v>131</v>
      </c>
      <c r="J22" s="11" t="s">
        <v>131</v>
      </c>
      <c r="K22" s="11" t="s">
        <v>131</v>
      </c>
      <c r="L22" s="11" t="s">
        <v>131</v>
      </c>
      <c r="M22" s="11" t="s">
        <v>131</v>
      </c>
      <c r="N22" s="11" t="s">
        <v>131</v>
      </c>
      <c r="O22" s="11" t="s">
        <v>131</v>
      </c>
      <c r="P22" s="11" t="s">
        <v>131</v>
      </c>
      <c r="Q22" s="11" t="s">
        <v>131</v>
      </c>
      <c r="R22" s="11" t="s">
        <v>131</v>
      </c>
      <c r="S22" s="11" t="s">
        <v>131</v>
      </c>
      <c r="T22" s="11" t="s">
        <v>131</v>
      </c>
      <c r="U22" s="11" t="s">
        <v>131</v>
      </c>
      <c r="V22" s="11" t="s">
        <v>131</v>
      </c>
      <c r="W22" s="11" t="s">
        <v>131</v>
      </c>
      <c r="X22" s="11" t="s">
        <v>131</v>
      </c>
      <c r="Y22" s="11" t="s">
        <v>131</v>
      </c>
      <c r="Z22" s="11" t="s">
        <v>131</v>
      </c>
      <c r="AA22" s="11" t="s">
        <v>131</v>
      </c>
      <c r="AB22" s="11" t="s">
        <v>131</v>
      </c>
      <c r="AC22" s="11" t="s">
        <v>131</v>
      </c>
      <c r="AD22" s="11" t="s">
        <v>131</v>
      </c>
      <c r="AE22" s="11" t="s">
        <v>131</v>
      </c>
      <c r="AF22" s="11" t="s">
        <v>131</v>
      </c>
      <c r="AG22" s="11"/>
      <c r="AI22" s="6"/>
    </row>
    <row r="23" spans="2:35" x14ac:dyDescent="0.25">
      <c r="B23" s="55" t="s">
        <v>123</v>
      </c>
      <c r="C23" s="11">
        <v>2.1118871518000001E-2</v>
      </c>
      <c r="D23" s="11">
        <v>1.966315166789E-2</v>
      </c>
      <c r="E23" s="11">
        <v>2.4276248460569999E-2</v>
      </c>
      <c r="F23" s="11">
        <v>2.2230342156070001E-2</v>
      </c>
      <c r="G23" s="11">
        <v>3.1847060248679997E-2</v>
      </c>
      <c r="H23" s="11">
        <v>3.4425450602899997E-2</v>
      </c>
      <c r="I23" s="11">
        <v>3.8479936029639998E-2</v>
      </c>
      <c r="J23" s="11">
        <v>4.2074425442069997E-2</v>
      </c>
      <c r="K23" s="11">
        <v>4.5992081749929997E-2</v>
      </c>
      <c r="L23" s="11">
        <v>4.9908517813380002E-2</v>
      </c>
      <c r="M23" s="11">
        <v>6.0293966624569997E-2</v>
      </c>
      <c r="N23" s="11">
        <v>9.6147329402070006E-2</v>
      </c>
      <c r="O23" s="11">
        <v>0.11363646654989</v>
      </c>
      <c r="P23" s="11">
        <v>0.14872432603267</v>
      </c>
      <c r="Q23" s="11">
        <v>0.17471083430261999</v>
      </c>
      <c r="R23" s="11">
        <v>0.20455860925406999</v>
      </c>
      <c r="S23" s="11">
        <v>0.20574267063782001</v>
      </c>
      <c r="T23" s="11">
        <v>0.20829364992426</v>
      </c>
      <c r="U23" s="11">
        <v>0.23314379358696999</v>
      </c>
      <c r="V23" s="11">
        <v>0.28680762001443</v>
      </c>
      <c r="W23" s="11">
        <v>0.28878385558070002</v>
      </c>
      <c r="X23" s="11">
        <v>0.24309736099709001</v>
      </c>
      <c r="Y23" s="11">
        <v>0.23965149447754999</v>
      </c>
      <c r="Z23" s="11">
        <v>0.24195960643862</v>
      </c>
      <c r="AA23" s="11">
        <v>0.23533631778645001</v>
      </c>
      <c r="AB23" s="11">
        <v>0.23994627844456001</v>
      </c>
      <c r="AC23" s="11">
        <v>0.24076920430522</v>
      </c>
      <c r="AD23" s="11">
        <v>0.25011207820724002</v>
      </c>
      <c r="AE23" s="11">
        <v>0.25476382442980999</v>
      </c>
      <c r="AF23" s="11">
        <v>0.26997656930357999</v>
      </c>
      <c r="AG23" s="11"/>
      <c r="AI23" s="6"/>
    </row>
    <row r="24" spans="2:35" x14ac:dyDescent="0.25">
      <c r="B24" s="56" t="s">
        <v>124</v>
      </c>
      <c r="C24" s="11">
        <v>0.88720521155219001</v>
      </c>
      <c r="D24" s="11">
        <v>0.97162864012546002</v>
      </c>
      <c r="E24" s="11">
        <v>1.05605206869576</v>
      </c>
      <c r="F24" s="11">
        <v>1.1404754972690301</v>
      </c>
      <c r="G24" s="11">
        <v>1.2248989258393199</v>
      </c>
      <c r="H24" s="11">
        <v>23.409380413821388</v>
      </c>
      <c r="I24" s="11">
        <v>29.835965975724061</v>
      </c>
      <c r="J24" s="11">
        <v>32.39169340429634</v>
      </c>
      <c r="K24" s="11">
        <v>34.947420832868623</v>
      </c>
      <c r="L24" s="11">
        <v>37.503148261437921</v>
      </c>
      <c r="M24" s="11">
        <v>54.586338374226962</v>
      </c>
      <c r="N24" s="11">
        <v>59.875575324952571</v>
      </c>
      <c r="O24" s="11">
        <v>62.267679324950578</v>
      </c>
      <c r="P24" s="11">
        <v>64.659783324951576</v>
      </c>
      <c r="Q24" s="11">
        <v>67.051887324952574</v>
      </c>
      <c r="R24" s="11">
        <v>69.443991324950545</v>
      </c>
      <c r="S24" s="11">
        <v>1487.7164259047624</v>
      </c>
      <c r="T24" s="11">
        <v>46.863092571427728</v>
      </c>
      <c r="U24" s="11">
        <v>70.733547746034034</v>
      </c>
      <c r="V24" s="11">
        <v>62.212806857142581</v>
      </c>
      <c r="W24" s="11">
        <v>62.128383428572292</v>
      </c>
      <c r="X24" s="11">
        <v>62.043959999999018</v>
      </c>
      <c r="Y24" s="11">
        <v>61.959536571428721</v>
      </c>
      <c r="Z24" s="11">
        <v>61.875113142858432</v>
      </c>
      <c r="AA24" s="11">
        <v>61.875113142858432</v>
      </c>
      <c r="AB24" s="11">
        <v>59.234962285712882</v>
      </c>
      <c r="AC24" s="11">
        <v>56.679234857143577</v>
      </c>
      <c r="AD24" s="11">
        <v>54.123507428571301</v>
      </c>
      <c r="AE24" s="11">
        <v>51.567779900666679</v>
      </c>
      <c r="AF24" s="11">
        <v>49.019253734796983</v>
      </c>
      <c r="AG24" s="11"/>
      <c r="AI24" s="6"/>
    </row>
    <row r="25" spans="2:35" x14ac:dyDescent="0.25">
      <c r="B25" s="55" t="s">
        <v>125</v>
      </c>
      <c r="C25" s="11">
        <v>0.81165511631523002</v>
      </c>
      <c r="D25" s="11">
        <v>0.82052844964855998</v>
      </c>
      <c r="E25" s="11">
        <v>0.82940178298190004</v>
      </c>
      <c r="F25" s="11">
        <v>0.83827511631523</v>
      </c>
      <c r="G25" s="11">
        <v>0.84714844964855995</v>
      </c>
      <c r="H25" s="11">
        <v>20.744522509058349</v>
      </c>
      <c r="I25" s="11">
        <v>24.884000642391719</v>
      </c>
      <c r="J25" s="11">
        <v>25.152620642391721</v>
      </c>
      <c r="K25" s="11">
        <v>25.421240642391719</v>
      </c>
      <c r="L25" s="11">
        <v>25.689860642391722</v>
      </c>
      <c r="M25" s="11">
        <v>40.801880088513101</v>
      </c>
      <c r="N25" s="11">
        <v>44.11994637257105</v>
      </c>
      <c r="O25" s="11">
        <v>44.540879705904381</v>
      </c>
      <c r="P25" s="11">
        <v>44.961813039237711</v>
      </c>
      <c r="Q25" s="11">
        <v>45.382746372571049</v>
      </c>
      <c r="R25" s="11">
        <v>45.803679705904337</v>
      </c>
      <c r="S25" s="11">
        <v>1450.3397333333346</v>
      </c>
      <c r="T25" s="11">
        <v>9.4864000000000104</v>
      </c>
      <c r="U25" s="11">
        <v>19.620474222224789</v>
      </c>
      <c r="V25" s="11">
        <v>11.09973333333334</v>
      </c>
      <c r="W25" s="11">
        <v>11.09086000000001</v>
      </c>
      <c r="X25" s="11">
        <v>11.08198666666668</v>
      </c>
      <c r="Y25" s="11">
        <v>11.073113333333341</v>
      </c>
      <c r="Z25" s="11">
        <v>11.064240000000011</v>
      </c>
      <c r="AA25" s="11">
        <v>11.064240000000011</v>
      </c>
      <c r="AB25" s="11">
        <v>10.78674666666668</v>
      </c>
      <c r="AC25" s="11">
        <v>10.51812666666668</v>
      </c>
      <c r="AD25" s="11">
        <v>10.249506666666679</v>
      </c>
      <c r="AE25" s="11">
        <v>9.9808866666666791</v>
      </c>
      <c r="AF25" s="11">
        <v>9.7139732776554002</v>
      </c>
      <c r="AG25" s="11"/>
    </row>
    <row r="26" spans="2:35" x14ac:dyDescent="0.25">
      <c r="B26" s="55" t="s">
        <v>126</v>
      </c>
      <c r="C26" s="11" t="s">
        <v>131</v>
      </c>
      <c r="D26" s="11" t="s">
        <v>131</v>
      </c>
      <c r="E26" s="11" t="s">
        <v>131</v>
      </c>
      <c r="F26" s="11" t="s">
        <v>131</v>
      </c>
      <c r="G26" s="11" t="s">
        <v>131</v>
      </c>
      <c r="H26" s="11" t="s">
        <v>131</v>
      </c>
      <c r="I26" s="11" t="s">
        <v>131</v>
      </c>
      <c r="J26" s="11" t="s">
        <v>131</v>
      </c>
      <c r="K26" s="11" t="s">
        <v>131</v>
      </c>
      <c r="L26" s="11" t="s">
        <v>131</v>
      </c>
      <c r="M26" s="11" t="s">
        <v>131</v>
      </c>
      <c r="N26" s="11" t="s">
        <v>131</v>
      </c>
      <c r="O26" s="11" t="s">
        <v>131</v>
      </c>
      <c r="P26" s="11" t="s">
        <v>131</v>
      </c>
      <c r="Q26" s="11" t="s">
        <v>131</v>
      </c>
      <c r="R26" s="11" t="s">
        <v>131</v>
      </c>
      <c r="S26" s="11" t="s">
        <v>131</v>
      </c>
      <c r="T26" s="11" t="s">
        <v>131</v>
      </c>
      <c r="U26" s="11" t="s">
        <v>131</v>
      </c>
      <c r="V26" s="11" t="s">
        <v>131</v>
      </c>
      <c r="W26" s="11" t="s">
        <v>131</v>
      </c>
      <c r="X26" s="11" t="s">
        <v>131</v>
      </c>
      <c r="Y26" s="11" t="s">
        <v>131</v>
      </c>
      <c r="Z26" s="11" t="s">
        <v>131</v>
      </c>
      <c r="AA26" s="11" t="s">
        <v>131</v>
      </c>
      <c r="AB26" s="11" t="s">
        <v>131</v>
      </c>
      <c r="AC26" s="11" t="s">
        <v>131</v>
      </c>
      <c r="AD26" s="11" t="s">
        <v>131</v>
      </c>
      <c r="AE26" s="11" t="s">
        <v>131</v>
      </c>
      <c r="AF26" s="11" t="s">
        <v>131</v>
      </c>
      <c r="AG26" s="11"/>
    </row>
    <row r="27" spans="2:35" x14ac:dyDescent="0.25">
      <c r="B27" s="55" t="s">
        <v>127</v>
      </c>
      <c r="C27" s="11">
        <v>2.5352380951999999E-4</v>
      </c>
      <c r="D27" s="11">
        <v>5.0704761905000001E-4</v>
      </c>
      <c r="E27" s="11">
        <v>7.6057142857000005E-4</v>
      </c>
      <c r="F27" s="11">
        <v>1.0140952381E-3</v>
      </c>
      <c r="G27" s="11">
        <v>1.26761904762E-3</v>
      </c>
      <c r="H27" s="11">
        <v>8.9424761904799994E-3</v>
      </c>
      <c r="I27" s="11">
        <v>1.6617333333330001E-2</v>
      </c>
      <c r="J27" s="11">
        <v>2.4292190476189999E-2</v>
      </c>
      <c r="K27" s="11">
        <v>3.1967047619049997E-2</v>
      </c>
      <c r="L27" s="11">
        <v>3.96419047619E-2</v>
      </c>
      <c r="M27" s="11">
        <v>4.6256571428570002E-2</v>
      </c>
      <c r="N27" s="11">
        <v>5.2871238095239997E-2</v>
      </c>
      <c r="O27" s="11">
        <v>5.9485904761900001E-2</v>
      </c>
      <c r="P27" s="11">
        <v>6.6100571428569996E-2</v>
      </c>
      <c r="Q27" s="11">
        <v>7.2715238095239998E-2</v>
      </c>
      <c r="R27" s="11">
        <v>7.9329904761899994E-2</v>
      </c>
      <c r="S27" s="11">
        <v>0.12542514285713999</v>
      </c>
      <c r="T27" s="11">
        <v>0.12542514285713999</v>
      </c>
      <c r="U27" s="11">
        <v>0.17152038095238001</v>
      </c>
      <c r="V27" s="11">
        <v>0.17152038095238001</v>
      </c>
      <c r="W27" s="11">
        <v>0.17126685714286</v>
      </c>
      <c r="X27" s="11">
        <v>0.17101333333332999</v>
      </c>
      <c r="Y27" s="11">
        <v>0.17075980952381001</v>
      </c>
      <c r="Z27" s="11">
        <v>0.17050628571429</v>
      </c>
      <c r="AA27" s="11">
        <v>0.17050628571429</v>
      </c>
      <c r="AB27" s="11">
        <v>0.16257790476190001</v>
      </c>
      <c r="AC27" s="11">
        <v>0.15490304761904999</v>
      </c>
      <c r="AD27" s="11">
        <v>0.14722819047619001</v>
      </c>
      <c r="AE27" s="11">
        <v>0.139553333</v>
      </c>
      <c r="AF27" s="11">
        <v>0.13189691428570999</v>
      </c>
      <c r="AG27" s="11"/>
    </row>
    <row r="28" spans="2:35" x14ac:dyDescent="0.25">
      <c r="B28" s="56" t="s">
        <v>128</v>
      </c>
      <c r="C28" s="11">
        <v>-413.04346724561293</v>
      </c>
      <c r="D28" s="11">
        <v>-409.63256329952986</v>
      </c>
      <c r="E28" s="11">
        <v>-560.58435398918311</v>
      </c>
      <c r="F28" s="11">
        <v>-586.39636072434257</v>
      </c>
      <c r="G28" s="11">
        <v>-645.75661766327653</v>
      </c>
      <c r="H28" s="11">
        <v>-679.6987194214139</v>
      </c>
      <c r="I28" s="11">
        <v>-789.71736236649281</v>
      </c>
      <c r="J28" s="11">
        <v>-793.8755872269578</v>
      </c>
      <c r="K28" s="11">
        <v>-903.22609308217091</v>
      </c>
      <c r="L28" s="11">
        <v>-887.08728427460323</v>
      </c>
      <c r="M28" s="11">
        <v>-1123.2520265120611</v>
      </c>
      <c r="N28" s="11">
        <v>-1115.954720834636</v>
      </c>
      <c r="O28" s="11">
        <v>-953.41024676874827</v>
      </c>
      <c r="P28" s="11">
        <v>-1181.8684799605053</v>
      </c>
      <c r="Q28" s="11">
        <v>-1090.4073620610397</v>
      </c>
      <c r="R28" s="11">
        <v>-1129.6709814516839</v>
      </c>
      <c r="S28" s="11">
        <v>-1273.9201060138962</v>
      </c>
      <c r="T28" s="11">
        <v>-1198.271990624979</v>
      </c>
      <c r="U28" s="11">
        <v>-688.15705012966407</v>
      </c>
      <c r="V28" s="11">
        <v>-708.48601724181174</v>
      </c>
      <c r="W28" s="11">
        <v>-818.73005337671043</v>
      </c>
      <c r="X28" s="11">
        <v>-741.72471574150427</v>
      </c>
      <c r="Y28" s="11">
        <v>-668.59050040934176</v>
      </c>
      <c r="Z28" s="11">
        <v>-662.32814564099601</v>
      </c>
      <c r="AA28" s="11">
        <v>-763.17068152749141</v>
      </c>
      <c r="AB28" s="11">
        <v>-728.72017483065918</v>
      </c>
      <c r="AC28" s="11">
        <v>-803.69997277670166</v>
      </c>
      <c r="AD28" s="11">
        <v>-868.83218682149072</v>
      </c>
      <c r="AE28" s="11">
        <v>-825.65706507089385</v>
      </c>
      <c r="AF28" s="11">
        <v>-617.93320245022664</v>
      </c>
      <c r="AG28" s="11"/>
    </row>
    <row r="29" spans="2:35" x14ac:dyDescent="0.25">
      <c r="B29" s="56" t="s">
        <v>129</v>
      </c>
      <c r="C29" s="11" t="s">
        <v>131</v>
      </c>
      <c r="D29" s="11" t="s">
        <v>131</v>
      </c>
      <c r="E29" s="11" t="s">
        <v>131</v>
      </c>
      <c r="F29" s="11" t="s">
        <v>131</v>
      </c>
      <c r="G29" s="11" t="s">
        <v>131</v>
      </c>
      <c r="H29" s="11" t="s">
        <v>131</v>
      </c>
      <c r="I29" s="11" t="s">
        <v>131</v>
      </c>
      <c r="J29" s="11" t="s">
        <v>131</v>
      </c>
      <c r="K29" s="11" t="s">
        <v>131</v>
      </c>
      <c r="L29" s="11" t="s">
        <v>131</v>
      </c>
      <c r="M29" s="11" t="s">
        <v>131</v>
      </c>
      <c r="N29" s="11" t="s">
        <v>131</v>
      </c>
      <c r="O29" s="11" t="s">
        <v>131</v>
      </c>
      <c r="P29" s="11" t="s">
        <v>131</v>
      </c>
      <c r="Q29" s="11" t="s">
        <v>131</v>
      </c>
      <c r="R29" s="11" t="s">
        <v>131</v>
      </c>
      <c r="S29" s="11" t="s">
        <v>131</v>
      </c>
      <c r="T29" s="11" t="s">
        <v>131</v>
      </c>
      <c r="U29" s="11" t="s">
        <v>131</v>
      </c>
      <c r="V29" s="11" t="s">
        <v>131</v>
      </c>
      <c r="W29" s="11" t="s">
        <v>131</v>
      </c>
      <c r="X29" s="11" t="s">
        <v>131</v>
      </c>
      <c r="Y29" s="11" t="s">
        <v>131</v>
      </c>
      <c r="Z29" s="11" t="s">
        <v>131</v>
      </c>
      <c r="AA29" s="11" t="s">
        <v>131</v>
      </c>
      <c r="AB29" s="11" t="s">
        <v>131</v>
      </c>
      <c r="AC29" s="11" t="s">
        <v>131</v>
      </c>
      <c r="AD29" s="11" t="s">
        <v>131</v>
      </c>
      <c r="AE29" s="11" t="s">
        <v>131</v>
      </c>
      <c r="AF29" s="11" t="s">
        <v>131</v>
      </c>
      <c r="AG29" s="11"/>
    </row>
    <row r="30" spans="2:35" ht="18" x14ac:dyDescent="0.35">
      <c r="B30" s="53" t="s">
        <v>171</v>
      </c>
      <c r="C30" s="12">
        <f t="shared" ref="C30:AC30" si="0">C28+C24+C20+C16+C12+C8+C4</f>
        <v>5131.0832013955924</v>
      </c>
      <c r="D30" s="12">
        <f t="shared" si="0"/>
        <v>4974.8829613732778</v>
      </c>
      <c r="E30" s="12">
        <f t="shared" si="0"/>
        <v>4690.1483704622133</v>
      </c>
      <c r="F30" s="12">
        <f t="shared" si="0"/>
        <v>4602.6537792863628</v>
      </c>
      <c r="G30" s="12">
        <f t="shared" si="0"/>
        <v>4708.7921360530763</v>
      </c>
      <c r="H30" s="12">
        <f t="shared" si="0"/>
        <v>5690.5334394131323</v>
      </c>
      <c r="I30" s="12">
        <f t="shared" si="0"/>
        <v>5291.2487779477651</v>
      </c>
      <c r="J30" s="12">
        <f t="shared" si="0"/>
        <v>4597.4667538207977</v>
      </c>
      <c r="K30" s="12">
        <f t="shared" si="0"/>
        <v>4370.0565612218397</v>
      </c>
      <c r="L30" s="12">
        <f t="shared" si="0"/>
        <v>4486.6720956222525</v>
      </c>
      <c r="M30" s="12">
        <f t="shared" si="0"/>
        <v>5884.6696061295406</v>
      </c>
      <c r="N30" s="12">
        <f t="shared" si="0"/>
        <v>7196.0005430579531</v>
      </c>
      <c r="O30" s="12">
        <f t="shared" si="0"/>
        <v>6834.8402080449678</v>
      </c>
      <c r="P30" s="12">
        <f t="shared" si="0"/>
        <v>7133.2687813378316</v>
      </c>
      <c r="Q30" s="12">
        <f t="shared" si="0"/>
        <v>5470.671637918218</v>
      </c>
      <c r="R30" s="12">
        <f t="shared" si="0"/>
        <v>5984.181111541583</v>
      </c>
      <c r="S30" s="12">
        <f t="shared" si="0"/>
        <v>6410.5085223843689</v>
      </c>
      <c r="T30" s="12">
        <f t="shared" si="0"/>
        <v>5622.9526707006771</v>
      </c>
      <c r="U30" s="12">
        <f t="shared" si="0"/>
        <v>4845.5085522287136</v>
      </c>
      <c r="V30" s="12">
        <f t="shared" si="0"/>
        <v>4570.5923824251613</v>
      </c>
      <c r="W30" s="12">
        <f t="shared" si="0"/>
        <v>6242.4445780916876</v>
      </c>
      <c r="X30" s="12">
        <f t="shared" si="0"/>
        <v>5485.4639314813394</v>
      </c>
      <c r="Y30" s="12">
        <f t="shared" si="0"/>
        <v>4452.8642233476739</v>
      </c>
      <c r="Z30" s="12">
        <f t="shared" si="0"/>
        <v>4574.0546027771607</v>
      </c>
      <c r="AA30" s="12">
        <f t="shared" si="0"/>
        <v>5936.780301726345</v>
      </c>
      <c r="AB30" s="12">
        <f t="shared" si="0"/>
        <v>5578.2761523502913</v>
      </c>
      <c r="AC30" s="12">
        <f t="shared" si="0"/>
        <v>4984.0316045835107</v>
      </c>
      <c r="AD30" s="12">
        <f t="shared" ref="AD30:AE30" si="1">AD28+AD24+AD20+AD16+AD12+AD8+AD4</f>
        <v>6485.6829581525199</v>
      </c>
      <c r="AE30" s="12">
        <f t="shared" si="1"/>
        <v>4786.0273412621773</v>
      </c>
      <c r="AF30" s="12">
        <f t="shared" ref="AF30" si="2">AF28+AF24+AF20+AF16+AF12+AF8+AF4</f>
        <v>4442.6196063103698</v>
      </c>
      <c r="AG30" s="12"/>
    </row>
    <row r="31" spans="2:35" x14ac:dyDescent="0.25">
      <c r="B31" s="57"/>
      <c r="C31" s="7"/>
      <c r="D31" s="7"/>
      <c r="E31" s="7"/>
      <c r="F31" s="7"/>
      <c r="G31" s="7"/>
      <c r="H31" s="7"/>
      <c r="I31" s="7"/>
      <c r="J31" s="7"/>
      <c r="K31" s="7"/>
      <c r="L31" s="7"/>
      <c r="M31" s="7"/>
      <c r="N31" s="7"/>
      <c r="O31" s="7"/>
      <c r="P31" s="7"/>
      <c r="Q31" s="7"/>
      <c r="R31" s="7"/>
      <c r="S31" s="7"/>
      <c r="T31" s="7"/>
      <c r="U31" s="7"/>
      <c r="V31" s="7"/>
      <c r="W31" s="7"/>
      <c r="X31" s="7"/>
      <c r="Y31" s="7"/>
      <c r="Z31" s="7"/>
      <c r="AA31" s="7"/>
    </row>
    <row r="32" spans="2:35" x14ac:dyDescent="0.25">
      <c r="B32" s="5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row>
    <row r="33" spans="2:33" x14ac:dyDescent="0.25">
      <c r="B33" s="1" t="s">
        <v>189</v>
      </c>
    </row>
    <row r="34" spans="2:33" ht="18" x14ac:dyDescent="0.25">
      <c r="B34" s="2" t="s">
        <v>200</v>
      </c>
    </row>
    <row r="35" spans="2:33" s="5" customFormat="1" x14ac:dyDescent="0.2">
      <c r="B35" s="29" t="s">
        <v>105</v>
      </c>
      <c r="C35" s="4">
        <v>1990</v>
      </c>
      <c r="D35" s="4">
        <v>1991</v>
      </c>
      <c r="E35" s="4">
        <v>1992</v>
      </c>
      <c r="F35" s="4">
        <v>1993</v>
      </c>
      <c r="G35" s="4">
        <v>1994</v>
      </c>
      <c r="H35" s="4">
        <v>1995</v>
      </c>
      <c r="I35" s="4">
        <v>1996</v>
      </c>
      <c r="J35" s="4">
        <v>1997</v>
      </c>
      <c r="K35" s="4">
        <v>1998</v>
      </c>
      <c r="L35" s="4">
        <v>1999</v>
      </c>
      <c r="M35" s="4">
        <v>2000</v>
      </c>
      <c r="N35" s="4">
        <v>2001</v>
      </c>
      <c r="O35" s="4">
        <v>2002</v>
      </c>
      <c r="P35" s="4">
        <v>2003</v>
      </c>
      <c r="Q35" s="4">
        <v>2004</v>
      </c>
      <c r="R35" s="4">
        <v>2005</v>
      </c>
      <c r="S35" s="4">
        <v>2006</v>
      </c>
      <c r="T35" s="4">
        <v>2007</v>
      </c>
      <c r="U35" s="4">
        <v>2008</v>
      </c>
      <c r="V35" s="4">
        <v>2009</v>
      </c>
      <c r="W35" s="4">
        <v>2010</v>
      </c>
      <c r="X35" s="4">
        <v>2011</v>
      </c>
      <c r="Y35" s="4">
        <v>2012</v>
      </c>
      <c r="Z35" s="4">
        <v>2013</v>
      </c>
      <c r="AA35" s="4">
        <v>2014</v>
      </c>
      <c r="AB35" s="4">
        <v>2015</v>
      </c>
      <c r="AC35" s="4">
        <v>2016</v>
      </c>
      <c r="AD35" s="4">
        <v>2017</v>
      </c>
      <c r="AE35" s="4">
        <v>2018</v>
      </c>
      <c r="AF35" s="4">
        <v>2019</v>
      </c>
      <c r="AG35" s="4"/>
    </row>
    <row r="36" spans="2:33" s="5" customFormat="1" x14ac:dyDescent="0.25">
      <c r="B36" s="13" t="s">
        <v>106</v>
      </c>
      <c r="C36" s="15">
        <v>-2538.6019640636309</v>
      </c>
      <c r="D36" s="15">
        <v>-2598.5473551944679</v>
      </c>
      <c r="E36" s="15">
        <v>-2043.5119219628141</v>
      </c>
      <c r="F36" s="15">
        <v>-2058.7839502675415</v>
      </c>
      <c r="G36" s="15">
        <v>-1692.3829714051544</v>
      </c>
      <c r="H36" s="15">
        <v>-1300.6420086007229</v>
      </c>
      <c r="I36" s="15">
        <v>-1070.7593051284057</v>
      </c>
      <c r="J36" s="15">
        <v>-1916.9849887824391</v>
      </c>
      <c r="K36" s="15">
        <v>-1495.1984645661203</v>
      </c>
      <c r="L36" s="15">
        <v>-1300.918456690107</v>
      </c>
      <c r="M36" s="15">
        <v>-223.34426201313622</v>
      </c>
      <c r="N36" s="15">
        <v>-572.62962010739739</v>
      </c>
      <c r="O36" s="15">
        <v>-550.18935067035159</v>
      </c>
      <c r="P36" s="15">
        <v>-638.96684653124294</v>
      </c>
      <c r="Q36" s="15">
        <v>-1292.7454069659022</v>
      </c>
      <c r="R36" s="15">
        <v>-1085.2129555846077</v>
      </c>
      <c r="S36" s="15">
        <v>-1578.0832668221631</v>
      </c>
      <c r="T36" s="15">
        <v>-1456.518665672259</v>
      </c>
      <c r="U36" s="15">
        <v>-2469.0741230330182</v>
      </c>
      <c r="V36" s="15">
        <v>-2457.6366204392011</v>
      </c>
      <c r="W36" s="15">
        <v>-2088.2056566136193</v>
      </c>
      <c r="X36" s="15">
        <v>-2302.9755491500064</v>
      </c>
      <c r="Y36" s="15">
        <v>-2842.8278609786116</v>
      </c>
      <c r="Z36" s="15">
        <v>-3161.8149569575003</v>
      </c>
      <c r="AA36" s="15">
        <v>-2714.9610885690654</v>
      </c>
      <c r="AB36" s="15">
        <v>-3232.35645684564</v>
      </c>
      <c r="AC36" s="15">
        <v>-2747.9809878702949</v>
      </c>
      <c r="AD36" s="15">
        <v>-1869.5689586635867</v>
      </c>
      <c r="AE36" s="15">
        <v>-1983.4565070710059</v>
      </c>
      <c r="AF36" s="15">
        <v>-1925.5324592204506</v>
      </c>
      <c r="AG36" s="15"/>
    </row>
    <row r="37" spans="2:33" s="5" customFormat="1" x14ac:dyDescent="0.25">
      <c r="B37" s="55" t="s">
        <v>107</v>
      </c>
      <c r="C37" s="15">
        <v>-2754.7222344865809</v>
      </c>
      <c r="D37" s="15">
        <v>-2817.0218277699987</v>
      </c>
      <c r="E37" s="15">
        <v>-2264.7613277854753</v>
      </c>
      <c r="F37" s="15">
        <v>-2292.7836710932202</v>
      </c>
      <c r="G37" s="15">
        <v>-1934.9766165254482</v>
      </c>
      <c r="H37" s="15">
        <v>-1561.4922355839735</v>
      </c>
      <c r="I37" s="15">
        <v>-1350.4248376364121</v>
      </c>
      <c r="J37" s="15">
        <v>-2178.8889363974454</v>
      </c>
      <c r="K37" s="15">
        <v>-1756.2001763814676</v>
      </c>
      <c r="L37" s="15">
        <v>-1565.4514406838673</v>
      </c>
      <c r="M37" s="15">
        <v>-501.78667161631967</v>
      </c>
      <c r="N37" s="15">
        <v>-873.46136541504643</v>
      </c>
      <c r="O37" s="15">
        <v>-833.65210461377205</v>
      </c>
      <c r="P37" s="15">
        <v>-948.71983501159139</v>
      </c>
      <c r="Q37" s="15">
        <v>-1599.5810613440522</v>
      </c>
      <c r="R37" s="15">
        <v>-1381.8001598228614</v>
      </c>
      <c r="S37" s="15">
        <v>-1888.0869972902676</v>
      </c>
      <c r="T37" s="15">
        <v>-1772.9212098029932</v>
      </c>
      <c r="U37" s="15">
        <v>-2782.6008707798628</v>
      </c>
      <c r="V37" s="15">
        <v>-2765.7685624390447</v>
      </c>
      <c r="W37" s="15">
        <v>-2435.0745593059369</v>
      </c>
      <c r="X37" s="15">
        <v>-2654.0038728239856</v>
      </c>
      <c r="Y37" s="15">
        <v>-3157.5831768499584</v>
      </c>
      <c r="Z37" s="15">
        <v>-3485.6135713472017</v>
      </c>
      <c r="AA37" s="15">
        <v>-3038.3870069389727</v>
      </c>
      <c r="AB37" s="15">
        <v>-3555.3199339324187</v>
      </c>
      <c r="AC37" s="15">
        <v>-3069.4054288048064</v>
      </c>
      <c r="AD37" s="15">
        <v>-2241.3466256638094</v>
      </c>
      <c r="AE37" s="15">
        <v>-2320.1926738533871</v>
      </c>
      <c r="AF37" s="15">
        <v>-2252.7630160081567</v>
      </c>
      <c r="AG37" s="15"/>
    </row>
    <row r="38" spans="2:33" s="5" customFormat="1" x14ac:dyDescent="0.25">
      <c r="B38" s="55" t="s">
        <v>108</v>
      </c>
      <c r="C38" s="15">
        <v>2.14143483386274</v>
      </c>
      <c r="D38" s="15">
        <v>1.9942091171868399</v>
      </c>
      <c r="E38" s="15">
        <v>1.91810235008928</v>
      </c>
      <c r="F38" s="15">
        <v>2.2266464550321898</v>
      </c>
      <c r="G38" s="15">
        <v>2.37602296636872</v>
      </c>
      <c r="H38" s="15">
        <v>2.7103868393809298</v>
      </c>
      <c r="I38" s="15">
        <v>3.2317040885377701</v>
      </c>
      <c r="J38" s="15">
        <v>2.48033671488251</v>
      </c>
      <c r="K38" s="15">
        <v>2.2888806335743599</v>
      </c>
      <c r="L38" s="15">
        <v>2.2750094224986301</v>
      </c>
      <c r="M38" s="15">
        <v>2.6130019317713198</v>
      </c>
      <c r="N38" s="15">
        <v>3.2423659104764</v>
      </c>
      <c r="O38" s="15">
        <v>2.4172991879313499</v>
      </c>
      <c r="P38" s="15">
        <v>3.2952920973783901</v>
      </c>
      <c r="Q38" s="15">
        <v>3.0822079609019002</v>
      </c>
      <c r="R38" s="15">
        <v>2.5757335839109299</v>
      </c>
      <c r="S38" s="15">
        <v>2.9629423148839602</v>
      </c>
      <c r="T38" s="15">
        <v>3.1046889352883298</v>
      </c>
      <c r="U38" s="15">
        <v>2.8989398426427502</v>
      </c>
      <c r="V38" s="15">
        <v>2.5973736379893402</v>
      </c>
      <c r="W38" s="15">
        <v>3.9257840316423001</v>
      </c>
      <c r="X38" s="15">
        <v>4.0033125565632002</v>
      </c>
      <c r="Y38" s="15">
        <v>2.5738922018116299</v>
      </c>
      <c r="Z38" s="15">
        <v>2.9075491181843098</v>
      </c>
      <c r="AA38" s="15">
        <v>2.86154999608826</v>
      </c>
      <c r="AB38" s="15">
        <v>2.7428272358951702</v>
      </c>
      <c r="AC38" s="15">
        <v>2.6220236603217302</v>
      </c>
      <c r="AD38" s="15">
        <v>4.4428457990605601</v>
      </c>
      <c r="AE38" s="15">
        <v>3.08613260516386</v>
      </c>
      <c r="AF38" s="15">
        <v>2.6842595122095401</v>
      </c>
      <c r="AG38" s="15"/>
    </row>
    <row r="39" spans="2:33" s="5" customFormat="1" x14ac:dyDescent="0.25">
      <c r="B39" s="55" t="s">
        <v>109</v>
      </c>
      <c r="C39" s="15">
        <v>0.54558523347778998</v>
      </c>
      <c r="D39" s="15">
        <v>0.56583639142905995</v>
      </c>
      <c r="E39" s="15">
        <v>0.58153304386049998</v>
      </c>
      <c r="F39" s="15">
        <v>0.59843476325460998</v>
      </c>
      <c r="G39" s="15">
        <v>0.61474184886267003</v>
      </c>
      <c r="H39" s="15">
        <v>0.64795488590176997</v>
      </c>
      <c r="I39" s="15">
        <v>0.66735882649181999</v>
      </c>
      <c r="J39" s="15">
        <v>0.67079036826491001</v>
      </c>
      <c r="K39" s="15">
        <v>0.68382448314090005</v>
      </c>
      <c r="L39" s="15">
        <v>0.69683808198421004</v>
      </c>
      <c r="M39" s="15">
        <v>0.71515893056678004</v>
      </c>
      <c r="N39" s="15">
        <v>0.73749193807294999</v>
      </c>
      <c r="O39" s="15">
        <v>0.74842373907764004</v>
      </c>
      <c r="P39" s="15">
        <v>0.76298887934862003</v>
      </c>
      <c r="Q39" s="15">
        <v>0.77107535354228995</v>
      </c>
      <c r="R39" s="15">
        <v>0.77917404241772004</v>
      </c>
      <c r="S39" s="15">
        <v>0.79171198857720004</v>
      </c>
      <c r="T39" s="15">
        <v>0.80129302264605995</v>
      </c>
      <c r="U39" s="15">
        <v>0.80890352913011998</v>
      </c>
      <c r="V39" s="15">
        <v>0.81609933238291998</v>
      </c>
      <c r="W39" s="15">
        <v>0.83464530839349005</v>
      </c>
      <c r="X39" s="15">
        <v>0.84209902603993003</v>
      </c>
      <c r="Y39" s="15">
        <v>0.84029533834247006</v>
      </c>
      <c r="Z39" s="15">
        <v>0.84265062562112003</v>
      </c>
      <c r="AA39" s="15">
        <v>0.84525895458959999</v>
      </c>
      <c r="AB39" s="15">
        <v>0.85366710130670997</v>
      </c>
      <c r="AC39" s="15">
        <v>0.85863707861230998</v>
      </c>
      <c r="AD39" s="15">
        <v>0.87485410075070003</v>
      </c>
      <c r="AE39" s="15">
        <v>0.87108339480968</v>
      </c>
      <c r="AF39" s="15">
        <v>0.87289956034384997</v>
      </c>
      <c r="AG39" s="15"/>
    </row>
    <row r="40" spans="2:33" x14ac:dyDescent="0.25">
      <c r="B40" s="56" t="s">
        <v>110</v>
      </c>
      <c r="C40" s="16">
        <v>-100.37347422397679</v>
      </c>
      <c r="D40" s="16">
        <v>-32.158293195053041</v>
      </c>
      <c r="E40" s="16">
        <v>-18.695999992038981</v>
      </c>
      <c r="F40" s="16">
        <v>28.4416102481525</v>
      </c>
      <c r="G40" s="16">
        <v>-40.491412184383996</v>
      </c>
      <c r="H40" s="16">
        <v>17.073652557313121</v>
      </c>
      <c r="I40" s="16">
        <v>-27.75970720582065</v>
      </c>
      <c r="J40" s="16">
        <v>5.99272735932131</v>
      </c>
      <c r="K40" s="16">
        <v>-44.430130115823147</v>
      </c>
      <c r="L40" s="16">
        <v>-4.5762480880388399</v>
      </c>
      <c r="M40" s="16">
        <v>16.548338444066118</v>
      </c>
      <c r="N40" s="16">
        <v>274.97358655110855</v>
      </c>
      <c r="O40" s="16">
        <v>190.9743846046899</v>
      </c>
      <c r="P40" s="16">
        <v>41.159822341697762</v>
      </c>
      <c r="Q40" s="16">
        <v>62.666322225947319</v>
      </c>
      <c r="R40" s="16">
        <v>-8.0192407362299996</v>
      </c>
      <c r="S40" s="16">
        <v>-101.60338606590791</v>
      </c>
      <c r="T40" s="16">
        <v>12.389589940934989</v>
      </c>
      <c r="U40" s="16">
        <v>178.03044223939804</v>
      </c>
      <c r="V40" s="16">
        <v>-100.97731187293689</v>
      </c>
      <c r="W40" s="16">
        <v>-209.89270372095831</v>
      </c>
      <c r="X40" s="16">
        <v>-17.556876901121079</v>
      </c>
      <c r="Y40" s="16">
        <v>61.621102767511267</v>
      </c>
      <c r="Z40" s="16">
        <v>-33.471315607385357</v>
      </c>
      <c r="AA40" s="16">
        <v>-86.958400577990631</v>
      </c>
      <c r="AB40" s="16">
        <v>-93.530415724176876</v>
      </c>
      <c r="AC40" s="16">
        <v>-113.7207540004956</v>
      </c>
      <c r="AD40" s="16">
        <v>-92.816670042326635</v>
      </c>
      <c r="AE40" s="16">
        <v>-198.70784332824925</v>
      </c>
      <c r="AF40" s="16">
        <v>-139.53548091389902</v>
      </c>
      <c r="AG40" s="16"/>
    </row>
    <row r="41" spans="2:33" s="5" customFormat="1" x14ac:dyDescent="0.25">
      <c r="B41" s="55" t="s">
        <v>111</v>
      </c>
      <c r="C41" s="15">
        <v>-100.43701522760973</v>
      </c>
      <c r="D41" s="15">
        <v>-32.199129315638523</v>
      </c>
      <c r="E41" s="15">
        <v>-18.72224945035175</v>
      </c>
      <c r="F41" s="15">
        <v>28.388686635871132</v>
      </c>
      <c r="G41" s="15">
        <v>-40.552176331815609</v>
      </c>
      <c r="H41" s="15">
        <v>16.990673560282382</v>
      </c>
      <c r="I41" s="15">
        <v>-27.851996838346182</v>
      </c>
      <c r="J41" s="15">
        <v>5.9422539142777104</v>
      </c>
      <c r="K41" s="15">
        <v>-44.456755266444262</v>
      </c>
      <c r="L41" s="15">
        <v>-4.59797290418987</v>
      </c>
      <c r="M41" s="15">
        <v>16.493781386961391</v>
      </c>
      <c r="N41" s="15">
        <v>274.50280447110856</v>
      </c>
      <c r="O41" s="15">
        <v>190.92706782468989</v>
      </c>
      <c r="P41" s="15">
        <v>40.921502798840507</v>
      </c>
      <c r="Q41" s="15">
        <v>62.147943559279661</v>
      </c>
      <c r="R41" s="15">
        <v>-8.1284284505157505</v>
      </c>
      <c r="S41" s="15">
        <v>-101.62358263733641</v>
      </c>
      <c r="T41" s="15">
        <v>12.389589940934989</v>
      </c>
      <c r="U41" s="15">
        <v>178.01110553699829</v>
      </c>
      <c r="V41" s="15">
        <v>-100.98823175517666</v>
      </c>
      <c r="W41" s="15">
        <v>-209.91154932777957</v>
      </c>
      <c r="X41" s="15">
        <v>-17.556876901121079</v>
      </c>
      <c r="Y41" s="15">
        <v>61.617745087511267</v>
      </c>
      <c r="Z41" s="15">
        <v>-33.471315607385357</v>
      </c>
      <c r="AA41" s="15">
        <v>-86.958400577990631</v>
      </c>
      <c r="AB41" s="15">
        <v>-93.530415724176876</v>
      </c>
      <c r="AC41" s="15">
        <v>-113.7207540004956</v>
      </c>
      <c r="AD41" s="15">
        <v>-92.816670042326635</v>
      </c>
      <c r="AE41" s="15">
        <v>-198.733089042535</v>
      </c>
      <c r="AF41" s="15">
        <v>-139.54961851389902</v>
      </c>
      <c r="AG41" s="15"/>
    </row>
    <row r="42" spans="2:33" s="5" customFormat="1" x14ac:dyDescent="0.25">
      <c r="B42" s="55" t="s">
        <v>112</v>
      </c>
      <c r="C42" s="15">
        <v>1.94161056822E-3</v>
      </c>
      <c r="D42" s="15">
        <v>1.2478217019399999E-3</v>
      </c>
      <c r="E42" s="15">
        <v>8.0209979001000004E-4</v>
      </c>
      <c r="F42" s="15">
        <v>1.6171769257100001E-3</v>
      </c>
      <c r="G42" s="15">
        <v>1.85675869249E-3</v>
      </c>
      <c r="H42" s="15">
        <v>2.5355736983400001E-3</v>
      </c>
      <c r="I42" s="15">
        <v>2.8200770463900002E-3</v>
      </c>
      <c r="J42" s="15">
        <v>1.5423076235999999E-3</v>
      </c>
      <c r="K42" s="15">
        <v>8.1357974967000005E-4</v>
      </c>
      <c r="L42" s="15">
        <v>6.6384114543000005E-4</v>
      </c>
      <c r="M42" s="15">
        <v>1.6670897937899999E-3</v>
      </c>
      <c r="N42" s="15">
        <v>1.43856E-2</v>
      </c>
      <c r="O42" s="15">
        <v>1.44585E-3</v>
      </c>
      <c r="P42" s="15">
        <v>7.2822857142899999E-3</v>
      </c>
      <c r="Q42" s="15">
        <v>1.584E-2</v>
      </c>
      <c r="R42" s="15">
        <v>3.3364285714299999E-3</v>
      </c>
      <c r="S42" s="15">
        <v>6.1714285714000003E-4</v>
      </c>
      <c r="T42" s="15" t="s">
        <v>232</v>
      </c>
      <c r="U42" s="15">
        <v>5.9086799999000001E-4</v>
      </c>
      <c r="V42" s="15">
        <v>3.3367679999000001E-4</v>
      </c>
      <c r="W42" s="15">
        <v>5.7586168420000004E-4</v>
      </c>
      <c r="X42" s="15" t="s">
        <v>232</v>
      </c>
      <c r="Y42" s="15">
        <v>1.026E-4</v>
      </c>
      <c r="Z42" s="15" t="s">
        <v>232</v>
      </c>
      <c r="AA42" s="15" t="s">
        <v>232</v>
      </c>
      <c r="AB42" s="15" t="s">
        <v>232</v>
      </c>
      <c r="AC42" s="15" t="s">
        <v>232</v>
      </c>
      <c r="AD42" s="15" t="s">
        <v>232</v>
      </c>
      <c r="AE42" s="15">
        <v>7.7142857143E-4</v>
      </c>
      <c r="AF42" s="15">
        <v>4.3199999999999998E-4</v>
      </c>
      <c r="AG42" s="15"/>
    </row>
    <row r="43" spans="2:33" s="5" customFormat="1" x14ac:dyDescent="0.25">
      <c r="B43" s="55" t="s">
        <v>174</v>
      </c>
      <c r="C43" s="15">
        <v>5.0338051770000001E-5</v>
      </c>
      <c r="D43" s="15">
        <v>3.2350933010000002E-5</v>
      </c>
      <c r="E43" s="15">
        <v>2.079517974E-5</v>
      </c>
      <c r="F43" s="15">
        <v>4.1926809189999998E-5</v>
      </c>
      <c r="G43" s="15">
        <v>4.8138188320000001E-5</v>
      </c>
      <c r="H43" s="15">
        <v>6.5737095879999996E-5</v>
      </c>
      <c r="I43" s="15">
        <v>7.3113108609999998E-5</v>
      </c>
      <c r="J43" s="15">
        <v>3.9985753200000001E-5</v>
      </c>
      <c r="K43" s="15">
        <v>2.1092808319999999E-5</v>
      </c>
      <c r="L43" s="15">
        <v>1.7210696360000001E-5</v>
      </c>
      <c r="M43" s="15">
        <v>4.3220846509999998E-5</v>
      </c>
      <c r="N43" s="15">
        <v>3.7295999999999998E-4</v>
      </c>
      <c r="O43" s="15">
        <v>3.7484999999999998E-5</v>
      </c>
      <c r="P43" s="15">
        <v>1.8880000000000001E-4</v>
      </c>
      <c r="Q43" s="15">
        <v>4.1066666666999998E-4</v>
      </c>
      <c r="R43" s="15">
        <v>8.6500000000000002E-5</v>
      </c>
      <c r="S43" s="15">
        <v>1.5999999999999999E-5</v>
      </c>
      <c r="T43" s="15" t="s">
        <v>232</v>
      </c>
      <c r="U43" s="15">
        <v>1.53188E-5</v>
      </c>
      <c r="V43" s="15">
        <v>8.6508800000000008E-6</v>
      </c>
      <c r="W43" s="15">
        <v>1.4929747369999999E-5</v>
      </c>
      <c r="X43" s="15" t="s">
        <v>232</v>
      </c>
      <c r="Y43" s="15">
        <v>2.6599999999999999E-6</v>
      </c>
      <c r="Z43" s="15" t="s">
        <v>232</v>
      </c>
      <c r="AA43" s="15" t="s">
        <v>232</v>
      </c>
      <c r="AB43" s="15" t="s">
        <v>232</v>
      </c>
      <c r="AC43" s="15" t="s">
        <v>232</v>
      </c>
      <c r="AD43" s="15" t="s">
        <v>232</v>
      </c>
      <c r="AE43" s="15">
        <v>2.0000000000000002E-5</v>
      </c>
      <c r="AF43" s="15">
        <v>1.1199999999999999E-5</v>
      </c>
      <c r="AG43" s="15"/>
    </row>
    <row r="44" spans="2:33" s="5" customFormat="1" x14ac:dyDescent="0.25">
      <c r="B44" s="56" t="s">
        <v>133</v>
      </c>
      <c r="C44" s="15">
        <v>7249.9808662597297</v>
      </c>
      <c r="D44" s="15">
        <v>7357.7306316355262</v>
      </c>
      <c r="E44" s="15">
        <v>6767.739004342222</v>
      </c>
      <c r="F44" s="15">
        <v>6411.7209512208501</v>
      </c>
      <c r="G44" s="15">
        <v>6258.7138645741743</v>
      </c>
      <c r="H44" s="15">
        <v>6463.2201271154272</v>
      </c>
      <c r="I44" s="15">
        <v>6121.1884501926734</v>
      </c>
      <c r="J44" s="15">
        <v>6524.0039415277288</v>
      </c>
      <c r="K44" s="15">
        <v>6253.3077762069915</v>
      </c>
      <c r="L44" s="15">
        <v>6186.4219365496292</v>
      </c>
      <c r="M44" s="15">
        <v>6844.4815170211286</v>
      </c>
      <c r="N44" s="15">
        <v>6722.6962022893595</v>
      </c>
      <c r="O44" s="15">
        <v>7100.3741964752162</v>
      </c>
      <c r="P44" s="15">
        <v>6797.9420515658221</v>
      </c>
      <c r="Q44" s="15">
        <v>6467.1692925346379</v>
      </c>
      <c r="R44" s="15">
        <v>6745.9344260665539</v>
      </c>
      <c r="S44" s="15">
        <v>6601.9038339596746</v>
      </c>
      <c r="T44" s="15">
        <v>6608.5071332805783</v>
      </c>
      <c r="U44" s="15">
        <v>6856.022688763228</v>
      </c>
      <c r="V44" s="15">
        <v>7036.3127512585424</v>
      </c>
      <c r="W44" s="15">
        <v>6935.0694308971324</v>
      </c>
      <c r="X44" s="15">
        <v>6906.663484056995</v>
      </c>
      <c r="Y44" s="15">
        <v>7049.24143386997</v>
      </c>
      <c r="Z44" s="15">
        <v>7433.4420009721889</v>
      </c>
      <c r="AA44" s="15">
        <v>6906.5278048966411</v>
      </c>
      <c r="AB44" s="15">
        <v>6923.7554370170537</v>
      </c>
      <c r="AC44" s="15">
        <v>6949.3230098002186</v>
      </c>
      <c r="AD44" s="15">
        <v>6964.4221679861894</v>
      </c>
      <c r="AE44" s="15">
        <v>7020.5636619866891</v>
      </c>
      <c r="AF44" s="15">
        <v>7012.6984211621739</v>
      </c>
      <c r="AG44" s="15"/>
    </row>
    <row r="45" spans="2:33" s="5" customFormat="1" x14ac:dyDescent="0.25">
      <c r="B45" s="55" t="s">
        <v>113</v>
      </c>
      <c r="C45" s="15">
        <v>6964.3590246177046</v>
      </c>
      <c r="D45" s="15">
        <v>7048.0547723235513</v>
      </c>
      <c r="E45" s="15">
        <v>6507.0758702414232</v>
      </c>
      <c r="F45" s="15">
        <v>6122.0599084259684</v>
      </c>
      <c r="G45" s="15">
        <v>6001.0144143956759</v>
      </c>
      <c r="H45" s="15">
        <v>6205.082769733197</v>
      </c>
      <c r="I45" s="15">
        <v>5863.5516321029318</v>
      </c>
      <c r="J45" s="15">
        <v>6263.6316668405752</v>
      </c>
      <c r="K45" s="15">
        <v>5996.9201806774345</v>
      </c>
      <c r="L45" s="15">
        <v>5957.1799334316784</v>
      </c>
      <c r="M45" s="15">
        <v>6592.7702862040715</v>
      </c>
      <c r="N45" s="15">
        <v>6426.3627421954579</v>
      </c>
      <c r="O45" s="15">
        <v>6821.3190965479189</v>
      </c>
      <c r="P45" s="15">
        <v>6505.4236476508131</v>
      </c>
      <c r="Q45" s="15">
        <v>6203.7170413129916</v>
      </c>
      <c r="R45" s="15">
        <v>6485.7420412732481</v>
      </c>
      <c r="S45" s="15">
        <v>6347.3596367074515</v>
      </c>
      <c r="T45" s="15">
        <v>6346.839094138385</v>
      </c>
      <c r="U45" s="15">
        <v>6592.0165474455425</v>
      </c>
      <c r="V45" s="15">
        <v>6761.0306847936181</v>
      </c>
      <c r="W45" s="15">
        <v>6546.2358676943441</v>
      </c>
      <c r="X45" s="15">
        <v>6573.6990656412545</v>
      </c>
      <c r="Y45" s="15">
        <v>6714.7369854085218</v>
      </c>
      <c r="Z45" s="15">
        <v>7070.0466839495275</v>
      </c>
      <c r="AA45" s="15">
        <v>6543.2452125980608</v>
      </c>
      <c r="AB45" s="15">
        <v>6573.5254750317472</v>
      </c>
      <c r="AC45" s="15">
        <v>6616.5626536732661</v>
      </c>
      <c r="AD45" s="15">
        <v>6596.1542804385017</v>
      </c>
      <c r="AE45" s="15">
        <v>6683.1110951689116</v>
      </c>
      <c r="AF45" s="15">
        <v>6683.8736273722552</v>
      </c>
      <c r="AG45" s="15"/>
    </row>
    <row r="46" spans="2:33" s="5" customFormat="1" x14ac:dyDescent="0.25">
      <c r="B46" s="55" t="s">
        <v>114</v>
      </c>
      <c r="C46" s="15">
        <v>10.8014850303069</v>
      </c>
      <c r="D46" s="15">
        <v>10.874329360278351</v>
      </c>
      <c r="E46" s="15">
        <v>10.36565897084958</v>
      </c>
      <c r="F46" s="15">
        <v>11.46504329240071</v>
      </c>
      <c r="G46" s="15">
        <v>10.16823724010945</v>
      </c>
      <c r="H46" s="15">
        <v>9.3571231463670408</v>
      </c>
      <c r="I46" s="15">
        <v>10.025562562378299</v>
      </c>
      <c r="J46" s="15">
        <v>9.1401168195470301</v>
      </c>
      <c r="K46" s="15">
        <v>9.3768140470098604</v>
      </c>
      <c r="L46" s="15">
        <v>8.7878953986839896</v>
      </c>
      <c r="M46" s="15">
        <v>9.7298501126189301</v>
      </c>
      <c r="N46" s="15">
        <v>11.26464767311805</v>
      </c>
      <c r="O46" s="15">
        <v>9.1583214787637797</v>
      </c>
      <c r="P46" s="15">
        <v>10.148489894892229</v>
      </c>
      <c r="Q46" s="15">
        <v>9.9035102160301296</v>
      </c>
      <c r="R46" s="15">
        <v>9.7922948327491408</v>
      </c>
      <c r="S46" s="15">
        <v>9.6228325901735996</v>
      </c>
      <c r="T46" s="15">
        <v>9.6833279966583596</v>
      </c>
      <c r="U46" s="15">
        <v>9.4404975482042808</v>
      </c>
      <c r="V46" s="15">
        <v>9.5277697713485399</v>
      </c>
      <c r="W46" s="15">
        <v>12.35938877940939</v>
      </c>
      <c r="X46" s="15">
        <v>10.07380480461978</v>
      </c>
      <c r="Y46" s="15">
        <v>9.7004633248781307</v>
      </c>
      <c r="Z46" s="15">
        <v>10.14512834047153</v>
      </c>
      <c r="AA46" s="15">
        <v>10.287412650404891</v>
      </c>
      <c r="AB46" s="15">
        <v>9.7813320273473501</v>
      </c>
      <c r="AC46" s="15">
        <v>9.7412677548865592</v>
      </c>
      <c r="AD46" s="15">
        <v>11.135515108285171</v>
      </c>
      <c r="AE46" s="15">
        <v>10.2444056138331</v>
      </c>
      <c r="AF46" s="15">
        <v>10.10282425308783</v>
      </c>
      <c r="AG46" s="15"/>
    </row>
    <row r="47" spans="2:33" s="5" customFormat="1" x14ac:dyDescent="0.25">
      <c r="B47" s="55" t="s">
        <v>115</v>
      </c>
      <c r="C47" s="15">
        <v>5.2297704309910001E-2</v>
      </c>
      <c r="D47" s="15">
        <v>0.12690478290273999</v>
      </c>
      <c r="E47" s="15">
        <v>5.1062410387899999E-3</v>
      </c>
      <c r="F47" s="15">
        <v>1.0184431157259999E-2</v>
      </c>
      <c r="G47" s="15">
        <v>1.172321871061E-2</v>
      </c>
      <c r="H47" s="15">
        <v>8.123919034582E-2</v>
      </c>
      <c r="I47" s="15">
        <v>2.3482396074780001E-2</v>
      </c>
      <c r="J47" s="15">
        <v>0.10694414160563</v>
      </c>
      <c r="K47" s="15">
        <v>7.3715585081580007E-2</v>
      </c>
      <c r="L47" s="15">
        <v>3.2028919969299997E-2</v>
      </c>
      <c r="M47" s="15">
        <v>2.8405966448269999E-2</v>
      </c>
      <c r="N47" s="15">
        <v>4.9386806261579999E-2</v>
      </c>
      <c r="O47" s="15">
        <v>0.16811094952416999</v>
      </c>
      <c r="P47" s="15">
        <v>0.13022200182115001</v>
      </c>
      <c r="Q47" s="15">
        <v>5.3236563157360001E-2</v>
      </c>
      <c r="R47" s="15">
        <v>5.1627563673080003E-2</v>
      </c>
      <c r="S47" s="15">
        <v>4.6890545294909998E-2</v>
      </c>
      <c r="T47" s="15">
        <v>6.5720936999109997E-2</v>
      </c>
      <c r="U47" s="15">
        <v>9.3938599371070006E-2</v>
      </c>
      <c r="V47" s="15">
        <v>0.12445577913158</v>
      </c>
      <c r="W47" s="15">
        <v>0.26794913999178999</v>
      </c>
      <c r="X47" s="15">
        <v>0.27221241040351002</v>
      </c>
      <c r="Y47" s="15">
        <v>0.30870089040099002</v>
      </c>
      <c r="Z47" s="15">
        <v>0.36834600171434001</v>
      </c>
      <c r="AA47" s="15">
        <v>0.35603112764583</v>
      </c>
      <c r="AB47" s="15">
        <v>0.35468678289135003</v>
      </c>
      <c r="AC47" s="15">
        <v>0.29942504112344998</v>
      </c>
      <c r="AD47" s="15">
        <v>0.30161077127704</v>
      </c>
      <c r="AE47" s="15">
        <v>0.27296116265754999</v>
      </c>
      <c r="AF47" s="15">
        <v>0.25588653510981002</v>
      </c>
      <c r="AG47" s="15"/>
    </row>
    <row r="48" spans="2:33" s="5" customFormat="1" x14ac:dyDescent="0.25">
      <c r="B48" s="56" t="s">
        <v>116</v>
      </c>
      <c r="C48" s="15">
        <v>1907.1322993598683</v>
      </c>
      <c r="D48" s="15">
        <v>1720.4948468624918</v>
      </c>
      <c r="E48" s="15">
        <v>1601.8077293591607</v>
      </c>
      <c r="F48" s="15">
        <v>2173.6433328691328</v>
      </c>
      <c r="G48" s="15">
        <v>2016.8132562703779</v>
      </c>
      <c r="H48" s="15">
        <v>2435.4590315735286</v>
      </c>
      <c r="I48" s="15">
        <v>2323.0952107400922</v>
      </c>
      <c r="J48" s="15">
        <v>2060.9497340806502</v>
      </c>
      <c r="K48" s="15">
        <v>1818.7511845967078</v>
      </c>
      <c r="L48" s="15">
        <v>1790.0229573616093</v>
      </c>
      <c r="M48" s="15">
        <v>1823.229928427716</v>
      </c>
      <c r="N48" s="15">
        <v>3237.870066096998</v>
      </c>
      <c r="O48" s="15">
        <v>2336.2046911366238</v>
      </c>
      <c r="P48" s="15">
        <v>3386.0004431531866</v>
      </c>
      <c r="Q48" s="15">
        <v>2778.0288897751293</v>
      </c>
      <c r="R48" s="15">
        <v>2854.57643065088</v>
      </c>
      <c r="S48" s="15">
        <v>2430.2726470560951</v>
      </c>
      <c r="T48" s="15">
        <v>2543.2921137287167</v>
      </c>
      <c r="U48" s="15">
        <v>2154.3969919199808</v>
      </c>
      <c r="V48" s="15">
        <v>2009.8894350649621</v>
      </c>
      <c r="W48" s="15">
        <v>3635.3112822537737</v>
      </c>
      <c r="X48" s="15">
        <v>2985.1378122403012</v>
      </c>
      <c r="Y48" s="15">
        <v>2241.8565293616766</v>
      </c>
      <c r="Z48" s="15">
        <v>3128.6147492212849</v>
      </c>
      <c r="AA48" s="15">
        <v>3102.3728620239895</v>
      </c>
      <c r="AB48" s="15">
        <v>4199.1476562718717</v>
      </c>
      <c r="AC48" s="15">
        <v>3059.0578672309798</v>
      </c>
      <c r="AD48" s="15">
        <v>3868.9406875327713</v>
      </c>
      <c r="AE48" s="15">
        <v>2618.8003342760853</v>
      </c>
      <c r="AF48" s="15">
        <v>2549.2036203845482</v>
      </c>
      <c r="AG48" s="15"/>
    </row>
    <row r="49" spans="2:33" s="5" customFormat="1" x14ac:dyDescent="0.25">
      <c r="B49" s="55" t="s">
        <v>117</v>
      </c>
      <c r="C49" s="15">
        <v>1742.9747048633401</v>
      </c>
      <c r="D49" s="15">
        <v>1588.3021598369219</v>
      </c>
      <c r="E49" s="15">
        <v>1489.8712013938293</v>
      </c>
      <c r="F49" s="15">
        <v>2022.9060686587013</v>
      </c>
      <c r="G49" s="15">
        <v>1856.0890186531992</v>
      </c>
      <c r="H49" s="15">
        <v>2241.0261293950871</v>
      </c>
      <c r="I49" s="15">
        <v>2114.2087313005059</v>
      </c>
      <c r="J49" s="15">
        <v>1907.1089427972893</v>
      </c>
      <c r="K49" s="15">
        <v>1696.5845766469165</v>
      </c>
      <c r="L49" s="15">
        <v>1675.585449135008</v>
      </c>
      <c r="M49" s="15">
        <v>1660.5635968039635</v>
      </c>
      <c r="N49" s="15">
        <v>2869.5957201378069</v>
      </c>
      <c r="O49" s="15">
        <v>2218.7734099590498</v>
      </c>
      <c r="P49" s="15">
        <v>3061.1052672114515</v>
      </c>
      <c r="Q49" s="15">
        <v>2579.2911966959682</v>
      </c>
      <c r="R49" s="15">
        <v>2643.7002413770288</v>
      </c>
      <c r="S49" s="15">
        <v>2250.4731812167415</v>
      </c>
      <c r="T49" s="15">
        <v>2393.9625867154286</v>
      </c>
      <c r="U49" s="15">
        <v>2022.7736164912719</v>
      </c>
      <c r="V49" s="15">
        <v>1865.2159564329661</v>
      </c>
      <c r="W49" s="15">
        <v>3207.7225737101853</v>
      </c>
      <c r="X49" s="15">
        <v>2736.6776820122291</v>
      </c>
      <c r="Y49" s="15">
        <v>2087.0020857024997</v>
      </c>
      <c r="Z49" s="15">
        <v>2877.8567412183465</v>
      </c>
      <c r="AA49" s="15">
        <v>2827.1592487687826</v>
      </c>
      <c r="AB49" s="15">
        <v>3969.2414372007056</v>
      </c>
      <c r="AC49" s="15">
        <v>2863.52927198</v>
      </c>
      <c r="AD49" s="15">
        <v>3444.4880052105955</v>
      </c>
      <c r="AE49" s="15">
        <v>2375.4652497095258</v>
      </c>
      <c r="AF49" s="15">
        <v>2311.461125865952</v>
      </c>
      <c r="AG49" s="15"/>
    </row>
    <row r="50" spans="2:33" s="5" customFormat="1" x14ac:dyDescent="0.25">
      <c r="B50" s="55" t="s">
        <v>118</v>
      </c>
      <c r="C50" s="15">
        <v>5.3078423188061601</v>
      </c>
      <c r="D50" s="15">
        <v>4.3267222948908799</v>
      </c>
      <c r="E50" s="15">
        <v>3.7072366445567702</v>
      </c>
      <c r="F50" s="15">
        <v>4.9102878816156998</v>
      </c>
      <c r="G50" s="15">
        <v>5.2179922056825596</v>
      </c>
      <c r="H50" s="15">
        <v>6.26816145286731</v>
      </c>
      <c r="I50" s="15">
        <v>6.7291002993772402</v>
      </c>
      <c r="J50" s="15">
        <v>5.0573953602952502</v>
      </c>
      <c r="K50" s="15">
        <v>4.0992019764622896</v>
      </c>
      <c r="L50" s="15">
        <v>3.8694822452324402</v>
      </c>
      <c r="M50" s="15">
        <v>5.3751477645739199</v>
      </c>
      <c r="N50" s="15">
        <v>11.73853366322497</v>
      </c>
      <c r="O50" s="15">
        <v>4.1001543517953998</v>
      </c>
      <c r="P50" s="15">
        <v>10.515379065204071</v>
      </c>
      <c r="Q50" s="15">
        <v>6.6474817490904901</v>
      </c>
      <c r="R50" s="15">
        <v>7.0430658843306002</v>
      </c>
      <c r="S50" s="15">
        <v>6.0916005724010196</v>
      </c>
      <c r="T50" s="15">
        <v>5.1727763768600896</v>
      </c>
      <c r="U50" s="15">
        <v>4.6319559790887599</v>
      </c>
      <c r="V50" s="15">
        <v>5.1547285498489304</v>
      </c>
      <c r="W50" s="15">
        <v>13.981778027517541</v>
      </c>
      <c r="X50" s="15">
        <v>8.6065732445901499</v>
      </c>
      <c r="Y50" s="15">
        <v>5.73202153556268</v>
      </c>
      <c r="Z50" s="15">
        <v>8.7484115132481399</v>
      </c>
      <c r="AA50" s="15">
        <v>9.5281551478070607</v>
      </c>
      <c r="AB50" s="15">
        <v>8.2170779180320004</v>
      </c>
      <c r="AC50" s="15">
        <v>7.1987105257256996</v>
      </c>
      <c r="AD50" s="15">
        <v>14.287939823905861</v>
      </c>
      <c r="AE50" s="15">
        <v>8.7924161676365191</v>
      </c>
      <c r="AF50" s="15">
        <v>8.7959146504579895</v>
      </c>
      <c r="AG50" s="15"/>
    </row>
    <row r="51" spans="2:33" s="5" customFormat="1" x14ac:dyDescent="0.25">
      <c r="B51" s="55" t="s">
        <v>119</v>
      </c>
      <c r="C51" s="15">
        <v>0.10557562592743</v>
      </c>
      <c r="D51" s="15">
        <v>8.0619562594960004E-2</v>
      </c>
      <c r="E51" s="15">
        <v>6.4616147152390002E-2</v>
      </c>
      <c r="F51" s="15">
        <v>9.3892842852479994E-2</v>
      </c>
      <c r="G51" s="15">
        <v>0.10159205528562</v>
      </c>
      <c r="H51" s="15">
        <v>0.12660693240522999</v>
      </c>
      <c r="I51" s="15">
        <v>0.13643950320522</v>
      </c>
      <c r="J51" s="15">
        <v>9.1966131798590006E-2</v>
      </c>
      <c r="K51" s="15">
        <v>6.6062276973940001E-2</v>
      </c>
      <c r="L51" s="15">
        <v>5.9397490254329999E-2</v>
      </c>
      <c r="M51" s="15">
        <v>9.4924958085250005E-2</v>
      </c>
      <c r="N51" s="15">
        <v>0.25104363885425002</v>
      </c>
      <c r="O51" s="15">
        <v>5.0092021418420001E-2</v>
      </c>
      <c r="P51" s="15">
        <v>0.20808959500547999</v>
      </c>
      <c r="Q51" s="15">
        <v>0.10923036695268</v>
      </c>
      <c r="R51" s="15">
        <v>0.11677698713284</v>
      </c>
      <c r="S51" s="15">
        <v>9.2313595735999995E-2</v>
      </c>
      <c r="T51" s="15">
        <v>6.7148045610019996E-2</v>
      </c>
      <c r="U51" s="15">
        <v>5.3102268293590001E-2</v>
      </c>
      <c r="V51" s="15">
        <v>5.3037801630110001E-2</v>
      </c>
      <c r="W51" s="15">
        <v>0.26189348273708002</v>
      </c>
      <c r="X51" s="15">
        <v>0.11173086950778</v>
      </c>
      <c r="Y51" s="15">
        <v>3.8771494194999999E-2</v>
      </c>
      <c r="Z51" s="15">
        <v>0.10754268514005</v>
      </c>
      <c r="AA51" s="15">
        <v>0.12419374013433</v>
      </c>
      <c r="AB51" s="15">
        <v>8.2145205101900001E-2</v>
      </c>
      <c r="AC51" s="15">
        <v>5.221755740885E-2</v>
      </c>
      <c r="AD51" s="15">
        <v>0.22568519035077</v>
      </c>
      <c r="AE51" s="15">
        <v>7.8941880455190003E-2</v>
      </c>
      <c r="AF51" s="15">
        <v>5.9881302876329999E-2</v>
      </c>
      <c r="AG51" s="15"/>
    </row>
    <row r="52" spans="2:33" s="5" customFormat="1" x14ac:dyDescent="0.25">
      <c r="B52" s="56" t="s">
        <v>120</v>
      </c>
      <c r="C52" s="15">
        <v>86.749654401493714</v>
      </c>
      <c r="D52" s="15">
        <v>76.319715225920405</v>
      </c>
      <c r="E52" s="15">
        <v>90.849535162825305</v>
      </c>
      <c r="F52" s="15">
        <v>77.992283942728008</v>
      </c>
      <c r="G52" s="15">
        <v>112.91643221602513</v>
      </c>
      <c r="H52" s="15">
        <v>119.3702394944993</v>
      </c>
      <c r="I52" s="15">
        <v>136.04548040770635</v>
      </c>
      <c r="J52" s="15">
        <v>150.82885501722771</v>
      </c>
      <c r="K52" s="15">
        <v>166.94134670799698</v>
      </c>
      <c r="L52" s="15">
        <v>183.0488197916446</v>
      </c>
      <c r="M52" s="15">
        <v>212.09808487472759</v>
      </c>
      <c r="N52" s="15">
        <v>276.45198772032086</v>
      </c>
      <c r="O52" s="15">
        <v>268.42715861303287</v>
      </c>
      <c r="P52" s="15">
        <v>332.10100769903875</v>
      </c>
      <c r="Q52" s="15">
        <v>363.29976522692726</v>
      </c>
      <c r="R52" s="15">
        <v>391.39701087400374</v>
      </c>
      <c r="S52" s="15">
        <v>477.89118031466592</v>
      </c>
      <c r="T52" s="15">
        <v>597.31915102672269</v>
      </c>
      <c r="U52" s="15">
        <v>499.04140581320615</v>
      </c>
      <c r="V52" s="15">
        <v>302.34042286478399</v>
      </c>
      <c r="W52" s="15">
        <v>315.09909587848261</v>
      </c>
      <c r="X52" s="15">
        <v>126.46503509822335</v>
      </c>
      <c r="Y52" s="15">
        <v>322.77612724799451</v>
      </c>
      <c r="Z52" s="15">
        <v>134.0776102506353</v>
      </c>
      <c r="AA52" s="15">
        <v>122.96371032205198</v>
      </c>
      <c r="AB52" s="15">
        <v>138.46189595231968</v>
      </c>
      <c r="AC52" s="15">
        <v>143.84096174553369</v>
      </c>
      <c r="AD52" s="15">
        <v>175.82194192025796</v>
      </c>
      <c r="AE52" s="15">
        <v>164.28266506912621</v>
      </c>
      <c r="AF52" s="15">
        <v>199.26874114608034</v>
      </c>
      <c r="AG52" s="15"/>
    </row>
    <row r="53" spans="2:33" s="5" customFormat="1" x14ac:dyDescent="0.25">
      <c r="B53" s="55" t="s">
        <v>121</v>
      </c>
      <c r="C53" s="15">
        <v>80.456230689129725</v>
      </c>
      <c r="D53" s="15">
        <v>70.460096028889197</v>
      </c>
      <c r="E53" s="15">
        <v>83.615213121575451</v>
      </c>
      <c r="F53" s="15">
        <v>71.367641980219148</v>
      </c>
      <c r="G53" s="15">
        <v>103.4260082619185</v>
      </c>
      <c r="H53" s="15">
        <v>109.1114552148351</v>
      </c>
      <c r="I53" s="15">
        <v>124.57845947087363</v>
      </c>
      <c r="J53" s="15">
        <v>138.29067623549085</v>
      </c>
      <c r="K53" s="15">
        <v>153.23570634651784</v>
      </c>
      <c r="L53" s="15">
        <v>168.17608148325735</v>
      </c>
      <c r="M53" s="15">
        <v>194.13048282060572</v>
      </c>
      <c r="N53" s="15">
        <v>247.80008355850396</v>
      </c>
      <c r="O53" s="15">
        <v>234.56349158116566</v>
      </c>
      <c r="P53" s="15">
        <v>287.78115854130311</v>
      </c>
      <c r="Q53" s="15">
        <v>311.23593660474648</v>
      </c>
      <c r="R53" s="15">
        <v>330.43854531629086</v>
      </c>
      <c r="S53" s="15">
        <v>416.57986446459557</v>
      </c>
      <c r="T53" s="15">
        <v>535.24764334929318</v>
      </c>
      <c r="U53" s="15">
        <v>429.56455532428907</v>
      </c>
      <c r="V53" s="15">
        <v>216.87175210048386</v>
      </c>
      <c r="W53" s="15">
        <v>229.04150691543401</v>
      </c>
      <c r="X53" s="15">
        <v>54.022021521090529</v>
      </c>
      <c r="Y53" s="15">
        <v>251.35998189368462</v>
      </c>
      <c r="Z53" s="15">
        <v>61.973647531926552</v>
      </c>
      <c r="AA53" s="15">
        <v>52.833487621689883</v>
      </c>
      <c r="AB53" s="15">
        <v>66.957904975840805</v>
      </c>
      <c r="AC53" s="15">
        <v>72.091738862578126</v>
      </c>
      <c r="AD53" s="15">
        <v>101.28854261450043</v>
      </c>
      <c r="AE53" s="15">
        <v>88.760825115039253</v>
      </c>
      <c r="AF53" s="15">
        <v>119.58168230625343</v>
      </c>
      <c r="AG53" s="15"/>
    </row>
    <row r="54" spans="2:33" s="5" customFormat="1" x14ac:dyDescent="0.25">
      <c r="B54" s="55" t="s">
        <v>122</v>
      </c>
      <c r="C54" s="15" t="s">
        <v>131</v>
      </c>
      <c r="D54" s="15" t="s">
        <v>131</v>
      </c>
      <c r="E54" s="15" t="s">
        <v>131</v>
      </c>
      <c r="F54" s="15" t="s">
        <v>131</v>
      </c>
      <c r="G54" s="15" t="s">
        <v>131</v>
      </c>
      <c r="H54" s="15" t="s">
        <v>131</v>
      </c>
      <c r="I54" s="15" t="s">
        <v>131</v>
      </c>
      <c r="J54" s="15" t="s">
        <v>131</v>
      </c>
      <c r="K54" s="15" t="s">
        <v>131</v>
      </c>
      <c r="L54" s="15" t="s">
        <v>131</v>
      </c>
      <c r="M54" s="15" t="s">
        <v>131</v>
      </c>
      <c r="N54" s="15" t="s">
        <v>131</v>
      </c>
      <c r="O54" s="15" t="s">
        <v>131</v>
      </c>
      <c r="P54" s="15" t="s">
        <v>131</v>
      </c>
      <c r="Q54" s="15" t="s">
        <v>131</v>
      </c>
      <c r="R54" s="15" t="s">
        <v>131</v>
      </c>
      <c r="S54" s="15" t="s">
        <v>131</v>
      </c>
      <c r="T54" s="15" t="s">
        <v>131</v>
      </c>
      <c r="U54" s="15" t="s">
        <v>131</v>
      </c>
      <c r="V54" s="15" t="s">
        <v>131</v>
      </c>
      <c r="W54" s="15" t="s">
        <v>131</v>
      </c>
      <c r="X54" s="15" t="s">
        <v>131</v>
      </c>
      <c r="Y54" s="15" t="s">
        <v>131</v>
      </c>
      <c r="Z54" s="15" t="s">
        <v>131</v>
      </c>
      <c r="AA54" s="15" t="s">
        <v>131</v>
      </c>
      <c r="AB54" s="15" t="s">
        <v>131</v>
      </c>
      <c r="AC54" s="15" t="s">
        <v>131</v>
      </c>
      <c r="AD54" s="15" t="s">
        <v>131</v>
      </c>
      <c r="AE54" s="15" t="s">
        <v>131</v>
      </c>
      <c r="AF54" s="15" t="s">
        <v>131</v>
      </c>
      <c r="AG54" s="15"/>
    </row>
    <row r="55" spans="2:33" s="5" customFormat="1" x14ac:dyDescent="0.25">
      <c r="B55" s="55" t="s">
        <v>123</v>
      </c>
      <c r="C55" s="15">
        <v>2.1118871518000001E-2</v>
      </c>
      <c r="D55" s="15">
        <v>1.966315166789E-2</v>
      </c>
      <c r="E55" s="15">
        <v>2.4276248460569999E-2</v>
      </c>
      <c r="F55" s="15">
        <v>2.2230342156070001E-2</v>
      </c>
      <c r="G55" s="15">
        <v>3.1847060248679997E-2</v>
      </c>
      <c r="H55" s="15">
        <v>3.4425450602899997E-2</v>
      </c>
      <c r="I55" s="15">
        <v>3.8479936029639998E-2</v>
      </c>
      <c r="J55" s="15">
        <v>4.2074425442069997E-2</v>
      </c>
      <c r="K55" s="15">
        <v>4.5992081749929997E-2</v>
      </c>
      <c r="L55" s="15">
        <v>4.9908517813380002E-2</v>
      </c>
      <c r="M55" s="15">
        <v>6.0293966624569997E-2</v>
      </c>
      <c r="N55" s="15">
        <v>9.6147329402070006E-2</v>
      </c>
      <c r="O55" s="15">
        <v>0.11363646654989</v>
      </c>
      <c r="P55" s="15">
        <v>0.14872432603267</v>
      </c>
      <c r="Q55" s="15">
        <v>0.17471083430261999</v>
      </c>
      <c r="R55" s="15">
        <v>0.20455860925406999</v>
      </c>
      <c r="S55" s="15">
        <v>0.20574267063782001</v>
      </c>
      <c r="T55" s="15">
        <v>0.20829364992426</v>
      </c>
      <c r="U55" s="15">
        <v>0.23314379358696999</v>
      </c>
      <c r="V55" s="15">
        <v>0.28680762001443</v>
      </c>
      <c r="W55" s="15">
        <v>0.28878385558070002</v>
      </c>
      <c r="X55" s="15">
        <v>0.24309736099709001</v>
      </c>
      <c r="Y55" s="15">
        <v>0.23965149447754999</v>
      </c>
      <c r="Z55" s="15">
        <v>0.24195960643862</v>
      </c>
      <c r="AA55" s="15">
        <v>0.23533631778645001</v>
      </c>
      <c r="AB55" s="15">
        <v>0.23994627844456001</v>
      </c>
      <c r="AC55" s="15">
        <v>0.24076920430522</v>
      </c>
      <c r="AD55" s="15">
        <v>0.25011207820724002</v>
      </c>
      <c r="AE55" s="15">
        <v>0.25342899313452</v>
      </c>
      <c r="AF55" s="15">
        <v>0.26740623771754002</v>
      </c>
      <c r="AG55" s="15"/>
    </row>
    <row r="56" spans="2:33" s="5" customFormat="1" x14ac:dyDescent="0.25">
      <c r="B56" s="56" t="s">
        <v>124</v>
      </c>
      <c r="C56" s="15">
        <v>0.88720521155219001</v>
      </c>
      <c r="D56" s="15">
        <v>0.97162864012546002</v>
      </c>
      <c r="E56" s="15">
        <v>1.05605206869576</v>
      </c>
      <c r="F56" s="15">
        <v>1.1404754972690301</v>
      </c>
      <c r="G56" s="15">
        <v>1.2248989258393199</v>
      </c>
      <c r="H56" s="15">
        <v>23.409380413821388</v>
      </c>
      <c r="I56" s="15">
        <v>29.835965975724061</v>
      </c>
      <c r="J56" s="15">
        <v>32.39169340429634</v>
      </c>
      <c r="K56" s="15">
        <v>34.947420832868623</v>
      </c>
      <c r="L56" s="15">
        <v>37.503148261437921</v>
      </c>
      <c r="M56" s="15">
        <v>54.586338374226962</v>
      </c>
      <c r="N56" s="15">
        <v>59.875575324952571</v>
      </c>
      <c r="O56" s="15">
        <v>62.267679324950578</v>
      </c>
      <c r="P56" s="15">
        <v>64.659783324951576</v>
      </c>
      <c r="Q56" s="15">
        <v>67.051887324952574</v>
      </c>
      <c r="R56" s="15">
        <v>69.443991324950545</v>
      </c>
      <c r="S56" s="15">
        <v>1487.7164259047624</v>
      </c>
      <c r="T56" s="15">
        <v>46.863092571427728</v>
      </c>
      <c r="U56" s="15">
        <v>70.733547746034034</v>
      </c>
      <c r="V56" s="15">
        <v>62.212806857142581</v>
      </c>
      <c r="W56" s="15">
        <v>62.128383428572292</v>
      </c>
      <c r="X56" s="15">
        <v>62.043959999999018</v>
      </c>
      <c r="Y56" s="15">
        <v>61.959536571428721</v>
      </c>
      <c r="Z56" s="15">
        <v>61.875113142858432</v>
      </c>
      <c r="AA56" s="15">
        <v>61.799563047618491</v>
      </c>
      <c r="AB56" s="15">
        <v>59.234962285712882</v>
      </c>
      <c r="AC56" s="15">
        <v>56.679234857143577</v>
      </c>
      <c r="AD56" s="15">
        <v>54.123507428571301</v>
      </c>
      <c r="AE56" s="15">
        <v>51.567779999999019</v>
      </c>
      <c r="AF56" s="15">
        <v>49.019253734796983</v>
      </c>
      <c r="AG56" s="15"/>
    </row>
    <row r="57" spans="2:33" s="5" customFormat="1" x14ac:dyDescent="0.25">
      <c r="B57" s="55" t="s">
        <v>125</v>
      </c>
      <c r="C57" s="15">
        <v>0.81165511631523002</v>
      </c>
      <c r="D57" s="15">
        <v>0.82052844964855998</v>
      </c>
      <c r="E57" s="15">
        <v>0.82940178298190004</v>
      </c>
      <c r="F57" s="15">
        <v>0.83827511631523</v>
      </c>
      <c r="G57" s="15">
        <v>0.84714844964855995</v>
      </c>
      <c r="H57" s="15">
        <v>20.744522509058349</v>
      </c>
      <c r="I57" s="15">
        <v>24.884000642391719</v>
      </c>
      <c r="J57" s="15">
        <v>25.152620642391721</v>
      </c>
      <c r="K57" s="15">
        <v>25.421240642391719</v>
      </c>
      <c r="L57" s="15">
        <v>25.689860642391722</v>
      </c>
      <c r="M57" s="15">
        <v>40.801880088513101</v>
      </c>
      <c r="N57" s="15">
        <v>44.11994637257105</v>
      </c>
      <c r="O57" s="15">
        <v>44.540879705904381</v>
      </c>
      <c r="P57" s="15">
        <v>44.961813039237711</v>
      </c>
      <c r="Q57" s="15">
        <v>45.382746372571049</v>
      </c>
      <c r="R57" s="15">
        <v>45.803679705904337</v>
      </c>
      <c r="S57" s="15">
        <v>1450.3397333333346</v>
      </c>
      <c r="T57" s="15">
        <v>9.4864000000000104</v>
      </c>
      <c r="U57" s="15">
        <v>19.620474222224789</v>
      </c>
      <c r="V57" s="15">
        <v>11.09973333333334</v>
      </c>
      <c r="W57" s="15">
        <v>11.09086000000001</v>
      </c>
      <c r="X57" s="15">
        <v>11.08198666666668</v>
      </c>
      <c r="Y57" s="15">
        <v>11.073113333333341</v>
      </c>
      <c r="Z57" s="15">
        <v>11.064240000000011</v>
      </c>
      <c r="AA57" s="15">
        <v>11.064240000000011</v>
      </c>
      <c r="AB57" s="15">
        <v>10.78674666666668</v>
      </c>
      <c r="AC57" s="15">
        <v>10.51812666666668</v>
      </c>
      <c r="AD57" s="15">
        <v>10.249506666666679</v>
      </c>
      <c r="AE57" s="15">
        <v>9.9808866666666791</v>
      </c>
      <c r="AF57" s="15">
        <v>9.7139732776554002</v>
      </c>
      <c r="AG57" s="15"/>
    </row>
    <row r="58" spans="2:33" s="5" customFormat="1" x14ac:dyDescent="0.25">
      <c r="B58" s="55" t="s">
        <v>126</v>
      </c>
      <c r="C58" s="15" t="s">
        <v>131</v>
      </c>
      <c r="D58" s="15" t="s">
        <v>131</v>
      </c>
      <c r="E58" s="15" t="s">
        <v>131</v>
      </c>
      <c r="F58" s="15" t="s">
        <v>131</v>
      </c>
      <c r="G58" s="15" t="s">
        <v>131</v>
      </c>
      <c r="H58" s="15" t="s">
        <v>131</v>
      </c>
      <c r="I58" s="15" t="s">
        <v>131</v>
      </c>
      <c r="J58" s="15" t="s">
        <v>131</v>
      </c>
      <c r="K58" s="15" t="s">
        <v>131</v>
      </c>
      <c r="L58" s="15" t="s">
        <v>131</v>
      </c>
      <c r="M58" s="15" t="s">
        <v>131</v>
      </c>
      <c r="N58" s="15" t="s">
        <v>131</v>
      </c>
      <c r="O58" s="15" t="s">
        <v>131</v>
      </c>
      <c r="P58" s="15" t="s">
        <v>131</v>
      </c>
      <c r="Q58" s="15" t="s">
        <v>131</v>
      </c>
      <c r="R58" s="15" t="s">
        <v>131</v>
      </c>
      <c r="S58" s="15" t="s">
        <v>131</v>
      </c>
      <c r="T58" s="15" t="s">
        <v>131</v>
      </c>
      <c r="U58" s="15" t="s">
        <v>131</v>
      </c>
      <c r="V58" s="15" t="s">
        <v>131</v>
      </c>
      <c r="W58" s="15" t="s">
        <v>131</v>
      </c>
      <c r="X58" s="15" t="s">
        <v>131</v>
      </c>
      <c r="Y58" s="15" t="s">
        <v>131</v>
      </c>
      <c r="Z58" s="15" t="s">
        <v>131</v>
      </c>
      <c r="AA58" s="15" t="s">
        <v>131</v>
      </c>
      <c r="AB58" s="15" t="s">
        <v>131</v>
      </c>
      <c r="AC58" s="15" t="s">
        <v>131</v>
      </c>
      <c r="AD58" s="15" t="s">
        <v>131</v>
      </c>
      <c r="AE58" s="15" t="s">
        <v>131</v>
      </c>
      <c r="AF58" s="15" t="s">
        <v>131</v>
      </c>
      <c r="AG58" s="15"/>
    </row>
    <row r="59" spans="2:33" s="5" customFormat="1" x14ac:dyDescent="0.25">
      <c r="B59" s="55" t="s">
        <v>127</v>
      </c>
      <c r="C59" s="15">
        <v>2.5352380951999999E-4</v>
      </c>
      <c r="D59" s="15">
        <v>5.0704761905000001E-4</v>
      </c>
      <c r="E59" s="15">
        <v>7.6057142857000005E-4</v>
      </c>
      <c r="F59" s="15">
        <v>1.0140952381E-3</v>
      </c>
      <c r="G59" s="15">
        <v>1.26761904762E-3</v>
      </c>
      <c r="H59" s="15">
        <v>8.9424761904799994E-3</v>
      </c>
      <c r="I59" s="15">
        <v>1.6617333333330001E-2</v>
      </c>
      <c r="J59" s="15">
        <v>2.4292190476189999E-2</v>
      </c>
      <c r="K59" s="15">
        <v>3.1967047619049997E-2</v>
      </c>
      <c r="L59" s="15">
        <v>3.96419047619E-2</v>
      </c>
      <c r="M59" s="15">
        <v>4.6256571428570002E-2</v>
      </c>
      <c r="N59" s="15">
        <v>5.2871238095239997E-2</v>
      </c>
      <c r="O59" s="15">
        <v>5.9485904761900001E-2</v>
      </c>
      <c r="P59" s="15">
        <v>6.6100571428569996E-2</v>
      </c>
      <c r="Q59" s="15">
        <v>7.2715238095239998E-2</v>
      </c>
      <c r="R59" s="15">
        <v>7.9329904761899994E-2</v>
      </c>
      <c r="S59" s="15">
        <v>0.12542514285713999</v>
      </c>
      <c r="T59" s="15">
        <v>0.12542514285713999</v>
      </c>
      <c r="U59" s="15">
        <v>0.17152038095238001</v>
      </c>
      <c r="V59" s="15">
        <v>0.17152038095238001</v>
      </c>
      <c r="W59" s="15">
        <v>0.17126685714286</v>
      </c>
      <c r="X59" s="15">
        <v>0.17101333333332999</v>
      </c>
      <c r="Y59" s="15">
        <v>0.17075980952381001</v>
      </c>
      <c r="Z59" s="15">
        <v>0.17050628571429</v>
      </c>
      <c r="AA59" s="15">
        <v>0.17025276190475999</v>
      </c>
      <c r="AB59" s="15">
        <v>0.16257790476190001</v>
      </c>
      <c r="AC59" s="15">
        <v>0.15490304761904999</v>
      </c>
      <c r="AD59" s="15">
        <v>0.14722819047619001</v>
      </c>
      <c r="AE59" s="15">
        <v>0.13955333333333</v>
      </c>
      <c r="AF59" s="15">
        <v>0.13189691428570999</v>
      </c>
      <c r="AG59" s="15"/>
    </row>
    <row r="60" spans="2:33" s="5" customFormat="1" x14ac:dyDescent="0.25">
      <c r="B60" s="56" t="s">
        <v>128</v>
      </c>
      <c r="C60" s="15">
        <v>-413.04346724561293</v>
      </c>
      <c r="D60" s="15">
        <v>-409.63256329952986</v>
      </c>
      <c r="E60" s="15">
        <v>-560.58435398918311</v>
      </c>
      <c r="F60" s="15">
        <v>-586.39636072434257</v>
      </c>
      <c r="G60" s="15">
        <v>-645.75661766327653</v>
      </c>
      <c r="H60" s="15">
        <v>-679.6987194214139</v>
      </c>
      <c r="I60" s="15">
        <v>-789.71736236649281</v>
      </c>
      <c r="J60" s="15">
        <v>-793.8755872269578</v>
      </c>
      <c r="K60" s="15">
        <v>-903.22609308217091</v>
      </c>
      <c r="L60" s="15">
        <v>-887.08728427460323</v>
      </c>
      <c r="M60" s="15">
        <v>-1123.2520265120611</v>
      </c>
      <c r="N60" s="15">
        <v>-1115.954720834636</v>
      </c>
      <c r="O60" s="15">
        <v>-953.41024676874827</v>
      </c>
      <c r="P60" s="15">
        <v>-1181.8684799605053</v>
      </c>
      <c r="Q60" s="15">
        <v>-1090.4073620610397</v>
      </c>
      <c r="R60" s="15">
        <v>-1129.6709814516839</v>
      </c>
      <c r="S60" s="15">
        <v>-1273.9201060138962</v>
      </c>
      <c r="T60" s="15">
        <v>-1198.271990624979</v>
      </c>
      <c r="U60" s="15">
        <v>-688.15705012966407</v>
      </c>
      <c r="V60" s="15">
        <v>-708.48601724181174</v>
      </c>
      <c r="W60" s="15">
        <v>-818.73005337671043</v>
      </c>
      <c r="X60" s="15">
        <v>-741.72471574150427</v>
      </c>
      <c r="Y60" s="15">
        <v>-668.59050040934176</v>
      </c>
      <c r="Z60" s="15">
        <v>-662.32814564099601</v>
      </c>
      <c r="AA60" s="15">
        <v>-763.17068152749141</v>
      </c>
      <c r="AB60" s="15">
        <v>-728.72017483065918</v>
      </c>
      <c r="AC60" s="15">
        <v>-803.69997277670166</v>
      </c>
      <c r="AD60" s="15">
        <v>-868.83218682149072</v>
      </c>
      <c r="AE60" s="15">
        <v>-825.65706507089385</v>
      </c>
      <c r="AF60" s="15">
        <v>-858.19044287436918</v>
      </c>
      <c r="AG60" s="15"/>
    </row>
    <row r="61" spans="2:33" s="5" customFormat="1" x14ac:dyDescent="0.25">
      <c r="B61" s="56" t="s">
        <v>129</v>
      </c>
      <c r="C61" s="15" t="s">
        <v>131</v>
      </c>
      <c r="D61" s="15" t="s">
        <v>131</v>
      </c>
      <c r="E61" s="15" t="s">
        <v>131</v>
      </c>
      <c r="F61" s="15" t="s">
        <v>131</v>
      </c>
      <c r="G61" s="15" t="s">
        <v>131</v>
      </c>
      <c r="H61" s="15" t="s">
        <v>131</v>
      </c>
      <c r="I61" s="15" t="s">
        <v>131</v>
      </c>
      <c r="J61" s="15" t="s">
        <v>131</v>
      </c>
      <c r="K61" s="15" t="s">
        <v>131</v>
      </c>
      <c r="L61" s="15" t="s">
        <v>131</v>
      </c>
      <c r="M61" s="15" t="s">
        <v>131</v>
      </c>
      <c r="N61" s="15" t="s">
        <v>131</v>
      </c>
      <c r="O61" s="15" t="s">
        <v>131</v>
      </c>
      <c r="P61" s="15" t="s">
        <v>131</v>
      </c>
      <c r="Q61" s="15" t="s">
        <v>131</v>
      </c>
      <c r="R61" s="15" t="s">
        <v>131</v>
      </c>
      <c r="S61" s="15" t="s">
        <v>131</v>
      </c>
      <c r="T61" s="15" t="s">
        <v>131</v>
      </c>
      <c r="U61" s="15" t="s">
        <v>131</v>
      </c>
      <c r="V61" s="15" t="s">
        <v>131</v>
      </c>
      <c r="W61" s="15" t="s">
        <v>131</v>
      </c>
      <c r="X61" s="15" t="s">
        <v>131</v>
      </c>
      <c r="Y61" s="15" t="s">
        <v>131</v>
      </c>
      <c r="Z61" s="15" t="s">
        <v>131</v>
      </c>
      <c r="AA61" s="15" t="s">
        <v>131</v>
      </c>
      <c r="AB61" s="15" t="s">
        <v>131</v>
      </c>
      <c r="AC61" s="15" t="s">
        <v>131</v>
      </c>
      <c r="AD61" s="15" t="s">
        <v>131</v>
      </c>
      <c r="AE61" s="15" t="s">
        <v>131</v>
      </c>
      <c r="AF61" s="15" t="s">
        <v>131</v>
      </c>
      <c r="AG61" s="15"/>
    </row>
    <row r="62" spans="2:33" s="5" customFormat="1" ht="18" x14ac:dyDescent="0.35">
      <c r="B62" s="53" t="s">
        <v>171</v>
      </c>
      <c r="C62" s="14">
        <f t="shared" ref="C62:AF62" si="3">SUM(C36,C40,C44,C48,C52,C56,C60)</f>
        <v>6192.7311196994233</v>
      </c>
      <c r="D62" s="14">
        <f t="shared" si="3"/>
        <v>6115.1786106750133</v>
      </c>
      <c r="E62" s="14">
        <f t="shared" si="3"/>
        <v>5838.6600449888674</v>
      </c>
      <c r="F62" s="14">
        <f t="shared" si="3"/>
        <v>6047.7583427862492</v>
      </c>
      <c r="G62" s="14">
        <f t="shared" si="3"/>
        <v>6011.0374507336019</v>
      </c>
      <c r="H62" s="14">
        <f t="shared" si="3"/>
        <v>7078.1917031324519</v>
      </c>
      <c r="I62" s="14">
        <f t="shared" si="3"/>
        <v>6721.9287326154763</v>
      </c>
      <c r="J62" s="14">
        <f t="shared" si="3"/>
        <v>6063.3063753798278</v>
      </c>
      <c r="K62" s="14">
        <f t="shared" si="3"/>
        <v>5831.0930405804502</v>
      </c>
      <c r="L62" s="14">
        <f t="shared" si="3"/>
        <v>6004.4148729115723</v>
      </c>
      <c r="M62" s="14">
        <f t="shared" si="3"/>
        <v>7604.3479186166687</v>
      </c>
      <c r="N62" s="14">
        <f t="shared" si="3"/>
        <v>8883.2830770407072</v>
      </c>
      <c r="O62" s="14">
        <f t="shared" si="3"/>
        <v>8454.6485127154137</v>
      </c>
      <c r="P62" s="14">
        <f t="shared" si="3"/>
        <v>8801.0277815929476</v>
      </c>
      <c r="Q62" s="14">
        <f t="shared" si="3"/>
        <v>7355.0633880606529</v>
      </c>
      <c r="R62" s="14">
        <f t="shared" si="3"/>
        <v>7838.4486811438655</v>
      </c>
      <c r="S62" s="14">
        <f t="shared" si="3"/>
        <v>8044.1773283332295</v>
      </c>
      <c r="T62" s="14">
        <f t="shared" si="3"/>
        <v>7153.580424251144</v>
      </c>
      <c r="U62" s="14">
        <f t="shared" si="3"/>
        <v>6600.9939033191649</v>
      </c>
      <c r="V62" s="14">
        <f t="shared" si="3"/>
        <v>6143.655466491482</v>
      </c>
      <c r="W62" s="14">
        <f t="shared" si="3"/>
        <v>7830.7797787466716</v>
      </c>
      <c r="X62" s="14">
        <f t="shared" si="3"/>
        <v>7018.0531496028871</v>
      </c>
      <c r="Y62" s="14">
        <f t="shared" si="3"/>
        <v>6226.0363684306276</v>
      </c>
      <c r="Z62" s="14">
        <f t="shared" si="3"/>
        <v>6900.3950553810855</v>
      </c>
      <c r="AA62" s="14">
        <f t="shared" si="3"/>
        <v>6628.5737696157539</v>
      </c>
      <c r="AB62" s="14">
        <f t="shared" si="3"/>
        <v>7265.9929041264822</v>
      </c>
      <c r="AC62" s="14">
        <f t="shared" si="3"/>
        <v>6543.4993589863834</v>
      </c>
      <c r="AD62" s="14">
        <f t="shared" si="3"/>
        <v>8232.0904893403858</v>
      </c>
      <c r="AE62" s="14">
        <f t="shared" si="3"/>
        <v>6847.393025861752</v>
      </c>
      <c r="AF62" s="14">
        <f t="shared" si="3"/>
        <v>6886.9316534188802</v>
      </c>
      <c r="AG62" s="14"/>
    </row>
    <row r="63" spans="2:33" s="5" customFormat="1" x14ac:dyDescent="0.25">
      <c r="B63" s="53"/>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row>
    <row r="64" spans="2:33" x14ac:dyDescent="0.25">
      <c r="B64" s="5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row>
    <row r="65" spans="2:34" x14ac:dyDescent="0.25">
      <c r="B65" s="5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row>
    <row r="66" spans="2:34" x14ac:dyDescent="0.25">
      <c r="B66" s="53" t="s">
        <v>7</v>
      </c>
    </row>
    <row r="67" spans="2:34" x14ac:dyDescent="0.25">
      <c r="B67" s="13" t="s">
        <v>106</v>
      </c>
      <c r="C67" s="17">
        <f>(C36-C4)/C4</f>
        <v>-0.31593554762901405</v>
      </c>
      <c r="D67" s="17">
        <f t="shared" ref="D67:AD67" si="4">(D36-D4)/D4</f>
        <v>-0.32483747857964296</v>
      </c>
      <c r="E67" s="17">
        <f t="shared" si="4"/>
        <v>-0.37365825480736276</v>
      </c>
      <c r="F67" s="17">
        <f t="shared" si="4"/>
        <v>-0.40985891578021766</v>
      </c>
      <c r="G67" s="17">
        <f t="shared" si="4"/>
        <v>-0.45145975616451206</v>
      </c>
      <c r="H67" s="17">
        <f t="shared" si="4"/>
        <v>-0.52558706347347695</v>
      </c>
      <c r="I67" s="17">
        <f t="shared" si="4"/>
        <v>-0.57971989174811445</v>
      </c>
      <c r="J67" s="17">
        <f t="shared" si="4"/>
        <v>-0.44464369071385246</v>
      </c>
      <c r="K67" s="17">
        <f t="shared" si="4"/>
        <v>-0.50196386312404639</v>
      </c>
      <c r="L67" s="17">
        <f t="shared" si="4"/>
        <v>-0.55535885037498645</v>
      </c>
      <c r="M67" s="17">
        <f t="shared" si="4"/>
        <v>-0.88655754201315184</v>
      </c>
      <c r="N67" s="17">
        <f t="shared" si="4"/>
        <v>-0.74116525612833917</v>
      </c>
      <c r="O67" s="17">
        <f t="shared" si="4"/>
        <v>-0.74968346322821067</v>
      </c>
      <c r="P67" s="17">
        <f t="shared" si="4"/>
        <v>-0.72969028168264483</v>
      </c>
      <c r="Q67" s="17">
        <f t="shared" si="4"/>
        <v>-0.59676983961322128</v>
      </c>
      <c r="R67" s="17">
        <f t="shared" si="4"/>
        <v>-0.63638954196483488</v>
      </c>
      <c r="S67" s="17">
        <f t="shared" si="4"/>
        <v>-0.51363547416471922</v>
      </c>
      <c r="T67" s="17">
        <f t="shared" si="4"/>
        <v>-0.51063543892756702</v>
      </c>
      <c r="U67" s="17">
        <f t="shared" si="4"/>
        <v>-0.41566875979272616</v>
      </c>
      <c r="V67" s="17">
        <f t="shared" si="4"/>
        <v>-0.39313633426716293</v>
      </c>
      <c r="W67" s="17">
        <f t="shared" si="4"/>
        <v>-0.43414928009184545</v>
      </c>
      <c r="X67" s="17">
        <f t="shared" si="4"/>
        <v>-0.38617993352961305</v>
      </c>
      <c r="Y67" s="17">
        <f t="shared" si="4"/>
        <v>-0.36756527840127584</v>
      </c>
      <c r="Z67" s="17">
        <f t="shared" si="4"/>
        <v>-0.4022583874583846</v>
      </c>
      <c r="AA67" s="17">
        <f t="shared" si="4"/>
        <v>-0.33299418626875427</v>
      </c>
      <c r="AB67" s="17">
        <f t="shared" si="4"/>
        <v>-0.33369042387074671</v>
      </c>
      <c r="AC67" s="17">
        <f t="shared" si="4"/>
        <v>-0.34863366843033444</v>
      </c>
      <c r="AD67" s="17">
        <f t="shared" si="4"/>
        <v>-0.48084310446734546</v>
      </c>
      <c r="AE67" s="17">
        <f t="shared" ref="AE67:AF67" si="5">(AE36-AE4)/AE4</f>
        <v>-0.49970086249390538</v>
      </c>
      <c r="AF67" s="17">
        <f t="shared" si="5"/>
        <v>-0.56570398946953981</v>
      </c>
      <c r="AG67" s="17"/>
      <c r="AH67" s="33">
        <f>AVERAGE(C67:AF67)</f>
        <v>-0.49360247862198503</v>
      </c>
    </row>
    <row r="68" spans="2:34" x14ac:dyDescent="0.25">
      <c r="B68" s="55" t="s">
        <v>107</v>
      </c>
      <c r="C68" s="17">
        <f t="shared" ref="C68:AD68" si="6">(C37-C5)/C5</f>
        <v>-0.28678877107803602</v>
      </c>
      <c r="D68" s="17">
        <f t="shared" si="6"/>
        <v>-0.29605154450942528</v>
      </c>
      <c r="E68" s="17">
        <f t="shared" si="6"/>
        <v>-0.33731156585282018</v>
      </c>
      <c r="F68" s="17">
        <f t="shared" si="6"/>
        <v>-0.37281539433182909</v>
      </c>
      <c r="G68" s="17">
        <f t="shared" si="6"/>
        <v>-0.4064460492032444</v>
      </c>
      <c r="H68" s="17">
        <f t="shared" si="6"/>
        <v>-0.4676571311571327</v>
      </c>
      <c r="I68" s="17">
        <f t="shared" si="6"/>
        <v>-0.51017842945150249</v>
      </c>
      <c r="J68" s="17">
        <f t="shared" si="6"/>
        <v>-0.4018567995325113</v>
      </c>
      <c r="K68" s="17">
        <f t="shared" si="6"/>
        <v>-0.44976246480169779</v>
      </c>
      <c r="L68" s="17">
        <f t="shared" si="6"/>
        <v>-0.49799008658474808</v>
      </c>
      <c r="M68" s="17">
        <f t="shared" si="6"/>
        <v>-0.76926172138787841</v>
      </c>
      <c r="N68" s="17">
        <f t="shared" si="6"/>
        <v>-0.6420184334138499</v>
      </c>
      <c r="O68" s="17">
        <f t="shared" si="6"/>
        <v>-0.65375174018562165</v>
      </c>
      <c r="P68" s="17">
        <f t="shared" si="6"/>
        <v>-0.63500407907691536</v>
      </c>
      <c r="Q68" s="17">
        <f t="shared" si="6"/>
        <v>-0.53473039378160481</v>
      </c>
      <c r="R68" s="17">
        <f t="shared" si="6"/>
        <v>-0.56896658735932715</v>
      </c>
      <c r="S68" s="17">
        <f t="shared" si="6"/>
        <v>-0.45743359825949775</v>
      </c>
      <c r="T68" s="17">
        <f t="shared" si="6"/>
        <v>-0.44911362291251794</v>
      </c>
      <c r="U68" s="17">
        <f t="shared" si="6"/>
        <v>-0.37673161186112586</v>
      </c>
      <c r="V68" s="17">
        <f t="shared" si="6"/>
        <v>-0.35429423138736726</v>
      </c>
      <c r="W68" s="17">
        <f t="shared" si="6"/>
        <v>-0.38543376779294836</v>
      </c>
      <c r="X68" s="17">
        <f t="shared" si="6"/>
        <v>-0.34104288288441786</v>
      </c>
      <c r="Y68" s="17">
        <f t="shared" si="6"/>
        <v>-0.33303847371953499</v>
      </c>
      <c r="Z68" s="17">
        <f t="shared" si="6"/>
        <v>-0.37057136570046256</v>
      </c>
      <c r="AA68" s="17">
        <f t="shared" si="6"/>
        <v>-0.29631351882558526</v>
      </c>
      <c r="AB68" s="17">
        <f t="shared" si="6"/>
        <v>-0.30263229755368926</v>
      </c>
      <c r="AC68" s="17">
        <f t="shared" si="6"/>
        <v>-0.31242861295213159</v>
      </c>
      <c r="AD68" s="17">
        <f t="shared" si="6"/>
        <v>-0.42504050627191947</v>
      </c>
      <c r="AE68" s="17">
        <f t="shared" ref="AE68:AF68" si="7">(AE37-AE5)/AE5</f>
        <v>-0.45116253731880634</v>
      </c>
      <c r="AF68" s="17">
        <f t="shared" si="7"/>
        <v>-0.51943247713834118</v>
      </c>
      <c r="AG68" s="17"/>
      <c r="AH68" s="33">
        <f t="shared" ref="AH68:AH91" si="8">AVERAGE(C68:AF68)</f>
        <v>-0.44017535654288303</v>
      </c>
    </row>
    <row r="69" spans="2:34" x14ac:dyDescent="0.25">
      <c r="B69" s="55" t="s">
        <v>108</v>
      </c>
      <c r="C69" s="17">
        <f t="shared" ref="C69:AD69" si="9">(C38-C6)/C6</f>
        <v>-8.4936493436583355E-2</v>
      </c>
      <c r="D69" s="17">
        <f t="shared" si="9"/>
        <v>-9.0618152324105833E-2</v>
      </c>
      <c r="E69" s="17">
        <f t="shared" si="9"/>
        <v>-9.3854954161405019E-2</v>
      </c>
      <c r="F69" s="17">
        <f t="shared" si="9"/>
        <v>-8.1896138020686821E-2</v>
      </c>
      <c r="G69" s="17">
        <f t="shared" si="9"/>
        <v>-7.7126890214347044E-2</v>
      </c>
      <c r="H69" s="17">
        <f t="shared" si="9"/>
        <v>-6.7826880030263936E-2</v>
      </c>
      <c r="I69" s="17">
        <f t="shared" si="9"/>
        <v>-5.7206496642167884E-2</v>
      </c>
      <c r="J69" s="17">
        <f t="shared" si="9"/>
        <v>-7.2796098839704712E-2</v>
      </c>
      <c r="K69" s="17">
        <f t="shared" si="9"/>
        <v>-7.7903961324761101E-2</v>
      </c>
      <c r="L69" s="17">
        <f t="shared" si="9"/>
        <v>-7.783494820133767E-2</v>
      </c>
      <c r="M69" s="17">
        <f t="shared" si="9"/>
        <v>-6.7747281112412336E-2</v>
      </c>
      <c r="N69" s="17">
        <f t="shared" si="9"/>
        <v>-5.4737636888601247E-2</v>
      </c>
      <c r="O69" s="17">
        <f t="shared" si="9"/>
        <v>-7.1314771238322361E-2</v>
      </c>
      <c r="P69" s="17">
        <f t="shared" si="9"/>
        <v>-5.2747930927632837E-2</v>
      </c>
      <c r="Q69" s="17">
        <f t="shared" si="9"/>
        <v>-5.5574741196792815E-2</v>
      </c>
      <c r="R69" s="17">
        <f t="shared" si="9"/>
        <v>-6.5063210057656654E-2</v>
      </c>
      <c r="S69" s="17">
        <f t="shared" si="9"/>
        <v>-5.7444309477702002E-2</v>
      </c>
      <c r="T69" s="17">
        <f t="shared" si="9"/>
        <v>-5.514437508051797E-2</v>
      </c>
      <c r="U69" s="17">
        <f t="shared" si="9"/>
        <v>-5.779234751985278E-2</v>
      </c>
      <c r="V69" s="17">
        <f t="shared" si="9"/>
        <v>-6.3774935557286083E-2</v>
      </c>
      <c r="W69" s="17">
        <f t="shared" si="9"/>
        <v>-4.2371136776869184E-2</v>
      </c>
      <c r="X69" s="17">
        <f t="shared" si="9"/>
        <v>-4.0642034395747151E-2</v>
      </c>
      <c r="Y69" s="17">
        <f t="shared" si="9"/>
        <v>-6.1817471706087306E-2</v>
      </c>
      <c r="Z69" s="17">
        <f t="shared" si="9"/>
        <v>-5.3829069401434539E-2</v>
      </c>
      <c r="AA69" s="17">
        <f t="shared" si="9"/>
        <v>-5.4648717351748886E-2</v>
      </c>
      <c r="AB69" s="17">
        <f t="shared" si="9"/>
        <v>-5.7381954435485522E-2</v>
      </c>
      <c r="AC69" s="17">
        <f t="shared" si="9"/>
        <v>-5.9588657618218778E-2</v>
      </c>
      <c r="AD69" s="17">
        <f t="shared" si="9"/>
        <v>-3.8636405479425512E-2</v>
      </c>
      <c r="AE69" s="17">
        <f t="shared" ref="AE69:AF69" si="10">(AE38-AE6)/AE6</f>
        <v>-5.6879093764625459E-2</v>
      </c>
      <c r="AF69" s="17">
        <f t="shared" si="10"/>
        <v>-6.6744373116687863E-2</v>
      </c>
      <c r="AG69" s="17"/>
      <c r="AH69" s="33">
        <f t="shared" si="8"/>
        <v>-6.386271554328235E-2</v>
      </c>
    </row>
    <row r="70" spans="2:34" x14ac:dyDescent="0.25">
      <c r="B70" s="55" t="s">
        <v>109</v>
      </c>
      <c r="C70" s="17">
        <f t="shared" ref="C70:AD70" si="11">(C39-C7)/C7</f>
        <v>0.75086430117883418</v>
      </c>
      <c r="D70" s="17">
        <f t="shared" si="11"/>
        <v>0.71800750960682269</v>
      </c>
      <c r="E70" s="17">
        <f t="shared" si="11"/>
        <v>0.6989653241574626</v>
      </c>
      <c r="F70" s="17">
        <f t="shared" si="11"/>
        <v>0.67584401132787109</v>
      </c>
      <c r="G70" s="17">
        <f t="shared" si="11"/>
        <v>0.65979280674055907</v>
      </c>
      <c r="H70" s="17">
        <f t="shared" si="11"/>
        <v>0.62297469755452928</v>
      </c>
      <c r="I70" s="17">
        <f t="shared" si="11"/>
        <v>0.60965150389317302</v>
      </c>
      <c r="J70" s="17">
        <f t="shared" si="11"/>
        <v>0.61119102394542235</v>
      </c>
      <c r="K70" s="17">
        <f t="shared" si="11"/>
        <v>0.59867810787295217</v>
      </c>
      <c r="L70" s="17">
        <f t="shared" si="11"/>
        <v>0.58613988944379547</v>
      </c>
      <c r="M70" s="17">
        <f t="shared" si="11"/>
        <v>0.56889263279486235</v>
      </c>
      <c r="N70" s="17">
        <f t="shared" si="11"/>
        <v>0.54909053685262454</v>
      </c>
      <c r="O70" s="17">
        <f t="shared" si="11"/>
        <v>0.54213866604059524</v>
      </c>
      <c r="P70" s="17">
        <f t="shared" si="11"/>
        <v>0.53153463796485745</v>
      </c>
      <c r="Q70" s="17">
        <f t="shared" si="11"/>
        <v>0.52777081878173759</v>
      </c>
      <c r="R70" s="17">
        <f t="shared" si="11"/>
        <v>0.52396634762443717</v>
      </c>
      <c r="S70" s="17">
        <f t="shared" si="11"/>
        <v>0.50581378773886942</v>
      </c>
      <c r="T70" s="17">
        <f t="shared" si="11"/>
        <v>0.49415937806276361</v>
      </c>
      <c r="U70" s="17">
        <f t="shared" si="11"/>
        <v>0.4866806514163583</v>
      </c>
      <c r="V70" s="17">
        <f t="shared" si="11"/>
        <v>0.48079531952872384</v>
      </c>
      <c r="W70" s="17">
        <f t="shared" si="11"/>
        <v>0.4683029798328458</v>
      </c>
      <c r="X70" s="17">
        <f t="shared" si="11"/>
        <v>0.46421778380196649</v>
      </c>
      <c r="Y70" s="17">
        <f t="shared" si="11"/>
        <v>0.46746177929012789</v>
      </c>
      <c r="Z70" s="17">
        <f t="shared" si="11"/>
        <v>0.46576458769519685</v>
      </c>
      <c r="AA70" s="17">
        <f t="shared" si="11"/>
        <v>0.46643549618564845</v>
      </c>
      <c r="AB70" s="17">
        <f t="shared" si="11"/>
        <v>0.45932845371129499</v>
      </c>
      <c r="AC70" s="17">
        <f t="shared" si="11"/>
        <v>0.45691583534153951</v>
      </c>
      <c r="AD70" s="17">
        <f t="shared" si="11"/>
        <v>0.43584531572388518</v>
      </c>
      <c r="AE70" s="17">
        <f t="shared" ref="AE70:AF70" si="12">(AE39-AE7)/AE7</f>
        <v>0.43320735522367193</v>
      </c>
      <c r="AF70" s="17">
        <f t="shared" si="12"/>
        <v>0.428301272774673</v>
      </c>
      <c r="AG70" s="17"/>
      <c r="AH70" s="33">
        <f t="shared" si="8"/>
        <v>0.54295776040360333</v>
      </c>
    </row>
    <row r="71" spans="2:34" x14ac:dyDescent="0.25">
      <c r="B71" s="56" t="s">
        <v>110</v>
      </c>
      <c r="C71" s="17">
        <f t="shared" ref="C71:AD71" si="13">(C40-C8)/C8</f>
        <v>-5.9429612263321312</v>
      </c>
      <c r="D71" s="17">
        <f t="shared" si="13"/>
        <v>-1.3779097230965183</v>
      </c>
      <c r="E71" s="17">
        <f t="shared" si="13"/>
        <v>-1.3217414691672233</v>
      </c>
      <c r="F71" s="17">
        <f t="shared" si="13"/>
        <v>0.15179601814766</v>
      </c>
      <c r="G71" s="17">
        <f t="shared" si="13"/>
        <v>-1.632546726211543</v>
      </c>
      <c r="H71" s="17">
        <f t="shared" si="13"/>
        <v>-0.80783154362389409</v>
      </c>
      <c r="I71" s="17">
        <f t="shared" si="13"/>
        <v>-1.6656678309508477</v>
      </c>
      <c r="J71" s="17">
        <f t="shared" si="13"/>
        <v>-0.9370934970068886</v>
      </c>
      <c r="K71" s="17">
        <f t="shared" si="13"/>
        <v>-3.0380096432705286</v>
      </c>
      <c r="L71" s="17">
        <f t="shared" si="13"/>
        <v>-1.0364235000258502</v>
      </c>
      <c r="M71" s="17">
        <f t="shared" si="13"/>
        <v>-0.77709135476630342</v>
      </c>
      <c r="N71" s="17">
        <f t="shared" si="13"/>
        <v>6.1822592788734872E-2</v>
      </c>
      <c r="O71" s="17">
        <f t="shared" si="13"/>
        <v>-0.26149797591639501</v>
      </c>
      <c r="P71" s="17">
        <f t="shared" si="13"/>
        <v>-0.71987418637339684</v>
      </c>
      <c r="Q71" s="17">
        <f t="shared" si="13"/>
        <v>-0.57805108165745289</v>
      </c>
      <c r="R71" s="17">
        <f t="shared" si="13"/>
        <v>-1.0781875451047664</v>
      </c>
      <c r="S71" s="17">
        <f t="shared" si="13"/>
        <v>119.12084757774454</v>
      </c>
      <c r="T71" s="17">
        <f t="shared" si="13"/>
        <v>-0.82474136466779313</v>
      </c>
      <c r="U71" s="17">
        <f t="shared" si="13"/>
        <v>-0.2860365731635956</v>
      </c>
      <c r="V71" s="17">
        <f t="shared" si="13"/>
        <v>-8.5540789209016346</v>
      </c>
      <c r="W71" s="17">
        <f t="shared" si="13"/>
        <v>1.8219279884422035</v>
      </c>
      <c r="X71" s="17">
        <f t="shared" si="13"/>
        <v>-1.3914744038766496</v>
      </c>
      <c r="Y71" s="17">
        <f t="shared" si="13"/>
        <v>-0.39349573729268389</v>
      </c>
      <c r="Z71" s="17">
        <f t="shared" si="13"/>
        <v>-1.8524646641757927</v>
      </c>
      <c r="AA71" s="17">
        <f t="shared" si="13"/>
        <v>-52.546735236609948</v>
      </c>
      <c r="AB71" s="17">
        <f t="shared" si="13"/>
        <v>8.8911421581466961</v>
      </c>
      <c r="AC71" s="17">
        <f t="shared" si="13"/>
        <v>1.6466821974981218</v>
      </c>
      <c r="AD71" s="17">
        <f t="shared" si="13"/>
        <v>1.1487964308552516</v>
      </c>
      <c r="AE71" s="17">
        <f t="shared" ref="AE71:AF71" si="14">(AE40-AE8)/AE8</f>
        <v>0.53721663344661508</v>
      </c>
      <c r="AF71" s="17">
        <f t="shared" si="14"/>
        <v>0.26707439495500013</v>
      </c>
      <c r="AG71" s="17"/>
      <c r="AH71" s="33">
        <f t="shared" si="8"/>
        <v>1.5541130595944332</v>
      </c>
    </row>
    <row r="72" spans="2:34" x14ac:dyDescent="0.25">
      <c r="B72" s="55" t="s">
        <v>111</v>
      </c>
      <c r="C72" s="17">
        <f t="shared" ref="C72:AD72" si="15">(C41-C9)/C9</f>
        <v>-5.9612097319185002</v>
      </c>
      <c r="D72" s="17">
        <f t="shared" si="15"/>
        <v>-1.3785665425662861</v>
      </c>
      <c r="E72" s="17">
        <f t="shared" si="15"/>
        <v>-1.3223350100623505</v>
      </c>
      <c r="F72" s="17">
        <f t="shared" si="15"/>
        <v>0.15205752406373471</v>
      </c>
      <c r="G72" s="17">
        <f t="shared" si="15"/>
        <v>-1.6340821699511165</v>
      </c>
      <c r="H72" s="17">
        <f t="shared" si="15"/>
        <v>-0.80859138977677369</v>
      </c>
      <c r="I72" s="17">
        <f t="shared" si="15"/>
        <v>-1.6693235364593448</v>
      </c>
      <c r="J72" s="17">
        <f t="shared" si="15"/>
        <v>-0.93759112025588365</v>
      </c>
      <c r="K72" s="17">
        <f t="shared" si="15"/>
        <v>-3.041659383440384</v>
      </c>
      <c r="L72" s="17">
        <f t="shared" si="15"/>
        <v>-1.0366025772776053</v>
      </c>
      <c r="M72" s="17">
        <f t="shared" si="15"/>
        <v>-0.77766711690789925</v>
      </c>
      <c r="N72" s="17">
        <f t="shared" si="15"/>
        <v>6.1935187596601174E-2</v>
      </c>
      <c r="O72" s="17">
        <f t="shared" si="15"/>
        <v>-0.26154583226475248</v>
      </c>
      <c r="P72" s="17">
        <f t="shared" si="15"/>
        <v>-0.72104368812344577</v>
      </c>
      <c r="Q72" s="17">
        <f t="shared" si="15"/>
        <v>-0.58007576688219742</v>
      </c>
      <c r="R72" s="17">
        <f t="shared" si="15"/>
        <v>-1.0793365847121372</v>
      </c>
      <c r="S72" s="17">
        <f t="shared" si="15"/>
        <v>116.34287691524919</v>
      </c>
      <c r="T72" s="17">
        <f t="shared" si="15"/>
        <v>-0.82474136466779313</v>
      </c>
      <c r="U72" s="17">
        <f t="shared" si="15"/>
        <v>-0.28605875611633069</v>
      </c>
      <c r="V72" s="17">
        <f t="shared" si="15"/>
        <v>-8.5610725701290153</v>
      </c>
      <c r="W72" s="17">
        <f t="shared" si="15"/>
        <v>1.8214664797399229</v>
      </c>
      <c r="X72" s="17">
        <f t="shared" si="15"/>
        <v>-1.3914744038766496</v>
      </c>
      <c r="Y72" s="17">
        <f t="shared" si="15"/>
        <v>-0.39351208255947617</v>
      </c>
      <c r="Z72" s="17">
        <f t="shared" si="15"/>
        <v>-1.8524646641757927</v>
      </c>
      <c r="AA72" s="17">
        <f t="shared" si="15"/>
        <v>-52.546735236609948</v>
      </c>
      <c r="AB72" s="17">
        <f t="shared" si="15"/>
        <v>8.8911421581466961</v>
      </c>
      <c r="AC72" s="17">
        <f t="shared" si="15"/>
        <v>1.6466821974981218</v>
      </c>
      <c r="AD72" s="17">
        <f t="shared" si="15"/>
        <v>1.1487964308552516</v>
      </c>
      <c r="AE72" s="17">
        <f t="shared" ref="AE72:AF72" si="16">(AE41-AE9)/AE9</f>
        <v>0.53719072328381257</v>
      </c>
      <c r="AF72" s="17">
        <f t="shared" si="16"/>
        <v>0.26699945394586849</v>
      </c>
      <c r="AG72" s="17"/>
      <c r="AH72" s="33">
        <f t="shared" si="8"/>
        <v>1.4601152513881841</v>
      </c>
    </row>
    <row r="73" spans="2:34" x14ac:dyDescent="0.25">
      <c r="B73" s="55" t="s">
        <v>112</v>
      </c>
      <c r="C73" s="17">
        <f t="shared" ref="C73:Y73" si="17">(C42-C10)/C10</f>
        <v>2.6776172745053662E-2</v>
      </c>
      <c r="D73" s="17">
        <f t="shared" si="17"/>
        <v>2.677617274804845E-2</v>
      </c>
      <c r="E73" s="17">
        <f t="shared" si="17"/>
        <v>2.6776172750938392E-2</v>
      </c>
      <c r="F73" s="17">
        <f t="shared" si="17"/>
        <v>2.6776172741810031E-2</v>
      </c>
      <c r="G73" s="17">
        <f t="shared" si="17"/>
        <v>2.6776172749680596E-2</v>
      </c>
      <c r="H73" s="17">
        <f t="shared" si="17"/>
        <v>2.6776172746175098E-2</v>
      </c>
      <c r="I73" s="17">
        <f t="shared" si="17"/>
        <v>2.6776172749564058E-2</v>
      </c>
      <c r="J73" s="17">
        <f t="shared" si="17"/>
        <v>2.6776172748091975E-2</v>
      </c>
      <c r="K73" s="17">
        <f t="shared" si="17"/>
        <v>2.6776172748963975E-2</v>
      </c>
      <c r="L73" s="17">
        <f t="shared" si="17"/>
        <v>2.6776172748833454E-2</v>
      </c>
      <c r="M73" s="17">
        <f t="shared" si="17"/>
        <v>2.6776172746257543E-2</v>
      </c>
      <c r="N73" s="17">
        <f t="shared" si="17"/>
        <v>0</v>
      </c>
      <c r="O73" s="17">
        <f t="shared" si="17"/>
        <v>0</v>
      </c>
      <c r="P73" s="17">
        <f t="shared" si="17"/>
        <v>0</v>
      </c>
      <c r="Q73" s="17">
        <f t="shared" si="17"/>
        <v>0</v>
      </c>
      <c r="R73" s="17">
        <f t="shared" si="17"/>
        <v>0</v>
      </c>
      <c r="S73" s="17">
        <f t="shared" si="17"/>
        <v>0</v>
      </c>
      <c r="T73" s="17" t="s">
        <v>131</v>
      </c>
      <c r="U73" s="17">
        <f t="shared" si="17"/>
        <v>0</v>
      </c>
      <c r="V73" s="17">
        <f t="shared" si="17"/>
        <v>0</v>
      </c>
      <c r="W73" s="17">
        <f t="shared" si="17"/>
        <v>0</v>
      </c>
      <c r="X73" s="17" t="s">
        <v>131</v>
      </c>
      <c r="Y73" s="17">
        <f t="shared" si="17"/>
        <v>0.19999999999999993</v>
      </c>
      <c r="Z73" s="17" t="s">
        <v>131</v>
      </c>
      <c r="AA73" s="17" t="s">
        <v>131</v>
      </c>
      <c r="AB73" s="17" t="s">
        <v>131</v>
      </c>
      <c r="AC73" s="17" t="s">
        <v>131</v>
      </c>
      <c r="AD73" s="17" t="s">
        <v>131</v>
      </c>
      <c r="AE73" s="17" t="s">
        <v>131</v>
      </c>
      <c r="AF73" s="17" t="s">
        <v>131</v>
      </c>
      <c r="AG73" s="17"/>
      <c r="AH73" s="33">
        <f t="shared" si="8"/>
        <v>2.3549423820162726E-2</v>
      </c>
    </row>
    <row r="74" spans="2:34" x14ac:dyDescent="0.25">
      <c r="B74" s="55" t="s">
        <v>174</v>
      </c>
      <c r="C74" s="17">
        <f t="shared" ref="C74:Y74" si="18">(C43-C11)/C11</f>
        <v>2.6776172671410008E-2</v>
      </c>
      <c r="D74" s="17">
        <f t="shared" si="18"/>
        <v>2.6776172508214846E-2</v>
      </c>
      <c r="E74" s="17">
        <f t="shared" si="18"/>
        <v>2.6776172889332175E-2</v>
      </c>
      <c r="F74" s="17">
        <f t="shared" si="18"/>
        <v>2.6776172787939412E-2</v>
      </c>
      <c r="G74" s="17">
        <f t="shared" si="18"/>
        <v>2.6776172728336246E-2</v>
      </c>
      <c r="H74" s="17">
        <f t="shared" si="18"/>
        <v>2.6776172717089829E-2</v>
      </c>
      <c r="I74" s="17">
        <f t="shared" si="18"/>
        <v>2.6776172744799171E-2</v>
      </c>
      <c r="J74" s="17">
        <f t="shared" si="18"/>
        <v>2.6776172686697297E-2</v>
      </c>
      <c r="K74" s="17">
        <f t="shared" si="18"/>
        <v>2.6776172377546575E-2</v>
      </c>
      <c r="L74" s="17">
        <f t="shared" si="18"/>
        <v>2.6776172395161099E-2</v>
      </c>
      <c r="M74" s="17">
        <f t="shared" si="18"/>
        <v>2.6776172935931552E-2</v>
      </c>
      <c r="N74" s="17">
        <f t="shared" si="18"/>
        <v>0</v>
      </c>
      <c r="O74" s="17">
        <f t="shared" si="18"/>
        <v>0</v>
      </c>
      <c r="P74" s="17">
        <f t="shared" si="18"/>
        <v>0</v>
      </c>
      <c r="Q74" s="17">
        <f t="shared" si="18"/>
        <v>0</v>
      </c>
      <c r="R74" s="17">
        <f t="shared" si="18"/>
        <v>0</v>
      </c>
      <c r="S74" s="17">
        <f t="shared" si="18"/>
        <v>0</v>
      </c>
      <c r="T74" s="17" t="s">
        <v>131</v>
      </c>
      <c r="U74" s="17">
        <f t="shared" si="18"/>
        <v>0</v>
      </c>
      <c r="V74" s="17">
        <f t="shared" si="18"/>
        <v>0</v>
      </c>
      <c r="W74" s="17">
        <f t="shared" si="18"/>
        <v>0</v>
      </c>
      <c r="X74" s="17" t="s">
        <v>131</v>
      </c>
      <c r="Y74" s="17">
        <f t="shared" si="18"/>
        <v>0.19999999819548875</v>
      </c>
      <c r="Z74" s="17" t="s">
        <v>131</v>
      </c>
      <c r="AA74" s="17" t="s">
        <v>131</v>
      </c>
      <c r="AB74" s="17" t="s">
        <v>131</v>
      </c>
      <c r="AC74" s="17" t="s">
        <v>131</v>
      </c>
      <c r="AD74" s="17" t="s">
        <v>131</v>
      </c>
      <c r="AE74" s="17" t="s">
        <v>131</v>
      </c>
      <c r="AF74" s="17" t="s">
        <v>131</v>
      </c>
      <c r="AG74" s="17"/>
      <c r="AH74" s="33">
        <f t="shared" si="8"/>
        <v>2.3549423697045092E-2</v>
      </c>
    </row>
    <row r="75" spans="2:34" x14ac:dyDescent="0.25">
      <c r="B75" s="56" t="s">
        <v>133</v>
      </c>
      <c r="C75" s="17">
        <f t="shared" ref="C75:AD75" si="19">(C44-C12)/C12</f>
        <v>7.4266168908364912E-5</v>
      </c>
      <c r="D75" s="17">
        <f t="shared" si="19"/>
        <v>4.6789750200320277E-5</v>
      </c>
      <c r="E75" s="17">
        <f t="shared" si="19"/>
        <v>3.2687706896275796E-5</v>
      </c>
      <c r="F75" s="17">
        <f t="shared" si="19"/>
        <v>6.9131570188404426E-5</v>
      </c>
      <c r="G75" s="17">
        <f t="shared" si="19"/>
        <v>8.1464090387036727E-5</v>
      </c>
      <c r="H75" s="17">
        <f t="shared" si="19"/>
        <v>1.0795406183089718E-4</v>
      </c>
      <c r="I75" s="17">
        <f t="shared" si="19"/>
        <v>1.2705628465075879E-4</v>
      </c>
      <c r="J75" s="17">
        <f t="shared" si="19"/>
        <v>6.5262666495946229E-5</v>
      </c>
      <c r="K75" s="17">
        <f t="shared" si="19"/>
        <v>5.0320441872548974E-5</v>
      </c>
      <c r="L75" s="17">
        <f t="shared" si="19"/>
        <v>4.1473377821781647E-5</v>
      </c>
      <c r="M75" s="17">
        <f t="shared" si="19"/>
        <v>9.412282184882244E-5</v>
      </c>
      <c r="N75" s="17">
        <f t="shared" si="19"/>
        <v>7.5689114100319592E-5</v>
      </c>
      <c r="O75" s="17">
        <f t="shared" si="19"/>
        <v>6.3404694975371395E-6</v>
      </c>
      <c r="P75" s="17">
        <f t="shared" si="19"/>
        <v>7.6835520396413223E-5</v>
      </c>
      <c r="Q75" s="17">
        <f t="shared" si="19"/>
        <v>5.0170716829993878E-5</v>
      </c>
      <c r="R75" s="17">
        <f t="shared" si="19"/>
        <v>4.1941763084662845E-5</v>
      </c>
      <c r="S75" s="17">
        <f t="shared" si="19"/>
        <v>2.9712342620708669E-5</v>
      </c>
      <c r="T75" s="17">
        <f t="shared" si="19"/>
        <v>1.6588897841014919E-5</v>
      </c>
      <c r="U75" s="17">
        <f t="shared" si="19"/>
        <v>1.3024968227632145E-5</v>
      </c>
      <c r="V75" s="17">
        <f t="shared" si="19"/>
        <v>1.043918574611812E-5</v>
      </c>
      <c r="W75" s="17">
        <f t="shared" si="19"/>
        <v>1.6914324245529208E-4</v>
      </c>
      <c r="X75" s="17">
        <f t="shared" si="19"/>
        <v>4.84090262900462E-5</v>
      </c>
      <c r="Y75" s="17">
        <f t="shared" si="19"/>
        <v>6.0480051215953669E-5</v>
      </c>
      <c r="Z75" s="17">
        <f t="shared" si="19"/>
        <v>5.7532500861291389E-4</v>
      </c>
      <c r="AA75" s="17">
        <f t="shared" si="19"/>
        <v>-3.4493382438541384E-3</v>
      </c>
      <c r="AB75" s="17">
        <f t="shared" si="19"/>
        <v>5.7044653403115452E-5</v>
      </c>
      <c r="AC75" s="17">
        <f t="shared" si="19"/>
        <v>1.1296683476144797E-5</v>
      </c>
      <c r="AD75" s="17">
        <f t="shared" si="19"/>
        <v>-3.0993293654738621E-4</v>
      </c>
      <c r="AE75" s="17">
        <f t="shared" ref="AE75:AF75" si="20">(AE44-AE12)/AE12</f>
        <v>-2.2790203256302808E-4</v>
      </c>
      <c r="AF75" s="17">
        <f t="shared" si="20"/>
        <v>-1.8023321948750062E-4</v>
      </c>
      <c r="AG75" s="17"/>
      <c r="AH75" s="33">
        <f t="shared" si="8"/>
        <v>-7.1147861585100982E-5</v>
      </c>
    </row>
    <row r="76" spans="2:34" x14ac:dyDescent="0.25">
      <c r="B76" s="55" t="s">
        <v>113</v>
      </c>
      <c r="C76" s="17">
        <f t="shared" ref="C76:AD76" si="21">(C45-C13)/C13</f>
        <v>0</v>
      </c>
      <c r="D76" s="17">
        <f t="shared" si="21"/>
        <v>0</v>
      </c>
      <c r="E76" s="17">
        <f t="shared" si="21"/>
        <v>0</v>
      </c>
      <c r="F76" s="17">
        <f t="shared" si="21"/>
        <v>0</v>
      </c>
      <c r="G76" s="17">
        <f t="shared" si="21"/>
        <v>0</v>
      </c>
      <c r="H76" s="17">
        <f t="shared" si="21"/>
        <v>0</v>
      </c>
      <c r="I76" s="17">
        <f t="shared" si="21"/>
        <v>0</v>
      </c>
      <c r="J76" s="17">
        <f t="shared" si="21"/>
        <v>0</v>
      </c>
      <c r="K76" s="17">
        <f t="shared" si="21"/>
        <v>0</v>
      </c>
      <c r="L76" s="17">
        <f t="shared" si="21"/>
        <v>0</v>
      </c>
      <c r="M76" s="17">
        <f t="shared" si="21"/>
        <v>0</v>
      </c>
      <c r="N76" s="17">
        <f t="shared" si="21"/>
        <v>0</v>
      </c>
      <c r="O76" s="17">
        <f t="shared" si="21"/>
        <v>0</v>
      </c>
      <c r="P76" s="17">
        <f t="shared" si="21"/>
        <v>0</v>
      </c>
      <c r="Q76" s="17">
        <f t="shared" si="21"/>
        <v>0</v>
      </c>
      <c r="R76" s="17">
        <f t="shared" si="21"/>
        <v>0</v>
      </c>
      <c r="S76" s="17">
        <f t="shared" si="21"/>
        <v>0</v>
      </c>
      <c r="T76" s="17">
        <f t="shared" si="21"/>
        <v>0</v>
      </c>
      <c r="U76" s="17">
        <f t="shared" si="21"/>
        <v>0</v>
      </c>
      <c r="V76" s="17">
        <f t="shared" si="21"/>
        <v>0</v>
      </c>
      <c r="W76" s="17">
        <f t="shared" si="21"/>
        <v>0</v>
      </c>
      <c r="X76" s="17">
        <f t="shared" si="21"/>
        <v>0</v>
      </c>
      <c r="Y76" s="17">
        <f t="shared" si="21"/>
        <v>0</v>
      </c>
      <c r="Z76" s="17">
        <f t="shared" si="21"/>
        <v>0</v>
      </c>
      <c r="AA76" s="17">
        <f t="shared" si="21"/>
        <v>0</v>
      </c>
      <c r="AB76" s="17">
        <f t="shared" si="21"/>
        <v>0</v>
      </c>
      <c r="AC76" s="17">
        <f t="shared" si="21"/>
        <v>0</v>
      </c>
      <c r="AD76" s="17">
        <f t="shared" si="21"/>
        <v>0</v>
      </c>
      <c r="AE76" s="17">
        <f t="shared" ref="AE76:AF76" si="22">(AE45-AE13)/AE13</f>
        <v>-1.1342180084024404E-5</v>
      </c>
      <c r="AF76" s="17">
        <f t="shared" si="22"/>
        <v>-3.317800581330253E-5</v>
      </c>
      <c r="AG76" s="17"/>
      <c r="AH76" s="33">
        <f t="shared" si="8"/>
        <v>-1.4840061965775646E-6</v>
      </c>
    </row>
    <row r="77" spans="2:34" x14ac:dyDescent="0.25">
      <c r="B77" s="55" t="s">
        <v>114</v>
      </c>
      <c r="C77" s="17">
        <f t="shared" ref="C77:AD77" si="23">(C46-C14)/C14</f>
        <v>1.5258585285585042E-3</v>
      </c>
      <c r="D77" s="17">
        <f t="shared" si="23"/>
        <v>9.7027410252540952E-4</v>
      </c>
      <c r="E77" s="17">
        <f t="shared" si="23"/>
        <v>6.5388137372983238E-4</v>
      </c>
      <c r="F77" s="17">
        <f t="shared" si="23"/>
        <v>1.1849277552779217E-3</v>
      </c>
      <c r="G77" s="17">
        <f t="shared" si="23"/>
        <v>1.5374074684128579E-3</v>
      </c>
      <c r="H77" s="17">
        <f t="shared" si="23"/>
        <v>2.2880455084812821E-3</v>
      </c>
      <c r="I77" s="17">
        <f t="shared" si="23"/>
        <v>2.3806578067049836E-3</v>
      </c>
      <c r="J77" s="17">
        <f t="shared" si="23"/>
        <v>1.4283225686247858E-3</v>
      </c>
      <c r="K77" s="17">
        <f t="shared" si="23"/>
        <v>1.0356635268991955E-3</v>
      </c>
      <c r="L77" s="17">
        <f t="shared" si="23"/>
        <v>9.009152530148523E-4</v>
      </c>
      <c r="M77" s="17">
        <f t="shared" si="23"/>
        <v>2.0453189991335875E-3</v>
      </c>
      <c r="N77" s="17">
        <f t="shared" si="23"/>
        <v>1.4183644670040557E-3</v>
      </c>
      <c r="O77" s="17">
        <f t="shared" si="23"/>
        <v>1.5416892085512823E-4</v>
      </c>
      <c r="P77" s="17">
        <f t="shared" si="23"/>
        <v>1.6164117609071633E-3</v>
      </c>
      <c r="Q77" s="17">
        <f t="shared" si="23"/>
        <v>1.0283615781087048E-3</v>
      </c>
      <c r="R77" s="17">
        <f t="shared" si="23"/>
        <v>9.0682946098952536E-4</v>
      </c>
      <c r="S77" s="17">
        <f t="shared" si="23"/>
        <v>6.3960788599943857E-4</v>
      </c>
      <c r="T77" s="17">
        <f t="shared" si="23"/>
        <v>3.5513143730114285E-4</v>
      </c>
      <c r="U77" s="17">
        <f t="shared" si="23"/>
        <v>2.9670378194010175E-4</v>
      </c>
      <c r="V77" s="17">
        <f t="shared" si="23"/>
        <v>2.4180587049273971E-4</v>
      </c>
      <c r="W77" s="17">
        <f t="shared" si="23"/>
        <v>2.9584104018724761E-3</v>
      </c>
      <c r="X77" s="17">
        <f t="shared" si="23"/>
        <v>1.035173642887671E-3</v>
      </c>
      <c r="Y77" s="17">
        <f t="shared" si="23"/>
        <v>1.3484900522544026E-3</v>
      </c>
      <c r="Z77" s="17">
        <f t="shared" si="23"/>
        <v>1.3072454366452546E-2</v>
      </c>
      <c r="AA77" s="17">
        <f t="shared" si="23"/>
        <v>-6.6330319887643346E-2</v>
      </c>
      <c r="AB77" s="17">
        <f t="shared" si="23"/>
        <v>1.2455169801591631E-3</v>
      </c>
      <c r="AC77" s="17">
        <f t="shared" si="23"/>
        <v>2.4891893903509707E-4</v>
      </c>
      <c r="AD77" s="17">
        <f t="shared" si="23"/>
        <v>-5.8548591697236592E-3</v>
      </c>
      <c r="AE77" s="17">
        <f t="shared" ref="AE77:AF77" si="24">(AE46-AE14)/AE14</f>
        <v>-4.5140514965659496E-3</v>
      </c>
      <c r="AF77" s="17">
        <f t="shared" si="24"/>
        <v>-3.1376928834718869E-3</v>
      </c>
      <c r="AG77" s="17"/>
      <c r="AH77" s="33">
        <f t="shared" si="8"/>
        <v>-1.2439766999927427E-3</v>
      </c>
    </row>
    <row r="78" spans="2:34" x14ac:dyDescent="0.25">
      <c r="B78" s="55" t="s">
        <v>115</v>
      </c>
      <c r="C78" s="17">
        <f t="shared" ref="C78:AD78" si="25">(C47-C15)/C15</f>
        <v>8.2145020548675465E-3</v>
      </c>
      <c r="D78" s="17">
        <f t="shared" si="25"/>
        <v>2.1392579308855443E-3</v>
      </c>
      <c r="E78" s="17">
        <f t="shared" si="25"/>
        <v>3.5296099908498253E-2</v>
      </c>
      <c r="F78" s="17">
        <f t="shared" si="25"/>
        <v>3.5480584309796746E-2</v>
      </c>
      <c r="G78" s="17">
        <f t="shared" si="25"/>
        <v>3.5448612456597299E-2</v>
      </c>
      <c r="H78" s="17">
        <f t="shared" si="25"/>
        <v>6.8053633951557632E-3</v>
      </c>
      <c r="I78" s="17">
        <f t="shared" si="25"/>
        <v>2.675827059777075E-2</v>
      </c>
      <c r="J78" s="17">
        <f t="shared" si="25"/>
        <v>3.1425007292149132E-3</v>
      </c>
      <c r="K78" s="17">
        <f t="shared" si="25"/>
        <v>3.2940649257783153E-3</v>
      </c>
      <c r="L78" s="17">
        <f t="shared" si="25"/>
        <v>6.1998522463833378E-3</v>
      </c>
      <c r="M78" s="17">
        <f t="shared" si="25"/>
        <v>1.7753392958659721E-2</v>
      </c>
      <c r="N78" s="17">
        <f t="shared" si="25"/>
        <v>7.525514364811847E-3</v>
      </c>
      <c r="O78" s="17">
        <f t="shared" si="25"/>
        <v>1.9419375941819746E-4</v>
      </c>
      <c r="P78" s="17">
        <f t="shared" si="25"/>
        <v>2.9163087034058577E-3</v>
      </c>
      <c r="Q78" s="17">
        <f t="shared" si="25"/>
        <v>4.4381602698717994E-3</v>
      </c>
      <c r="R78" s="17">
        <f t="shared" si="25"/>
        <v>3.9890084009022511E-3</v>
      </c>
      <c r="S78" s="17">
        <f t="shared" si="25"/>
        <v>3.0421043378885521E-3</v>
      </c>
      <c r="T78" s="17">
        <f t="shared" si="25"/>
        <v>1.2108281886214509E-3</v>
      </c>
      <c r="U78" s="17">
        <f t="shared" si="25"/>
        <v>6.8967683894132468E-4</v>
      </c>
      <c r="V78" s="17">
        <f t="shared" si="25"/>
        <v>4.2808013181702226E-4</v>
      </c>
      <c r="W78" s="17">
        <f t="shared" si="25"/>
        <v>3.2846200265281354E-3</v>
      </c>
      <c r="X78" s="17">
        <f t="shared" si="25"/>
        <v>9.1177081363648469E-4</v>
      </c>
      <c r="Y78" s="17">
        <f t="shared" si="25"/>
        <v>1.0852675301055365E-3</v>
      </c>
      <c r="Z78" s="17">
        <f t="shared" si="25"/>
        <v>9.2071859335319511E-3</v>
      </c>
      <c r="AA78" s="17">
        <f t="shared" si="25"/>
        <v>-5.0427065428481271E-2</v>
      </c>
      <c r="AB78" s="17">
        <f t="shared" si="25"/>
        <v>8.5931928956360995E-4</v>
      </c>
      <c r="AC78" s="17">
        <f t="shared" si="25"/>
        <v>2.0063554741073665E-4</v>
      </c>
      <c r="AD78" s="17">
        <f t="shared" si="25"/>
        <v>-5.7483846616908189E-3</v>
      </c>
      <c r="AE78" s="17">
        <f t="shared" ref="AE78:AF78" si="26">(AE47-AE15)/AE15</f>
        <v>-4.4455534567445706E-3</v>
      </c>
      <c r="AF78" s="17">
        <f t="shared" si="26"/>
        <v>-3.2339288340384E-3</v>
      </c>
      <c r="AG78" s="17"/>
      <c r="AH78" s="33">
        <f t="shared" si="8"/>
        <v>5.2220081089702636E-3</v>
      </c>
    </row>
    <row r="79" spans="2:34" x14ac:dyDescent="0.25">
      <c r="B79" s="56" t="s">
        <v>116</v>
      </c>
      <c r="C79" s="17">
        <f t="shared" ref="C79:AD79" si="27">(C48-C16)/C16</f>
        <v>4.9186594191750537E-3</v>
      </c>
      <c r="D79" s="17">
        <f t="shared" si="27"/>
        <v>4.0729788761214259E-3</v>
      </c>
      <c r="E79" s="17">
        <f t="shared" si="27"/>
        <v>3.7549642095036054E-3</v>
      </c>
      <c r="F79" s="17">
        <f t="shared" si="27"/>
        <v>5.1174379455390887E-3</v>
      </c>
      <c r="G79" s="17">
        <f t="shared" si="27"/>
        <v>6.6758626304326265E-3</v>
      </c>
      <c r="H79" s="17">
        <f t="shared" si="27"/>
        <v>7.3600766148027149E-3</v>
      </c>
      <c r="I79" s="17">
        <f t="shared" si="27"/>
        <v>9.7342547945566231E-3</v>
      </c>
      <c r="J79" s="17">
        <f t="shared" si="27"/>
        <v>9.7297126456984302E-3</v>
      </c>
      <c r="K79" s="17">
        <f t="shared" si="27"/>
        <v>1.1097724638990948E-2</v>
      </c>
      <c r="L79" s="17">
        <f t="shared" si="27"/>
        <v>1.2929848787274443E-2</v>
      </c>
      <c r="M79" s="17">
        <f t="shared" si="27"/>
        <v>1.7455444870589091E-2</v>
      </c>
      <c r="N79" s="17">
        <f t="shared" si="27"/>
        <v>9.6846237149651616E-3</v>
      </c>
      <c r="O79" s="17">
        <f t="shared" si="27"/>
        <v>1.7243189275693599E-2</v>
      </c>
      <c r="P79" s="17">
        <f t="shared" si="27"/>
        <v>1.4423862726025886E-2</v>
      </c>
      <c r="Q79" s="17">
        <f t="shared" si="27"/>
        <v>2.0831195463734211E-2</v>
      </c>
      <c r="R79" s="17">
        <f t="shared" si="27"/>
        <v>2.3386420533230236E-2</v>
      </c>
      <c r="S79" s="17">
        <f t="shared" si="27"/>
        <v>2.8638751597620884E-2</v>
      </c>
      <c r="T79" s="17">
        <f t="shared" si="27"/>
        <v>2.7884080253107086E-2</v>
      </c>
      <c r="U79" s="17">
        <f t="shared" si="27"/>
        <v>3.3743969709358786E-2</v>
      </c>
      <c r="V79" s="17">
        <f t="shared" si="27"/>
        <v>4.9740863609369045E-2</v>
      </c>
      <c r="W79" s="17">
        <f t="shared" si="27"/>
        <v>3.4283180067410074E-2</v>
      </c>
      <c r="X79" s="17">
        <f t="shared" si="27"/>
        <v>5.1335707681608632E-2</v>
      </c>
      <c r="Y79" s="17">
        <f t="shared" si="27"/>
        <v>7.7112968706675208E-2</v>
      </c>
      <c r="Z79" s="17">
        <f t="shared" si="27"/>
        <v>9.3309757091071976E-2</v>
      </c>
      <c r="AA79" s="17">
        <f t="shared" si="27"/>
        <v>-0.15081722423142105</v>
      </c>
      <c r="AB79" s="17">
        <f t="shared" si="27"/>
        <v>3.7716179800515892E-2</v>
      </c>
      <c r="AC79" s="17">
        <f t="shared" si="27"/>
        <v>5.4946084060107828E-2</v>
      </c>
      <c r="AD79" s="17">
        <f t="shared" si="27"/>
        <v>1.7513900787735417E-2</v>
      </c>
      <c r="AE79" s="17">
        <f t="shared" ref="AE79:AF79" si="28">(AE48-AE16)/AE16</f>
        <v>6.3694294275459487E-2</v>
      </c>
      <c r="AF79" s="17">
        <f t="shared" si="28"/>
        <v>9.3355274807194411E-2</v>
      </c>
      <c r="AG79" s="17"/>
      <c r="AH79" s="33">
        <f t="shared" si="8"/>
        <v>2.3029134845404888E-2</v>
      </c>
    </row>
    <row r="80" spans="2:34" x14ac:dyDescent="0.25">
      <c r="B80" s="55" t="s">
        <v>117</v>
      </c>
      <c r="C80" s="17">
        <f t="shared" ref="C80:AD80" si="29">(C49-C17)/C17</f>
        <v>4.4223761822716461E-3</v>
      </c>
      <c r="D80" s="17">
        <f t="shared" si="29"/>
        <v>3.3472072487601367E-3</v>
      </c>
      <c r="E80" s="17">
        <f t="shared" si="29"/>
        <v>2.7457460078837391E-3</v>
      </c>
      <c r="F80" s="17">
        <f t="shared" si="29"/>
        <v>3.892603627317151E-3</v>
      </c>
      <c r="G80" s="17">
        <f t="shared" si="29"/>
        <v>5.0539683681773235E-3</v>
      </c>
      <c r="H80" s="17">
        <f t="shared" si="29"/>
        <v>5.6357598039068662E-3</v>
      </c>
      <c r="I80" s="17">
        <f t="shared" si="29"/>
        <v>7.1472743355178872E-3</v>
      </c>
      <c r="J80" s="17">
        <f t="shared" si="29"/>
        <v>6.144343663933809E-3</v>
      </c>
      <c r="K80" s="17">
        <f t="shared" si="29"/>
        <v>6.2031096709825257E-3</v>
      </c>
      <c r="L80" s="17">
        <f t="shared" si="29"/>
        <v>6.9473138799885726E-3</v>
      </c>
      <c r="M80" s="17">
        <f t="shared" si="29"/>
        <v>1.047797896796491E-2</v>
      </c>
      <c r="N80" s="17">
        <f t="shared" si="29"/>
        <v>4.8635829465979649E-3</v>
      </c>
      <c r="O80" s="17">
        <f t="shared" si="29"/>
        <v>8.1330504619308696E-3</v>
      </c>
      <c r="P80" s="17">
        <f t="shared" si="29"/>
        <v>7.2093657049118491E-3</v>
      </c>
      <c r="Q80" s="17">
        <f t="shared" si="29"/>
        <v>1.0151884722804932E-2</v>
      </c>
      <c r="R80" s="17">
        <f t="shared" si="29"/>
        <v>1.1451806512381656E-2</v>
      </c>
      <c r="S80" s="17">
        <f t="shared" si="29"/>
        <v>1.4266813106538032E-2</v>
      </c>
      <c r="T80" s="17">
        <f t="shared" si="29"/>
        <v>1.3668405285576828E-2</v>
      </c>
      <c r="U80" s="17">
        <f t="shared" si="29"/>
        <v>1.6536471977034783E-2</v>
      </c>
      <c r="V80" s="17">
        <f t="shared" si="29"/>
        <v>2.4175711358226572E-2</v>
      </c>
      <c r="W80" s="17">
        <f t="shared" si="29"/>
        <v>1.7731758753203489E-2</v>
      </c>
      <c r="X80" s="17">
        <f t="shared" si="29"/>
        <v>2.538344101266183E-2</v>
      </c>
      <c r="Y80" s="17">
        <f t="shared" si="29"/>
        <v>4.0296126091062673E-2</v>
      </c>
      <c r="Z80" s="17">
        <f t="shared" si="29"/>
        <v>6.1981493117185107E-2</v>
      </c>
      <c r="AA80" s="17">
        <f t="shared" si="29"/>
        <v>-0.15183578171543965</v>
      </c>
      <c r="AB80" s="17">
        <f t="shared" si="29"/>
        <v>1.8173602125413434E-2</v>
      </c>
      <c r="AC80" s="17">
        <f t="shared" si="29"/>
        <v>2.6848516806399193E-2</v>
      </c>
      <c r="AD80" s="17">
        <f t="shared" si="29"/>
        <v>-1.8774616989028934E-3</v>
      </c>
      <c r="AE80" s="17">
        <f t="shared" ref="AE80:AF80" si="30">(AE49-AE17)/AE17</f>
        <v>2.5789584082204026E-2</v>
      </c>
      <c r="AF80" s="17">
        <f t="shared" si="30"/>
        <v>4.4815221939414868E-2</v>
      </c>
      <c r="AG80" s="17"/>
      <c r="AH80" s="33">
        <f t="shared" si="8"/>
        <v>9.3260424781970042E-3</v>
      </c>
    </row>
    <row r="81" spans="2:34" x14ac:dyDescent="0.25">
      <c r="B81" s="55" t="s">
        <v>118</v>
      </c>
      <c r="C81" s="17">
        <f t="shared" ref="C81:AD81" si="31">(C50-C18)/C18</f>
        <v>9.7208137568945176E-3</v>
      </c>
      <c r="D81" s="17">
        <f t="shared" si="31"/>
        <v>1.3438544967131606E-2</v>
      </c>
      <c r="E81" s="17">
        <f t="shared" si="31"/>
        <v>1.9294852634735762E-2</v>
      </c>
      <c r="F81" s="17">
        <f t="shared" si="31"/>
        <v>2.4229916136663532E-2</v>
      </c>
      <c r="G81" s="17">
        <f t="shared" si="31"/>
        <v>2.898840861766187E-2</v>
      </c>
      <c r="H81" s="17">
        <f t="shared" si="31"/>
        <v>3.1157418350491888E-2</v>
      </c>
      <c r="I81" s="17">
        <f t="shared" si="31"/>
        <v>4.2355044100109034E-2</v>
      </c>
      <c r="J81" s="17">
        <f t="shared" si="31"/>
        <v>6.6724783110125876E-2</v>
      </c>
      <c r="K81" s="17">
        <f t="shared" si="31"/>
        <v>0.10031178192071079</v>
      </c>
      <c r="L81" s="17">
        <f t="shared" si="31"/>
        <v>0.1303803246147365</v>
      </c>
      <c r="M81" s="17">
        <f t="shared" si="31"/>
        <v>0.11381569105419416</v>
      </c>
      <c r="N81" s="17">
        <f t="shared" si="31"/>
        <v>6.2135690151190887E-2</v>
      </c>
      <c r="O81" s="17">
        <f t="shared" si="31"/>
        <v>0.26856660248151532</v>
      </c>
      <c r="P81" s="17">
        <f t="shared" si="31"/>
        <v>0.11085597149381275</v>
      </c>
      <c r="Q81" s="17">
        <f t="shared" si="31"/>
        <v>0.22719909138710778</v>
      </c>
      <c r="R81" s="17">
        <f t="shared" si="31"/>
        <v>0.25075537049124474</v>
      </c>
      <c r="S81" s="17">
        <f t="shared" si="31"/>
        <v>0.30964694265735271</v>
      </c>
      <c r="T81" s="17">
        <f t="shared" si="31"/>
        <v>0.39644291782464869</v>
      </c>
      <c r="U81" s="17">
        <f t="shared" si="31"/>
        <v>0.47741435890601325</v>
      </c>
      <c r="V81" s="17">
        <f t="shared" si="31"/>
        <v>0.65818516735592525</v>
      </c>
      <c r="W81" s="17">
        <f t="shared" si="31"/>
        <v>0.22651789768992364</v>
      </c>
      <c r="X81" s="17">
        <f t="shared" si="31"/>
        <v>0.56818706447069023</v>
      </c>
      <c r="Y81" s="17">
        <f t="shared" si="31"/>
        <v>1.2330911043170776</v>
      </c>
      <c r="Z81" s="17">
        <f t="shared" si="31"/>
        <v>0.75636705513269575</v>
      </c>
      <c r="AA81" s="17">
        <f t="shared" si="31"/>
        <v>-6.3059073232407878E-2</v>
      </c>
      <c r="AB81" s="17">
        <f t="shared" si="31"/>
        <v>0.66337569365598714</v>
      </c>
      <c r="AC81" s="17">
        <f t="shared" si="31"/>
        <v>0.8853318756795977</v>
      </c>
      <c r="AD81" s="17">
        <f t="shared" si="31"/>
        <v>0.27679292015553147</v>
      </c>
      <c r="AE81" s="17">
        <f t="shared" ref="AE81:AF81" si="32">(AE50-AE18)/AE18</f>
        <v>0.81360897025426382</v>
      </c>
      <c r="AF81" s="17">
        <f t="shared" si="32"/>
        <v>1.2005265176901296</v>
      </c>
      <c r="AG81" s="17"/>
      <c r="AH81" s="33">
        <f t="shared" si="8"/>
        <v>0.33007865726085855</v>
      </c>
    </row>
    <row r="82" spans="2:34" x14ac:dyDescent="0.25">
      <c r="B82" s="55" t="s">
        <v>119</v>
      </c>
      <c r="C82" s="17">
        <f t="shared" ref="C82:AD82" si="33">(C51-C19)/C19</f>
        <v>1.2322745405093084E-2</v>
      </c>
      <c r="D82" s="17">
        <f t="shared" si="33"/>
        <v>1.035080934627066E-2</v>
      </c>
      <c r="E82" s="17">
        <f t="shared" si="33"/>
        <v>8.2843875029665909E-3</v>
      </c>
      <c r="F82" s="17">
        <f t="shared" si="33"/>
        <v>1.1531732981044523E-2</v>
      </c>
      <c r="G82" s="17">
        <f t="shared" si="33"/>
        <v>1.2245359289399295E-2</v>
      </c>
      <c r="H82" s="17">
        <f t="shared" si="33"/>
        <v>1.3433965422476737E-2</v>
      </c>
      <c r="I82" s="17">
        <f t="shared" si="33"/>
        <v>1.3870539926488649E-2</v>
      </c>
      <c r="J82" s="17">
        <f t="shared" si="33"/>
        <v>1.1224857613515743E-2</v>
      </c>
      <c r="K82" s="17">
        <f t="shared" si="33"/>
        <v>8.2184754456778759E-3</v>
      </c>
      <c r="L82" s="17">
        <f t="shared" si="33"/>
        <v>7.4526501417381472E-3</v>
      </c>
      <c r="M82" s="17">
        <f t="shared" si="33"/>
        <v>1.176106252678507E-2</v>
      </c>
      <c r="N82" s="17">
        <f t="shared" si="33"/>
        <v>0</v>
      </c>
      <c r="O82" s="17">
        <f t="shared" si="33"/>
        <v>0</v>
      </c>
      <c r="P82" s="17">
        <f t="shared" si="33"/>
        <v>0</v>
      </c>
      <c r="Q82" s="17">
        <f t="shared" si="33"/>
        <v>0</v>
      </c>
      <c r="R82" s="17">
        <f t="shared" si="33"/>
        <v>0</v>
      </c>
      <c r="S82" s="17">
        <f t="shared" si="33"/>
        <v>0</v>
      </c>
      <c r="T82" s="17">
        <f t="shared" si="33"/>
        <v>0</v>
      </c>
      <c r="U82" s="17">
        <f t="shared" si="33"/>
        <v>0</v>
      </c>
      <c r="V82" s="17">
        <f t="shared" si="33"/>
        <v>3.5681017084050071E-3</v>
      </c>
      <c r="W82" s="17">
        <f t="shared" si="33"/>
        <v>7.205498270062737E-4</v>
      </c>
      <c r="X82" s="17">
        <f t="shared" si="33"/>
        <v>1.6905822439313139E-3</v>
      </c>
      <c r="Y82" s="17">
        <f t="shared" si="33"/>
        <v>4.8069171576075924E-2</v>
      </c>
      <c r="Z82" s="17">
        <f t="shared" si="33"/>
        <v>0.17901207817279147</v>
      </c>
      <c r="AA82" s="17">
        <f t="shared" si="33"/>
        <v>-0.43804128187922042</v>
      </c>
      <c r="AB82" s="17">
        <f t="shared" si="33"/>
        <v>-6.2997703727637354E-3</v>
      </c>
      <c r="AC82" s="17">
        <f t="shared" si="33"/>
        <v>-3.4279551660826909E-3</v>
      </c>
      <c r="AD82" s="17">
        <f t="shared" si="33"/>
        <v>-6.0924216847429068E-2</v>
      </c>
      <c r="AE82" s="17">
        <f t="shared" ref="AE82:AF82" si="34">(AE51-AE19)/AE19</f>
        <v>-6.0596074671506177E-2</v>
      </c>
      <c r="AF82" s="17">
        <f t="shared" si="34"/>
        <v>-7.5241144639617799E-2</v>
      </c>
      <c r="AG82" s="17"/>
      <c r="AH82" s="33">
        <f t="shared" si="8"/>
        <v>-9.69244581489845E-3</v>
      </c>
    </row>
    <row r="83" spans="2:34" x14ac:dyDescent="0.25">
      <c r="B83" s="56" t="s">
        <v>120</v>
      </c>
      <c r="C83" s="17">
        <f t="shared" ref="C83:AD83" si="35">(C52-C20)/C20</f>
        <v>0</v>
      </c>
      <c r="D83" s="17">
        <f t="shared" si="35"/>
        <v>0</v>
      </c>
      <c r="E83" s="17">
        <f t="shared" si="35"/>
        <v>0</v>
      </c>
      <c r="F83" s="17">
        <f t="shared" si="35"/>
        <v>0</v>
      </c>
      <c r="G83" s="17">
        <f t="shared" si="35"/>
        <v>0</v>
      </c>
      <c r="H83" s="17">
        <f t="shared" si="35"/>
        <v>0</v>
      </c>
      <c r="I83" s="17">
        <f t="shared" si="35"/>
        <v>0</v>
      </c>
      <c r="J83" s="17">
        <f t="shared" si="35"/>
        <v>0</v>
      </c>
      <c r="K83" s="17">
        <f t="shared" si="35"/>
        <v>0</v>
      </c>
      <c r="L83" s="17">
        <f t="shared" si="35"/>
        <v>0</v>
      </c>
      <c r="M83" s="17">
        <f t="shared" si="35"/>
        <v>0</v>
      </c>
      <c r="N83" s="17">
        <f t="shared" si="35"/>
        <v>0</v>
      </c>
      <c r="O83" s="17">
        <f t="shared" si="35"/>
        <v>0</v>
      </c>
      <c r="P83" s="17">
        <f t="shared" si="35"/>
        <v>0</v>
      </c>
      <c r="Q83" s="17">
        <f t="shared" si="35"/>
        <v>0</v>
      </c>
      <c r="R83" s="17">
        <f t="shared" si="35"/>
        <v>0</v>
      </c>
      <c r="S83" s="17">
        <f t="shared" si="35"/>
        <v>0</v>
      </c>
      <c r="T83" s="17">
        <f t="shared" si="35"/>
        <v>0</v>
      </c>
      <c r="U83" s="17">
        <f t="shared" si="35"/>
        <v>0</v>
      </c>
      <c r="V83" s="17">
        <f t="shared" si="35"/>
        <v>0</v>
      </c>
      <c r="W83" s="17">
        <f t="shared" si="35"/>
        <v>0</v>
      </c>
      <c r="X83" s="17">
        <f t="shared" si="35"/>
        <v>0</v>
      </c>
      <c r="Y83" s="17">
        <f t="shared" si="35"/>
        <v>0</v>
      </c>
      <c r="Z83" s="17">
        <f t="shared" si="35"/>
        <v>0</v>
      </c>
      <c r="AA83" s="17">
        <f t="shared" si="35"/>
        <v>0</v>
      </c>
      <c r="AB83" s="17">
        <f t="shared" si="35"/>
        <v>0</v>
      </c>
      <c r="AC83" s="17">
        <f t="shared" si="35"/>
        <v>0</v>
      </c>
      <c r="AD83" s="17">
        <f t="shared" si="35"/>
        <v>0</v>
      </c>
      <c r="AE83" s="17">
        <f t="shared" ref="AE83:AF83" si="36">(AE52-AE20)/AE20</f>
        <v>-3.2336670124541993E-2</v>
      </c>
      <c r="AF83" s="17">
        <f t="shared" si="36"/>
        <v>-5.0377580814478018E-2</v>
      </c>
      <c r="AG83" s="17"/>
      <c r="AH83" s="33">
        <f t="shared" si="8"/>
        <v>-2.7571416979673339E-3</v>
      </c>
    </row>
    <row r="84" spans="2:34" x14ac:dyDescent="0.25">
      <c r="B84" s="55" t="s">
        <v>121</v>
      </c>
      <c r="C84" s="17">
        <f t="shared" ref="C84:AD84" si="37">(C53-C21)/C21</f>
        <v>0</v>
      </c>
      <c r="D84" s="17">
        <f t="shared" si="37"/>
        <v>0</v>
      </c>
      <c r="E84" s="17">
        <f t="shared" si="37"/>
        <v>0</v>
      </c>
      <c r="F84" s="17">
        <f t="shared" si="37"/>
        <v>0</v>
      </c>
      <c r="G84" s="17">
        <f t="shared" si="37"/>
        <v>0</v>
      </c>
      <c r="H84" s="17">
        <f t="shared" si="37"/>
        <v>0</v>
      </c>
      <c r="I84" s="17">
        <f t="shared" si="37"/>
        <v>0</v>
      </c>
      <c r="J84" s="17">
        <f t="shared" si="37"/>
        <v>0</v>
      </c>
      <c r="K84" s="17">
        <f t="shared" si="37"/>
        <v>0</v>
      </c>
      <c r="L84" s="17">
        <f t="shared" si="37"/>
        <v>0</v>
      </c>
      <c r="M84" s="17">
        <f t="shared" si="37"/>
        <v>0</v>
      </c>
      <c r="N84" s="17">
        <f t="shared" si="37"/>
        <v>0</v>
      </c>
      <c r="O84" s="17">
        <f t="shared" si="37"/>
        <v>0</v>
      </c>
      <c r="P84" s="17">
        <f t="shared" si="37"/>
        <v>0</v>
      </c>
      <c r="Q84" s="17">
        <f t="shared" si="37"/>
        <v>0</v>
      </c>
      <c r="R84" s="17">
        <f t="shared" si="37"/>
        <v>0</v>
      </c>
      <c r="S84" s="17">
        <f t="shared" si="37"/>
        <v>0</v>
      </c>
      <c r="T84" s="17">
        <f t="shared" si="37"/>
        <v>0</v>
      </c>
      <c r="U84" s="17">
        <f t="shared" si="37"/>
        <v>0</v>
      </c>
      <c r="V84" s="17">
        <f t="shared" si="37"/>
        <v>0</v>
      </c>
      <c r="W84" s="17">
        <f t="shared" si="37"/>
        <v>0</v>
      </c>
      <c r="X84" s="17">
        <f t="shared" si="37"/>
        <v>0</v>
      </c>
      <c r="Y84" s="17">
        <f t="shared" si="37"/>
        <v>0</v>
      </c>
      <c r="Z84" s="17">
        <f t="shared" si="37"/>
        <v>0</v>
      </c>
      <c r="AA84" s="17">
        <f t="shared" si="37"/>
        <v>0</v>
      </c>
      <c r="AB84" s="17">
        <f t="shared" si="37"/>
        <v>0</v>
      </c>
      <c r="AC84" s="17">
        <f t="shared" si="37"/>
        <v>0</v>
      </c>
      <c r="AD84" s="17">
        <f t="shared" si="37"/>
        <v>0</v>
      </c>
      <c r="AE84" s="17">
        <f t="shared" ref="AE84:AF84" si="38">(AE53-AE21)/AE21</f>
        <v>-5.4256157349352858E-2</v>
      </c>
      <c r="AF84" s="17">
        <f t="shared" si="38"/>
        <v>-7.5782534670833707E-2</v>
      </c>
      <c r="AG84" s="17"/>
      <c r="AH84" s="33">
        <f t="shared" si="8"/>
        <v>-4.3346230673395516E-3</v>
      </c>
    </row>
    <row r="85" spans="2:34" x14ac:dyDescent="0.25">
      <c r="B85" s="55" t="s">
        <v>122</v>
      </c>
      <c r="C85" s="17" t="s">
        <v>131</v>
      </c>
      <c r="D85" s="17" t="s">
        <v>131</v>
      </c>
      <c r="E85" s="17" t="s">
        <v>131</v>
      </c>
      <c r="F85" s="17" t="s">
        <v>131</v>
      </c>
      <c r="G85" s="17" t="s">
        <v>131</v>
      </c>
      <c r="H85" s="17" t="s">
        <v>131</v>
      </c>
      <c r="I85" s="17" t="s">
        <v>131</v>
      </c>
      <c r="J85" s="17" t="s">
        <v>131</v>
      </c>
      <c r="K85" s="17" t="s">
        <v>131</v>
      </c>
      <c r="L85" s="17" t="s">
        <v>131</v>
      </c>
      <c r="M85" s="17" t="s">
        <v>131</v>
      </c>
      <c r="N85" s="17" t="s">
        <v>131</v>
      </c>
      <c r="O85" s="17" t="s">
        <v>131</v>
      </c>
      <c r="P85" s="17" t="s">
        <v>131</v>
      </c>
      <c r="Q85" s="17" t="s">
        <v>131</v>
      </c>
      <c r="R85" s="17" t="s">
        <v>131</v>
      </c>
      <c r="S85" s="17" t="s">
        <v>131</v>
      </c>
      <c r="T85" s="17" t="s">
        <v>131</v>
      </c>
      <c r="U85" s="17" t="s">
        <v>131</v>
      </c>
      <c r="V85" s="17" t="s">
        <v>131</v>
      </c>
      <c r="W85" s="17" t="s">
        <v>131</v>
      </c>
      <c r="X85" s="17" t="s">
        <v>131</v>
      </c>
      <c r="Y85" s="17" t="s">
        <v>131</v>
      </c>
      <c r="Z85" s="17" t="s">
        <v>131</v>
      </c>
      <c r="AA85" s="17" t="s">
        <v>131</v>
      </c>
      <c r="AB85" s="17" t="s">
        <v>131</v>
      </c>
      <c r="AC85" s="17" t="s">
        <v>131</v>
      </c>
      <c r="AD85" s="17" t="s">
        <v>131</v>
      </c>
      <c r="AE85" s="17" t="s">
        <v>131</v>
      </c>
      <c r="AF85" s="17" t="s">
        <v>131</v>
      </c>
      <c r="AG85" s="17"/>
      <c r="AH85" s="33"/>
    </row>
    <row r="86" spans="2:34" x14ac:dyDescent="0.25">
      <c r="B86" s="55" t="s">
        <v>123</v>
      </c>
      <c r="C86" s="17">
        <f t="shared" ref="C86:AD86" si="39">(C55-C23)/C23</f>
        <v>0</v>
      </c>
      <c r="D86" s="17">
        <f t="shared" si="39"/>
        <v>0</v>
      </c>
      <c r="E86" s="17">
        <f t="shared" si="39"/>
        <v>0</v>
      </c>
      <c r="F86" s="17">
        <f t="shared" si="39"/>
        <v>0</v>
      </c>
      <c r="G86" s="17">
        <f t="shared" si="39"/>
        <v>0</v>
      </c>
      <c r="H86" s="17">
        <f t="shared" si="39"/>
        <v>0</v>
      </c>
      <c r="I86" s="17">
        <f t="shared" si="39"/>
        <v>0</v>
      </c>
      <c r="J86" s="17">
        <f t="shared" si="39"/>
        <v>0</v>
      </c>
      <c r="K86" s="17">
        <f t="shared" si="39"/>
        <v>0</v>
      </c>
      <c r="L86" s="17">
        <f t="shared" si="39"/>
        <v>0</v>
      </c>
      <c r="M86" s="17">
        <f t="shared" si="39"/>
        <v>0</v>
      </c>
      <c r="N86" s="17">
        <f t="shared" si="39"/>
        <v>0</v>
      </c>
      <c r="O86" s="17">
        <f t="shared" si="39"/>
        <v>0</v>
      </c>
      <c r="P86" s="17">
        <f t="shared" si="39"/>
        <v>0</v>
      </c>
      <c r="Q86" s="17">
        <f t="shared" si="39"/>
        <v>0</v>
      </c>
      <c r="R86" s="17">
        <f t="shared" si="39"/>
        <v>0</v>
      </c>
      <c r="S86" s="17">
        <f t="shared" si="39"/>
        <v>0</v>
      </c>
      <c r="T86" s="17">
        <f t="shared" si="39"/>
        <v>0</v>
      </c>
      <c r="U86" s="17">
        <f t="shared" si="39"/>
        <v>0</v>
      </c>
      <c r="V86" s="17">
        <f t="shared" si="39"/>
        <v>0</v>
      </c>
      <c r="W86" s="17">
        <f t="shared" si="39"/>
        <v>0</v>
      </c>
      <c r="X86" s="17">
        <f t="shared" si="39"/>
        <v>0</v>
      </c>
      <c r="Y86" s="17">
        <f t="shared" si="39"/>
        <v>0</v>
      </c>
      <c r="Z86" s="17">
        <f t="shared" si="39"/>
        <v>0</v>
      </c>
      <c r="AA86" s="17">
        <f t="shared" si="39"/>
        <v>0</v>
      </c>
      <c r="AB86" s="17">
        <f t="shared" si="39"/>
        <v>0</v>
      </c>
      <c r="AC86" s="17">
        <f t="shared" si="39"/>
        <v>0</v>
      </c>
      <c r="AD86" s="17">
        <f t="shared" si="39"/>
        <v>0</v>
      </c>
      <c r="AE86" s="17">
        <f t="shared" ref="AE86:AF86" si="40">(AE55-AE23)/AE23</f>
        <v>-5.2394852302029048E-3</v>
      </c>
      <c r="AF86" s="17">
        <f t="shared" si="40"/>
        <v>-9.5205728136715448E-3</v>
      </c>
      <c r="AG86" s="17"/>
      <c r="AH86" s="33">
        <f t="shared" si="8"/>
        <v>-4.9200193479581491E-4</v>
      </c>
    </row>
    <row r="87" spans="2:34" x14ac:dyDescent="0.25">
      <c r="B87" s="56" t="s">
        <v>124</v>
      </c>
      <c r="C87" s="17">
        <f t="shared" ref="C87:AD87" si="41">(C56-C24)/C24</f>
        <v>0</v>
      </c>
      <c r="D87" s="17">
        <f t="shared" si="41"/>
        <v>0</v>
      </c>
      <c r="E87" s="17">
        <f t="shared" si="41"/>
        <v>0</v>
      </c>
      <c r="F87" s="17">
        <f t="shared" si="41"/>
        <v>0</v>
      </c>
      <c r="G87" s="17">
        <f t="shared" si="41"/>
        <v>0</v>
      </c>
      <c r="H87" s="17">
        <f t="shared" si="41"/>
        <v>0</v>
      </c>
      <c r="I87" s="17">
        <f t="shared" si="41"/>
        <v>0</v>
      </c>
      <c r="J87" s="17">
        <f t="shared" si="41"/>
        <v>0</v>
      </c>
      <c r="K87" s="17">
        <f t="shared" si="41"/>
        <v>0</v>
      </c>
      <c r="L87" s="17">
        <f t="shared" si="41"/>
        <v>0</v>
      </c>
      <c r="M87" s="17">
        <f t="shared" si="41"/>
        <v>0</v>
      </c>
      <c r="N87" s="17">
        <f t="shared" si="41"/>
        <v>0</v>
      </c>
      <c r="O87" s="17">
        <f t="shared" si="41"/>
        <v>0</v>
      </c>
      <c r="P87" s="17">
        <f t="shared" si="41"/>
        <v>0</v>
      </c>
      <c r="Q87" s="17">
        <f t="shared" si="41"/>
        <v>0</v>
      </c>
      <c r="R87" s="17">
        <f t="shared" si="41"/>
        <v>0</v>
      </c>
      <c r="S87" s="17">
        <f t="shared" si="41"/>
        <v>0</v>
      </c>
      <c r="T87" s="17">
        <f t="shared" si="41"/>
        <v>0</v>
      </c>
      <c r="U87" s="17">
        <f t="shared" si="41"/>
        <v>0</v>
      </c>
      <c r="V87" s="17">
        <f t="shared" si="41"/>
        <v>0</v>
      </c>
      <c r="W87" s="17">
        <f t="shared" si="41"/>
        <v>0</v>
      </c>
      <c r="X87" s="17">
        <f t="shared" si="41"/>
        <v>0</v>
      </c>
      <c r="Y87" s="17">
        <f t="shared" si="41"/>
        <v>0</v>
      </c>
      <c r="Z87" s="17">
        <f t="shared" si="41"/>
        <v>0</v>
      </c>
      <c r="AA87" s="17">
        <f t="shared" si="41"/>
        <v>-1.2210094075385152E-3</v>
      </c>
      <c r="AB87" s="17">
        <f t="shared" si="41"/>
        <v>0</v>
      </c>
      <c r="AC87" s="17">
        <f t="shared" si="41"/>
        <v>0</v>
      </c>
      <c r="AD87" s="17">
        <f t="shared" si="41"/>
        <v>0</v>
      </c>
      <c r="AE87" s="17">
        <f t="shared" ref="AE87:AF87" si="42">(AE56-AE24)/AE24</f>
        <v>1.9262481316491303E-9</v>
      </c>
      <c r="AF87" s="17">
        <f t="shared" si="42"/>
        <v>0</v>
      </c>
      <c r="AG87" s="17"/>
      <c r="AH87" s="33">
        <f t="shared" si="8"/>
        <v>-4.0700249376346118E-5</v>
      </c>
    </row>
    <row r="88" spans="2:34" x14ac:dyDescent="0.25">
      <c r="B88" s="55" t="s">
        <v>125</v>
      </c>
      <c r="C88" s="17">
        <f t="shared" ref="C88:AD88" si="43">(C57-C25)/C25</f>
        <v>0</v>
      </c>
      <c r="D88" s="17">
        <f t="shared" si="43"/>
        <v>0</v>
      </c>
      <c r="E88" s="17">
        <f t="shared" si="43"/>
        <v>0</v>
      </c>
      <c r="F88" s="17">
        <f t="shared" si="43"/>
        <v>0</v>
      </c>
      <c r="G88" s="17">
        <f t="shared" si="43"/>
        <v>0</v>
      </c>
      <c r="H88" s="17">
        <f t="shared" si="43"/>
        <v>0</v>
      </c>
      <c r="I88" s="17">
        <f t="shared" si="43"/>
        <v>0</v>
      </c>
      <c r="J88" s="17">
        <f t="shared" si="43"/>
        <v>0</v>
      </c>
      <c r="K88" s="17">
        <f t="shared" si="43"/>
        <v>0</v>
      </c>
      <c r="L88" s="17">
        <f t="shared" si="43"/>
        <v>0</v>
      </c>
      <c r="M88" s="17">
        <f t="shared" si="43"/>
        <v>0</v>
      </c>
      <c r="N88" s="17">
        <f t="shared" si="43"/>
        <v>0</v>
      </c>
      <c r="O88" s="17">
        <f t="shared" si="43"/>
        <v>0</v>
      </c>
      <c r="P88" s="17">
        <f t="shared" si="43"/>
        <v>0</v>
      </c>
      <c r="Q88" s="17">
        <f t="shared" si="43"/>
        <v>0</v>
      </c>
      <c r="R88" s="17">
        <f t="shared" si="43"/>
        <v>0</v>
      </c>
      <c r="S88" s="17">
        <f t="shared" si="43"/>
        <v>0</v>
      </c>
      <c r="T88" s="17">
        <f t="shared" si="43"/>
        <v>0</v>
      </c>
      <c r="U88" s="17">
        <f t="shared" si="43"/>
        <v>0</v>
      </c>
      <c r="V88" s="17">
        <f t="shared" si="43"/>
        <v>0</v>
      </c>
      <c r="W88" s="17">
        <f t="shared" si="43"/>
        <v>0</v>
      </c>
      <c r="X88" s="17">
        <f t="shared" si="43"/>
        <v>0</v>
      </c>
      <c r="Y88" s="17">
        <f t="shared" si="43"/>
        <v>0</v>
      </c>
      <c r="Z88" s="17">
        <f t="shared" si="43"/>
        <v>0</v>
      </c>
      <c r="AA88" s="17">
        <f t="shared" si="43"/>
        <v>0</v>
      </c>
      <c r="AB88" s="17">
        <f t="shared" si="43"/>
        <v>0</v>
      </c>
      <c r="AC88" s="17">
        <f t="shared" si="43"/>
        <v>0</v>
      </c>
      <c r="AD88" s="17">
        <f t="shared" si="43"/>
        <v>0</v>
      </c>
      <c r="AE88" s="17">
        <f t="shared" ref="AE88:AF88" si="44">(AE57-AE25)/AE25</f>
        <v>0</v>
      </c>
      <c r="AF88" s="17">
        <f t="shared" si="44"/>
        <v>0</v>
      </c>
      <c r="AG88" s="17"/>
      <c r="AH88" s="33">
        <f t="shared" si="8"/>
        <v>0</v>
      </c>
    </row>
    <row r="89" spans="2:34" x14ac:dyDescent="0.25">
      <c r="B89" s="55" t="s">
        <v>126</v>
      </c>
      <c r="C89" s="17" t="s">
        <v>131</v>
      </c>
      <c r="D89" s="17" t="s">
        <v>131</v>
      </c>
      <c r="E89" s="17" t="s">
        <v>131</v>
      </c>
      <c r="F89" s="17" t="s">
        <v>131</v>
      </c>
      <c r="G89" s="17" t="s">
        <v>131</v>
      </c>
      <c r="H89" s="17" t="s">
        <v>131</v>
      </c>
      <c r="I89" s="17" t="s">
        <v>131</v>
      </c>
      <c r="J89" s="17" t="s">
        <v>131</v>
      </c>
      <c r="K89" s="17" t="s">
        <v>131</v>
      </c>
      <c r="L89" s="17" t="s">
        <v>131</v>
      </c>
      <c r="M89" s="17" t="s">
        <v>131</v>
      </c>
      <c r="N89" s="17" t="s">
        <v>131</v>
      </c>
      <c r="O89" s="17" t="s">
        <v>131</v>
      </c>
      <c r="P89" s="17" t="s">
        <v>131</v>
      </c>
      <c r="Q89" s="17" t="s">
        <v>131</v>
      </c>
      <c r="R89" s="17" t="s">
        <v>131</v>
      </c>
      <c r="S89" s="17" t="s">
        <v>131</v>
      </c>
      <c r="T89" s="17" t="s">
        <v>131</v>
      </c>
      <c r="U89" s="17" t="s">
        <v>131</v>
      </c>
      <c r="V89" s="17" t="s">
        <v>131</v>
      </c>
      <c r="W89" s="17" t="s">
        <v>131</v>
      </c>
      <c r="X89" s="17" t="s">
        <v>131</v>
      </c>
      <c r="Y89" s="17" t="s">
        <v>131</v>
      </c>
      <c r="Z89" s="17" t="s">
        <v>131</v>
      </c>
      <c r="AA89" s="17" t="s">
        <v>131</v>
      </c>
      <c r="AB89" s="17" t="s">
        <v>131</v>
      </c>
      <c r="AC89" s="17" t="s">
        <v>131</v>
      </c>
      <c r="AD89" s="17" t="s">
        <v>131</v>
      </c>
      <c r="AE89" s="17" t="s">
        <v>131</v>
      </c>
      <c r="AF89" s="17" t="s">
        <v>131</v>
      </c>
      <c r="AG89" s="17"/>
      <c r="AH89" s="33"/>
    </row>
    <row r="90" spans="2:34" x14ac:dyDescent="0.25">
      <c r="B90" s="55" t="s">
        <v>127</v>
      </c>
      <c r="C90" s="17">
        <f t="shared" ref="C90:AD90" si="45">(C59-C27)/C27</f>
        <v>0</v>
      </c>
      <c r="D90" s="17">
        <f t="shared" si="45"/>
        <v>0</v>
      </c>
      <c r="E90" s="17">
        <f t="shared" si="45"/>
        <v>0</v>
      </c>
      <c r="F90" s="17">
        <f t="shared" si="45"/>
        <v>0</v>
      </c>
      <c r="G90" s="17">
        <f t="shared" si="45"/>
        <v>0</v>
      </c>
      <c r="H90" s="17">
        <f t="shared" si="45"/>
        <v>0</v>
      </c>
      <c r="I90" s="17">
        <f t="shared" si="45"/>
        <v>0</v>
      </c>
      <c r="J90" s="17">
        <f t="shared" si="45"/>
        <v>0</v>
      </c>
      <c r="K90" s="17">
        <f t="shared" si="45"/>
        <v>0</v>
      </c>
      <c r="L90" s="17">
        <f t="shared" si="45"/>
        <v>0</v>
      </c>
      <c r="M90" s="17">
        <f t="shared" si="45"/>
        <v>0</v>
      </c>
      <c r="N90" s="17">
        <f t="shared" si="45"/>
        <v>0</v>
      </c>
      <c r="O90" s="17">
        <f t="shared" si="45"/>
        <v>0</v>
      </c>
      <c r="P90" s="17">
        <f t="shared" si="45"/>
        <v>0</v>
      </c>
      <c r="Q90" s="17">
        <f t="shared" si="45"/>
        <v>0</v>
      </c>
      <c r="R90" s="17">
        <f t="shared" si="45"/>
        <v>0</v>
      </c>
      <c r="S90" s="17">
        <f t="shared" si="45"/>
        <v>0</v>
      </c>
      <c r="T90" s="17">
        <f t="shared" si="45"/>
        <v>0</v>
      </c>
      <c r="U90" s="17">
        <f t="shared" si="45"/>
        <v>0</v>
      </c>
      <c r="V90" s="17">
        <f t="shared" si="45"/>
        <v>0</v>
      </c>
      <c r="W90" s="17">
        <f t="shared" si="45"/>
        <v>0</v>
      </c>
      <c r="X90" s="17">
        <f t="shared" si="45"/>
        <v>0</v>
      </c>
      <c r="Y90" s="17">
        <f t="shared" si="45"/>
        <v>0</v>
      </c>
      <c r="Z90" s="17">
        <f t="shared" si="45"/>
        <v>0</v>
      </c>
      <c r="AA90" s="17">
        <f t="shared" si="45"/>
        <v>-1.4868883482385099E-3</v>
      </c>
      <c r="AB90" s="17">
        <f t="shared" si="45"/>
        <v>0</v>
      </c>
      <c r="AC90" s="17">
        <f t="shared" si="45"/>
        <v>0</v>
      </c>
      <c r="AD90" s="17">
        <f t="shared" si="45"/>
        <v>0</v>
      </c>
      <c r="AE90" s="17">
        <f t="shared" ref="AE90:AF90" si="46">(AE59-AE27)/AE27</f>
        <v>2.3885492042587581E-9</v>
      </c>
      <c r="AF90" s="17">
        <f t="shared" si="46"/>
        <v>0</v>
      </c>
      <c r="AG90" s="17"/>
      <c r="AH90" s="33">
        <f t="shared" si="8"/>
        <v>-4.9562865322976851E-5</v>
      </c>
    </row>
    <row r="91" spans="2:34" x14ac:dyDescent="0.25">
      <c r="B91" s="56" t="s">
        <v>130</v>
      </c>
      <c r="C91" s="17">
        <f t="shared" ref="C91:AD91" si="47">(C60-C28)/C28</f>
        <v>0</v>
      </c>
      <c r="D91" s="17">
        <f t="shared" si="47"/>
        <v>0</v>
      </c>
      <c r="E91" s="17">
        <f t="shared" si="47"/>
        <v>0</v>
      </c>
      <c r="F91" s="17">
        <f t="shared" si="47"/>
        <v>0</v>
      </c>
      <c r="G91" s="17">
        <f t="shared" si="47"/>
        <v>0</v>
      </c>
      <c r="H91" s="17">
        <f t="shared" si="47"/>
        <v>0</v>
      </c>
      <c r="I91" s="17">
        <f t="shared" si="47"/>
        <v>0</v>
      </c>
      <c r="J91" s="17">
        <f t="shared" si="47"/>
        <v>0</v>
      </c>
      <c r="K91" s="17">
        <f t="shared" si="47"/>
        <v>0</v>
      </c>
      <c r="L91" s="17">
        <f t="shared" si="47"/>
        <v>0</v>
      </c>
      <c r="M91" s="17">
        <f t="shared" si="47"/>
        <v>0</v>
      </c>
      <c r="N91" s="17">
        <f t="shared" si="47"/>
        <v>0</v>
      </c>
      <c r="O91" s="17">
        <f t="shared" si="47"/>
        <v>0</v>
      </c>
      <c r="P91" s="17">
        <f t="shared" si="47"/>
        <v>0</v>
      </c>
      <c r="Q91" s="17">
        <f t="shared" si="47"/>
        <v>0</v>
      </c>
      <c r="R91" s="17">
        <f t="shared" si="47"/>
        <v>0</v>
      </c>
      <c r="S91" s="17">
        <f t="shared" si="47"/>
        <v>0</v>
      </c>
      <c r="T91" s="17">
        <f t="shared" si="47"/>
        <v>0</v>
      </c>
      <c r="U91" s="17">
        <f t="shared" si="47"/>
        <v>0</v>
      </c>
      <c r="V91" s="17">
        <f t="shared" si="47"/>
        <v>0</v>
      </c>
      <c r="W91" s="17">
        <f t="shared" si="47"/>
        <v>0</v>
      </c>
      <c r="X91" s="17">
        <f t="shared" si="47"/>
        <v>0</v>
      </c>
      <c r="Y91" s="17">
        <f t="shared" si="47"/>
        <v>0</v>
      </c>
      <c r="Z91" s="17">
        <f t="shared" si="47"/>
        <v>0</v>
      </c>
      <c r="AA91" s="17">
        <f t="shared" si="47"/>
        <v>0</v>
      </c>
      <c r="AB91" s="17">
        <f t="shared" si="47"/>
        <v>0</v>
      </c>
      <c r="AC91" s="17">
        <f t="shared" si="47"/>
        <v>0</v>
      </c>
      <c r="AD91" s="17">
        <f t="shared" si="47"/>
        <v>0</v>
      </c>
      <c r="AE91" s="17">
        <f t="shared" ref="AE91:AF91" si="48">(AE60-AE28)/AE28</f>
        <v>0</v>
      </c>
      <c r="AF91" s="17">
        <f t="shared" si="48"/>
        <v>0.38880778613525757</v>
      </c>
      <c r="AG91" s="17"/>
      <c r="AH91" s="33">
        <f t="shared" si="8"/>
        <v>1.2960259537841919E-2</v>
      </c>
    </row>
    <row r="92" spans="2:34" x14ac:dyDescent="0.25">
      <c r="B92" s="56" t="s">
        <v>129</v>
      </c>
      <c r="C92" s="17" t="s">
        <v>131</v>
      </c>
      <c r="D92" s="17" t="s">
        <v>131</v>
      </c>
      <c r="E92" s="17" t="s">
        <v>131</v>
      </c>
      <c r="F92" s="17" t="s">
        <v>131</v>
      </c>
      <c r="G92" s="17" t="s">
        <v>131</v>
      </c>
      <c r="H92" s="17" t="s">
        <v>131</v>
      </c>
      <c r="I92" s="17" t="s">
        <v>131</v>
      </c>
      <c r="J92" s="17" t="s">
        <v>131</v>
      </c>
      <c r="K92" s="17" t="s">
        <v>131</v>
      </c>
      <c r="L92" s="17" t="s">
        <v>131</v>
      </c>
      <c r="M92" s="17" t="s">
        <v>131</v>
      </c>
      <c r="N92" s="17" t="s">
        <v>131</v>
      </c>
      <c r="O92" s="17" t="s">
        <v>131</v>
      </c>
      <c r="P92" s="17" t="s">
        <v>131</v>
      </c>
      <c r="Q92" s="17" t="s">
        <v>131</v>
      </c>
      <c r="R92" s="17" t="s">
        <v>131</v>
      </c>
      <c r="S92" s="17" t="s">
        <v>131</v>
      </c>
      <c r="T92" s="17" t="s">
        <v>131</v>
      </c>
      <c r="U92" s="17" t="s">
        <v>131</v>
      </c>
      <c r="V92" s="17" t="s">
        <v>131</v>
      </c>
      <c r="W92" s="17" t="s">
        <v>131</v>
      </c>
      <c r="X92" s="17" t="s">
        <v>131</v>
      </c>
      <c r="Y92" s="17" t="s">
        <v>131</v>
      </c>
      <c r="Z92" s="17" t="s">
        <v>131</v>
      </c>
      <c r="AA92" s="17" t="s">
        <v>131</v>
      </c>
      <c r="AB92" s="17" t="s">
        <v>131</v>
      </c>
      <c r="AC92" s="17" t="s">
        <v>131</v>
      </c>
      <c r="AD92" s="17" t="s">
        <v>131</v>
      </c>
      <c r="AE92" s="17" t="s">
        <v>131</v>
      </c>
      <c r="AF92" s="17" t="s">
        <v>131</v>
      </c>
      <c r="AG92" s="17"/>
      <c r="AH92" s="33"/>
    </row>
    <row r="93" spans="2:34" ht="18" x14ac:dyDescent="0.35">
      <c r="B93" s="53" t="s">
        <v>171</v>
      </c>
      <c r="C93" s="18">
        <f>(C62-C30)/C30</f>
        <v>0.20690522383559784</v>
      </c>
      <c r="D93" s="18">
        <f t="shared" ref="D93:AD93" si="49">(D62-D30)/D30</f>
        <v>0.22921054789738526</v>
      </c>
      <c r="E93" s="18">
        <f t="shared" si="49"/>
        <v>0.24487747162963813</v>
      </c>
      <c r="F93" s="18">
        <f t="shared" si="49"/>
        <v>0.31397203283101349</v>
      </c>
      <c r="G93" s="18">
        <f t="shared" si="49"/>
        <v>0.27655612672086893</v>
      </c>
      <c r="H93" s="18">
        <f t="shared" si="49"/>
        <v>0.24385381063017345</v>
      </c>
      <c r="I93" s="18">
        <f t="shared" si="49"/>
        <v>0.27038606852702302</v>
      </c>
      <c r="J93" s="18">
        <f t="shared" si="49"/>
        <v>0.31883637230020656</v>
      </c>
      <c r="K93" s="18">
        <f t="shared" si="49"/>
        <v>0.33432896322744943</v>
      </c>
      <c r="L93" s="18">
        <f t="shared" si="49"/>
        <v>0.33827807001323223</v>
      </c>
      <c r="M93" s="18">
        <f t="shared" si="49"/>
        <v>0.29223022320503622</v>
      </c>
      <c r="N93" s="18">
        <f t="shared" si="49"/>
        <v>0.23447504261384344</v>
      </c>
      <c r="O93" s="18">
        <f t="shared" si="49"/>
        <v>0.23699285650655683</v>
      </c>
      <c r="P93" s="18">
        <f t="shared" si="49"/>
        <v>0.23380010642783194</v>
      </c>
      <c r="Q93" s="18">
        <f t="shared" si="49"/>
        <v>0.34445345560157065</v>
      </c>
      <c r="R93" s="18">
        <f t="shared" si="49"/>
        <v>0.30986153912119901</v>
      </c>
      <c r="S93" s="18">
        <f t="shared" si="49"/>
        <v>0.2548423109094039</v>
      </c>
      <c r="T93" s="18">
        <f t="shared" si="49"/>
        <v>0.27221067705692337</v>
      </c>
      <c r="U93" s="18">
        <f t="shared" si="49"/>
        <v>0.36229125016877906</v>
      </c>
      <c r="V93" s="18">
        <f t="shared" si="49"/>
        <v>0.34417050404999183</v>
      </c>
      <c r="W93" s="18">
        <f t="shared" si="49"/>
        <v>0.2544412178250427</v>
      </c>
      <c r="X93" s="18">
        <f t="shared" si="49"/>
        <v>0.27939099359052294</v>
      </c>
      <c r="Y93" s="18">
        <f t="shared" si="49"/>
        <v>0.39820934484947729</v>
      </c>
      <c r="Z93" s="18">
        <f t="shared" si="49"/>
        <v>0.50859481458561406</v>
      </c>
      <c r="AA93" s="18">
        <f t="shared" si="49"/>
        <v>0.11652670854069565</v>
      </c>
      <c r="AB93" s="18">
        <f t="shared" si="49"/>
        <v>0.3025516675192042</v>
      </c>
      <c r="AC93" s="18">
        <f t="shared" si="49"/>
        <v>0.31289283016759467</v>
      </c>
      <c r="AD93" s="18">
        <f t="shared" si="49"/>
        <v>0.2692711843079883</v>
      </c>
      <c r="AE93" s="18">
        <f t="shared" ref="AE93:AF93" si="50">(AE62-AE30)/AE30</f>
        <v>0.43070495373642154</v>
      </c>
      <c r="AF93" s="18">
        <f t="shared" si="50"/>
        <v>0.55019611484102071</v>
      </c>
      <c r="AG93" s="18"/>
      <c r="AH93" s="62">
        <f>AVERAGE(C93:AF93)</f>
        <v>0.30284374944124359</v>
      </c>
    </row>
    <row r="94" spans="2:34" x14ac:dyDescent="0.25">
      <c r="AH94" s="62"/>
    </row>
    <row r="95" spans="2:34" x14ac:dyDescent="0.25">
      <c r="C95" s="6">
        <f>C62-C30</f>
        <v>1061.6479183038309</v>
      </c>
      <c r="D95" s="6">
        <f t="shared" ref="D95:AF95" si="51">D62-D30</f>
        <v>1140.2956493017355</v>
      </c>
      <c r="E95" s="6">
        <f t="shared" si="51"/>
        <v>1148.5116745266541</v>
      </c>
      <c r="F95" s="6">
        <f t="shared" si="51"/>
        <v>1445.1045634998864</v>
      </c>
      <c r="G95" s="6">
        <f t="shared" si="51"/>
        <v>1302.2453146805256</v>
      </c>
      <c r="H95" s="6">
        <f t="shared" si="51"/>
        <v>1387.6582637193196</v>
      </c>
      <c r="I95" s="6">
        <f t="shared" si="51"/>
        <v>1430.6799546677112</v>
      </c>
      <c r="J95" s="6">
        <f t="shared" si="51"/>
        <v>1465.8396215590301</v>
      </c>
      <c r="K95" s="6">
        <f t="shared" si="51"/>
        <v>1461.0364793586104</v>
      </c>
      <c r="L95" s="6">
        <f t="shared" si="51"/>
        <v>1517.7427772893197</v>
      </c>
      <c r="M95" s="6">
        <f t="shared" si="51"/>
        <v>1719.6783124871281</v>
      </c>
      <c r="N95" s="6">
        <f t="shared" si="51"/>
        <v>1687.2825339827541</v>
      </c>
      <c r="O95" s="6">
        <f t="shared" si="51"/>
        <v>1619.808304670446</v>
      </c>
      <c r="P95" s="6">
        <f t="shared" si="51"/>
        <v>1667.759000255116</v>
      </c>
      <c r="Q95" s="6">
        <f t="shared" si="51"/>
        <v>1884.3917501424348</v>
      </c>
      <c r="R95" s="6">
        <f t="shared" si="51"/>
        <v>1854.2675696022825</v>
      </c>
      <c r="S95" s="6">
        <f t="shared" si="51"/>
        <v>1633.6688059488606</v>
      </c>
      <c r="T95" s="6">
        <f t="shared" si="51"/>
        <v>1530.6277535504669</v>
      </c>
      <c r="U95" s="6">
        <f t="shared" si="51"/>
        <v>1755.4853510904513</v>
      </c>
      <c r="V95" s="6">
        <f t="shared" si="51"/>
        <v>1573.0630840663207</v>
      </c>
      <c r="W95" s="6">
        <f t="shared" si="51"/>
        <v>1588.335200654984</v>
      </c>
      <c r="X95" s="6">
        <f t="shared" si="51"/>
        <v>1532.5892181215477</v>
      </c>
      <c r="Y95" s="6">
        <f t="shared" si="51"/>
        <v>1773.1721450829536</v>
      </c>
      <c r="Z95" s="6">
        <f t="shared" si="51"/>
        <v>2326.3404526039249</v>
      </c>
      <c r="AA95" s="6">
        <f t="shared" si="51"/>
        <v>691.79346788940893</v>
      </c>
      <c r="AB95" s="6">
        <f t="shared" si="51"/>
        <v>1687.7167517761909</v>
      </c>
      <c r="AC95" s="6">
        <f t="shared" si="51"/>
        <v>1559.4677544028727</v>
      </c>
      <c r="AD95" s="6">
        <f t="shared" si="51"/>
        <v>1746.407531187866</v>
      </c>
      <c r="AE95" s="6">
        <f t="shared" si="51"/>
        <v>2061.3656845995747</v>
      </c>
      <c r="AF95" s="6">
        <f t="shared" si="51"/>
        <v>2444.3120471085103</v>
      </c>
      <c r="AH95" s="114">
        <f t="shared" ref="AH95" si="52">AVERAGE(C95:AF95)</f>
        <v>1589.9431645376908</v>
      </c>
    </row>
    <row r="121" spans="2:2" x14ac:dyDescent="0.25">
      <c r="B121" s="54" t="s">
        <v>201</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1:AI77"/>
  <sheetViews>
    <sheetView zoomScale="75" zoomScaleNormal="75" workbookViewId="0">
      <pane ySplit="1" topLeftCell="A2" activePane="bottomLeft" state="frozen"/>
      <selection activeCell="B38" sqref="B38"/>
      <selection pane="bottomLeft" activeCell="AI54" sqref="AI54"/>
    </sheetView>
  </sheetViews>
  <sheetFormatPr defaultRowHeight="15" x14ac:dyDescent="0.2"/>
  <cols>
    <col min="1" max="1" width="4.28515625" style="5" customWidth="1"/>
    <col min="2" max="2" width="51.42578125" style="5" customWidth="1"/>
    <col min="3" max="16" width="8.140625" style="5" bestFit="1" customWidth="1"/>
    <col min="17" max="22" width="9.140625" style="5" bestFit="1" customWidth="1"/>
    <col min="23" max="26" width="7.5703125" style="5" customWidth="1"/>
    <col min="27" max="27" width="8.5703125" style="5" bestFit="1" customWidth="1"/>
    <col min="28" max="32" width="7.5703125" style="5" customWidth="1"/>
    <col min="33" max="33" width="10.28515625" style="5" customWidth="1"/>
    <col min="34" max="34" width="8.140625" style="5" customWidth="1"/>
    <col min="35" max="16384" width="9.140625" style="5"/>
  </cols>
  <sheetData>
    <row r="1" spans="2:33" ht="15.75" customHeight="1" x14ac:dyDescent="0.2">
      <c r="B1" s="24" t="s">
        <v>179</v>
      </c>
    </row>
    <row r="2" spans="2:33" ht="18" x14ac:dyDescent="0.2">
      <c r="B2" s="10" t="s">
        <v>202</v>
      </c>
    </row>
    <row r="3" spans="2:33" ht="20.25" customHeight="1" x14ac:dyDescent="0.2">
      <c r="B3" s="4" t="s">
        <v>102</v>
      </c>
      <c r="C3" s="4">
        <v>1990</v>
      </c>
      <c r="D3" s="4">
        <v>1991</v>
      </c>
      <c r="E3" s="4">
        <v>1992</v>
      </c>
      <c r="F3" s="4">
        <v>1993</v>
      </c>
      <c r="G3" s="4">
        <v>1994</v>
      </c>
      <c r="H3" s="4">
        <v>1995</v>
      </c>
      <c r="I3" s="4">
        <v>1996</v>
      </c>
      <c r="J3" s="4">
        <v>1997</v>
      </c>
      <c r="K3" s="4">
        <v>1998</v>
      </c>
      <c r="L3" s="4">
        <v>1999</v>
      </c>
      <c r="M3" s="4">
        <v>2000</v>
      </c>
      <c r="N3" s="4">
        <v>2001</v>
      </c>
      <c r="O3" s="4">
        <v>2002</v>
      </c>
      <c r="P3" s="4">
        <v>2003</v>
      </c>
      <c r="Q3" s="4">
        <v>2004</v>
      </c>
      <c r="R3" s="4">
        <v>2005</v>
      </c>
      <c r="S3" s="4">
        <v>2006</v>
      </c>
      <c r="T3" s="4">
        <v>2007</v>
      </c>
      <c r="U3" s="4">
        <v>2008</v>
      </c>
      <c r="V3" s="4">
        <v>2009</v>
      </c>
      <c r="W3" s="4">
        <v>2010</v>
      </c>
      <c r="X3" s="4">
        <v>2011</v>
      </c>
      <c r="Y3" s="4">
        <v>2012</v>
      </c>
      <c r="Z3" s="4">
        <v>2013</v>
      </c>
      <c r="AA3" s="4">
        <v>2014</v>
      </c>
      <c r="AB3" s="4">
        <v>2015</v>
      </c>
      <c r="AC3" s="4">
        <v>2016</v>
      </c>
      <c r="AD3" s="4">
        <v>2017</v>
      </c>
      <c r="AE3" s="4">
        <v>2018</v>
      </c>
      <c r="AF3" s="4">
        <v>2019</v>
      </c>
      <c r="AG3" s="4"/>
    </row>
    <row r="4" spans="2:33" x14ac:dyDescent="0.2">
      <c r="B4" s="9" t="s">
        <v>145</v>
      </c>
      <c r="C4" s="30">
        <f t="shared" ref="C4:K4" si="0">SUM(C5,C6)</f>
        <v>1318.0750046457997</v>
      </c>
      <c r="D4" s="30">
        <f t="shared" si="0"/>
        <v>1398.5762396203297</v>
      </c>
      <c r="E4" s="30">
        <f t="shared" si="0"/>
        <v>1461.4329391711981</v>
      </c>
      <c r="F4" s="30">
        <f t="shared" si="0"/>
        <v>1510.5881268151277</v>
      </c>
      <c r="G4" s="30">
        <f t="shared" si="0"/>
        <v>1556.0660070268186</v>
      </c>
      <c r="H4" s="30">
        <f t="shared" si="0"/>
        <v>1592.759090270677</v>
      </c>
      <c r="I4" s="30">
        <f t="shared" si="0"/>
        <v>1471.8696106900713</v>
      </c>
      <c r="J4" s="30">
        <f t="shared" si="0"/>
        <v>1212.7245603159165</v>
      </c>
      <c r="K4" s="30">
        <f t="shared" si="0"/>
        <v>1263.4259964598352</v>
      </c>
      <c r="L4" s="30">
        <f>SUM(L5,L6)</f>
        <v>1261.2873970377814</v>
      </c>
      <c r="M4" s="30">
        <f t="shared" ref="M4:X4" si="1">SUM(M5,M6)</f>
        <v>1268.1637358600644</v>
      </c>
      <c r="N4" s="30">
        <f t="shared" si="1"/>
        <v>1364.4710203505408</v>
      </c>
      <c r="O4" s="30">
        <f t="shared" si="1"/>
        <v>1437.6433897413656</v>
      </c>
      <c r="P4" s="30">
        <f t="shared" si="1"/>
        <v>1457.1351738766382</v>
      </c>
      <c r="Q4" s="30">
        <f t="shared" si="1"/>
        <v>1190.8522842044663</v>
      </c>
      <c r="R4" s="30">
        <f t="shared" si="1"/>
        <v>1006.9985553870779</v>
      </c>
      <c r="S4" s="30">
        <f t="shared" si="1"/>
        <v>1049.2955470508382</v>
      </c>
      <c r="T4" s="30">
        <f t="shared" si="1"/>
        <v>615.99279973624368</v>
      </c>
      <c r="U4" s="30">
        <f t="shared" si="1"/>
        <v>463.84204329766396</v>
      </c>
      <c r="V4" s="30">
        <f t="shared" si="1"/>
        <v>284.8049081264104</v>
      </c>
      <c r="W4" s="30">
        <f t="shared" si="1"/>
        <v>278.64650733286254</v>
      </c>
      <c r="X4" s="30">
        <f t="shared" si="1"/>
        <v>381.56113356609893</v>
      </c>
      <c r="Y4" s="30">
        <f t="shared" ref="Y4:AC4" si="2">SUM(Y5,Y6)</f>
        <v>302.79154765173917</v>
      </c>
      <c r="Z4" s="30">
        <f t="shared" si="2"/>
        <v>460.96994317368149</v>
      </c>
      <c r="AA4" s="30">
        <f t="shared" si="2"/>
        <v>648.10107072438586</v>
      </c>
      <c r="AB4" s="30">
        <f t="shared" si="2"/>
        <v>726.92670538507707</v>
      </c>
      <c r="AC4" s="30">
        <f t="shared" si="2"/>
        <v>749.56085926208698</v>
      </c>
      <c r="AD4" s="30">
        <f t="shared" ref="AD4:AE4" si="3">SUM(AD5,AD6)</f>
        <v>717.90523816711902</v>
      </c>
      <c r="AE4" s="30">
        <f t="shared" si="3"/>
        <v>692.70934488966407</v>
      </c>
      <c r="AF4" s="30">
        <f t="shared" ref="AF4" si="4">SUM(AF5,AF6)</f>
        <v>676.87733096838372</v>
      </c>
      <c r="AG4" s="30"/>
    </row>
    <row r="5" spans="2:33" x14ac:dyDescent="0.2">
      <c r="B5" s="48" t="s">
        <v>146</v>
      </c>
      <c r="C5" s="30" t="s">
        <v>131</v>
      </c>
      <c r="D5" s="30" t="s">
        <v>131</v>
      </c>
      <c r="E5" s="30" t="s">
        <v>131</v>
      </c>
      <c r="F5" s="30" t="s">
        <v>131</v>
      </c>
      <c r="G5" s="30" t="s">
        <v>131</v>
      </c>
      <c r="H5" s="30" t="s">
        <v>131</v>
      </c>
      <c r="I5" s="30" t="s">
        <v>131</v>
      </c>
      <c r="J5" s="30" t="s">
        <v>131</v>
      </c>
      <c r="K5" s="30" t="s">
        <v>131</v>
      </c>
      <c r="L5" s="30">
        <v>1261.2873970377814</v>
      </c>
      <c r="M5" s="30">
        <v>1268.1637358600644</v>
      </c>
      <c r="N5" s="30">
        <v>1364.4710203505408</v>
      </c>
      <c r="O5" s="30">
        <v>1437.6433897413656</v>
      </c>
      <c r="P5" s="30">
        <v>1457.1351738766382</v>
      </c>
      <c r="Q5" s="30">
        <v>1190.8522842044663</v>
      </c>
      <c r="R5" s="30">
        <v>1006.9985553870779</v>
      </c>
      <c r="S5" s="30">
        <v>1049.2955470508382</v>
      </c>
      <c r="T5" s="30">
        <v>615.99279973624368</v>
      </c>
      <c r="U5" s="30">
        <v>463.84204329766396</v>
      </c>
      <c r="V5" s="30">
        <v>284.8049081264104</v>
      </c>
      <c r="W5" s="30">
        <v>278.64650733286254</v>
      </c>
      <c r="X5" s="30">
        <v>381.56113356609893</v>
      </c>
      <c r="Y5" s="30">
        <v>302.79154765173917</v>
      </c>
      <c r="Z5" s="30">
        <v>460.96994317368149</v>
      </c>
      <c r="AA5" s="30">
        <v>648.10107072438586</v>
      </c>
      <c r="AB5" s="30">
        <v>726.92670538507707</v>
      </c>
      <c r="AC5" s="30">
        <v>749.56085926208698</v>
      </c>
      <c r="AD5" s="30">
        <v>717.90523816711902</v>
      </c>
      <c r="AE5" s="30">
        <v>692.70934488966407</v>
      </c>
      <c r="AF5" s="30">
        <v>676.87733096838372</v>
      </c>
      <c r="AG5" s="30"/>
    </row>
    <row r="6" spans="2:33" x14ac:dyDescent="0.2">
      <c r="B6" s="48" t="s">
        <v>147</v>
      </c>
      <c r="C6" s="30">
        <v>1318.0750046457997</v>
      </c>
      <c r="D6" s="30">
        <v>1398.5762396203297</v>
      </c>
      <c r="E6" s="30">
        <v>1461.4329391711981</v>
      </c>
      <c r="F6" s="30">
        <v>1510.5881268151277</v>
      </c>
      <c r="G6" s="30">
        <v>1556.0660070268186</v>
      </c>
      <c r="H6" s="30">
        <v>1592.759090270677</v>
      </c>
      <c r="I6" s="30">
        <v>1471.8696106900713</v>
      </c>
      <c r="J6" s="30">
        <v>1212.7245603159165</v>
      </c>
      <c r="K6" s="30">
        <v>1263.4259964598352</v>
      </c>
      <c r="L6" s="30" t="s">
        <v>231</v>
      </c>
      <c r="M6" s="30" t="s">
        <v>231</v>
      </c>
      <c r="N6" s="30" t="s">
        <v>231</v>
      </c>
      <c r="O6" s="30" t="s">
        <v>231</v>
      </c>
      <c r="P6" s="30" t="s">
        <v>231</v>
      </c>
      <c r="Q6" s="30" t="s">
        <v>231</v>
      </c>
      <c r="R6" s="30" t="s">
        <v>231</v>
      </c>
      <c r="S6" s="30" t="s">
        <v>231</v>
      </c>
      <c r="T6" s="30" t="s">
        <v>231</v>
      </c>
      <c r="U6" s="30" t="s">
        <v>231</v>
      </c>
      <c r="V6" s="30" t="s">
        <v>231</v>
      </c>
      <c r="W6" s="30" t="s">
        <v>231</v>
      </c>
      <c r="X6" s="30" t="s">
        <v>231</v>
      </c>
      <c r="Y6" s="30" t="s">
        <v>231</v>
      </c>
      <c r="Z6" s="30" t="s">
        <v>231</v>
      </c>
      <c r="AA6" s="30" t="s">
        <v>231</v>
      </c>
      <c r="AB6" s="30" t="s">
        <v>231</v>
      </c>
      <c r="AC6" s="30" t="s">
        <v>231</v>
      </c>
      <c r="AD6" s="30" t="s">
        <v>231</v>
      </c>
      <c r="AE6" s="30" t="s">
        <v>231</v>
      </c>
      <c r="AF6" s="30" t="s">
        <v>231</v>
      </c>
      <c r="AG6" s="30"/>
    </row>
    <row r="7" spans="2:33" x14ac:dyDescent="0.2">
      <c r="B7" s="9" t="s">
        <v>148</v>
      </c>
      <c r="C7" s="30" t="s">
        <v>131</v>
      </c>
      <c r="D7" s="30" t="s">
        <v>131</v>
      </c>
      <c r="E7" s="30" t="s">
        <v>131</v>
      </c>
      <c r="F7" s="30" t="s">
        <v>131</v>
      </c>
      <c r="G7" s="30" t="s">
        <v>131</v>
      </c>
      <c r="H7" s="30" t="s">
        <v>131</v>
      </c>
      <c r="I7" s="30" t="s">
        <v>131</v>
      </c>
      <c r="J7" s="30" t="s">
        <v>131</v>
      </c>
      <c r="K7" s="30" t="s">
        <v>131</v>
      </c>
      <c r="L7" s="30" t="s">
        <v>131</v>
      </c>
      <c r="M7" s="30" t="s">
        <v>131</v>
      </c>
      <c r="N7" s="30">
        <v>3.8134041600000002</v>
      </c>
      <c r="O7" s="30">
        <v>5.8339097599999992</v>
      </c>
      <c r="P7" s="30">
        <v>8.11426816</v>
      </c>
      <c r="Q7" s="30">
        <v>8.5036185599999996</v>
      </c>
      <c r="R7" s="30">
        <v>13.767910399999996</v>
      </c>
      <c r="S7" s="30">
        <v>13.70170368</v>
      </c>
      <c r="T7" s="30">
        <v>12.484254719999999</v>
      </c>
      <c r="U7" s="30">
        <v>16.44053504</v>
      </c>
      <c r="V7" s="30">
        <v>21.072775680000003</v>
      </c>
      <c r="W7" s="30">
        <v>46.173183999999999</v>
      </c>
      <c r="X7" s="30">
        <v>52.424744959999998</v>
      </c>
      <c r="Y7" s="30">
        <v>44.81869056</v>
      </c>
      <c r="Z7" s="30">
        <v>46.481920000000002</v>
      </c>
      <c r="AA7" s="30">
        <v>47.388350640066797</v>
      </c>
      <c r="AB7" s="30">
        <v>38.280618933290398</v>
      </c>
      <c r="AC7" s="30">
        <v>43.129970603455341</v>
      </c>
      <c r="AD7" s="30">
        <v>45.165985978158083</v>
      </c>
      <c r="AE7" s="30">
        <v>44.366260075762547</v>
      </c>
      <c r="AF7" s="30">
        <v>44.366260075762547</v>
      </c>
      <c r="AG7" s="30"/>
    </row>
    <row r="8" spans="2:33" x14ac:dyDescent="0.2">
      <c r="B8" s="9" t="s">
        <v>149</v>
      </c>
      <c r="C8" s="30">
        <f t="shared" ref="C8:X8" si="5">SUM(C9:C10)</f>
        <v>97.736151786130392</v>
      </c>
      <c r="D8" s="30">
        <f t="shared" si="5"/>
        <v>97.88220073267567</v>
      </c>
      <c r="E8" s="30">
        <f t="shared" si="5"/>
        <v>98.661941870663441</v>
      </c>
      <c r="F8" s="30">
        <f t="shared" si="5"/>
        <v>99.468783822381241</v>
      </c>
      <c r="G8" s="30">
        <f t="shared" si="5"/>
        <v>100.12485467596191</v>
      </c>
      <c r="H8" s="30">
        <f t="shared" si="5"/>
        <v>100.58957019165692</v>
      </c>
      <c r="I8" s="30">
        <f t="shared" si="5"/>
        <v>100.60733564856253</v>
      </c>
      <c r="J8" s="30">
        <f t="shared" si="5"/>
        <v>84.715535539400037</v>
      </c>
      <c r="K8" s="30">
        <f t="shared" si="5"/>
        <v>66.672424749708597</v>
      </c>
      <c r="L8" s="30">
        <f t="shared" si="5"/>
        <v>74.517421147256442</v>
      </c>
      <c r="M8" s="30">
        <f t="shared" si="5"/>
        <v>79.509677802036663</v>
      </c>
      <c r="N8" s="30">
        <f t="shared" si="5"/>
        <v>88.680468027773983</v>
      </c>
      <c r="O8" s="30">
        <f t="shared" si="5"/>
        <v>114.68022125461589</v>
      </c>
      <c r="P8" s="30">
        <f t="shared" si="5"/>
        <v>161.65310805525169</v>
      </c>
      <c r="Q8" s="30">
        <f t="shared" si="5"/>
        <v>149.25923145124153</v>
      </c>
      <c r="R8" s="30">
        <f t="shared" si="5"/>
        <v>132.47789078977465</v>
      </c>
      <c r="S8" s="30">
        <f t="shared" si="5"/>
        <v>130.08429556349773</v>
      </c>
      <c r="T8" s="30">
        <f t="shared" si="5"/>
        <v>84.018016119658313</v>
      </c>
      <c r="U8" s="30">
        <f t="shared" si="5"/>
        <v>69.062305825140754</v>
      </c>
      <c r="V8" s="30">
        <f t="shared" si="5"/>
        <v>70.554009255619121</v>
      </c>
      <c r="W8" s="30">
        <f t="shared" si="5"/>
        <v>62.094445437770624</v>
      </c>
      <c r="X8" s="30">
        <f t="shared" si="5"/>
        <v>44.997079427955946</v>
      </c>
      <c r="Y8" s="30">
        <f t="shared" ref="Y8:AC8" si="6">SUM(Y9:Y10)</f>
        <v>48.316555502888967</v>
      </c>
      <c r="Z8" s="30">
        <f t="shared" si="6"/>
        <v>45.162599811442291</v>
      </c>
      <c r="AA8" s="30">
        <f t="shared" si="6"/>
        <v>41.683204244454295</v>
      </c>
      <c r="AB8" s="30">
        <f t="shared" si="6"/>
        <v>42.425007001546412</v>
      </c>
      <c r="AC8" s="30">
        <f t="shared" si="6"/>
        <v>25.043533748889661</v>
      </c>
      <c r="AD8" s="30">
        <f t="shared" ref="AD8:AE8" si="7">SUM(AD9:AD10)</f>
        <v>27.46370472051537</v>
      </c>
      <c r="AE8" s="30">
        <f t="shared" si="7"/>
        <v>23.906869479934141</v>
      </c>
      <c r="AF8" s="30">
        <f t="shared" ref="AF8" si="8">SUM(AF9:AF10)</f>
        <v>32.526827276451471</v>
      </c>
      <c r="AG8" s="30"/>
    </row>
    <row r="9" spans="2:33" x14ac:dyDescent="0.2">
      <c r="B9" s="48" t="s">
        <v>150</v>
      </c>
      <c r="C9" s="30">
        <v>83.803722375999982</v>
      </c>
      <c r="D9" s="30">
        <v>83.803722375999982</v>
      </c>
      <c r="E9" s="30">
        <v>83.803722375999982</v>
      </c>
      <c r="F9" s="30">
        <v>83.803722375999982</v>
      </c>
      <c r="G9" s="30">
        <v>83.803722375999982</v>
      </c>
      <c r="H9" s="30">
        <v>83.803722375999982</v>
      </c>
      <c r="I9" s="30">
        <v>83.803722375999982</v>
      </c>
      <c r="J9" s="30">
        <v>70.167318347999995</v>
      </c>
      <c r="K9" s="30">
        <v>52.981074319999998</v>
      </c>
      <c r="L9" s="30">
        <v>56.122010493333327</v>
      </c>
      <c r="M9" s="30">
        <v>59.262946666666657</v>
      </c>
      <c r="N9" s="30">
        <v>63.680999340666659</v>
      </c>
      <c r="O9" s="30">
        <v>64.685506286666666</v>
      </c>
      <c r="P9" s="30">
        <v>97.253458627333345</v>
      </c>
      <c r="Q9" s="30">
        <v>110.86615747666667</v>
      </c>
      <c r="R9" s="30">
        <v>107.35038316566668</v>
      </c>
      <c r="S9" s="30">
        <v>103.83460885466668</v>
      </c>
      <c r="T9" s="30">
        <v>82.87923091333333</v>
      </c>
      <c r="U9" s="30">
        <v>61.923852972000006</v>
      </c>
      <c r="V9" s="30">
        <v>63.346163692000012</v>
      </c>
      <c r="W9" s="30">
        <v>54.038424109496908</v>
      </c>
      <c r="X9" s="30">
        <v>37.380103609999992</v>
      </c>
      <c r="Y9" s="30">
        <v>44.829456006000008</v>
      </c>
      <c r="Z9" s="30">
        <v>42.80266323</v>
      </c>
      <c r="AA9" s="30">
        <v>38.879456160666678</v>
      </c>
      <c r="AB9" s="30">
        <v>39.386154354666672</v>
      </c>
      <c r="AC9" s="30">
        <v>22.188047232000006</v>
      </c>
      <c r="AD9" s="30">
        <v>24.416778498766664</v>
      </c>
      <c r="AE9" s="30">
        <v>20.288669791333337</v>
      </c>
      <c r="AF9" s="30">
        <v>27.59875426266667</v>
      </c>
      <c r="AG9" s="30"/>
    </row>
    <row r="10" spans="2:33" x14ac:dyDescent="0.2">
      <c r="B10" s="48" t="s">
        <v>151</v>
      </c>
      <c r="C10" s="30">
        <v>13.932429410130414</v>
      </c>
      <c r="D10" s="30">
        <v>14.078478356675689</v>
      </c>
      <c r="E10" s="30">
        <v>14.858219494663462</v>
      </c>
      <c r="F10" s="30">
        <v>15.665061446381255</v>
      </c>
      <c r="G10" s="30">
        <v>16.321132299961928</v>
      </c>
      <c r="H10" s="30">
        <v>16.785847815656933</v>
      </c>
      <c r="I10" s="30">
        <v>16.803613272562536</v>
      </c>
      <c r="J10" s="30">
        <v>14.548217191400047</v>
      </c>
      <c r="K10" s="30">
        <v>13.691350429708605</v>
      </c>
      <c r="L10" s="30">
        <v>18.395410653923108</v>
      </c>
      <c r="M10" s="30">
        <v>20.246731135370009</v>
      </c>
      <c r="N10" s="30">
        <v>24.999468687107328</v>
      </c>
      <c r="O10" s="30">
        <v>49.994714967949221</v>
      </c>
      <c r="P10" s="30">
        <v>64.399649427918348</v>
      </c>
      <c r="Q10" s="30">
        <v>38.393073974574875</v>
      </c>
      <c r="R10" s="30">
        <v>25.12750762410797</v>
      </c>
      <c r="S10" s="30">
        <v>26.249686708831046</v>
      </c>
      <c r="T10" s="30">
        <v>1.1387852063249753</v>
      </c>
      <c r="U10" s="30">
        <v>7.1384528531407421</v>
      </c>
      <c r="V10" s="30">
        <v>7.2078455636191103</v>
      </c>
      <c r="W10" s="30">
        <v>8.056021328273717</v>
      </c>
      <c r="X10" s="30">
        <v>7.6169758179559546</v>
      </c>
      <c r="Y10" s="30">
        <v>3.4870994968889564</v>
      </c>
      <c r="Z10" s="30">
        <v>2.3599365814422875</v>
      </c>
      <c r="AA10" s="30">
        <v>2.8037480837876196</v>
      </c>
      <c r="AB10" s="30">
        <v>3.0388526468797381</v>
      </c>
      <c r="AC10" s="30">
        <v>2.8554865168896542</v>
      </c>
      <c r="AD10" s="30">
        <v>3.0469262217487056</v>
      </c>
      <c r="AE10" s="30">
        <v>3.6181996886008032</v>
      </c>
      <c r="AF10" s="30">
        <v>4.9280730137848021</v>
      </c>
      <c r="AG10" s="30"/>
    </row>
    <row r="11" spans="2:33" x14ac:dyDescent="0.2">
      <c r="B11" s="9" t="s">
        <v>152</v>
      </c>
      <c r="C11" s="30">
        <f>C12</f>
        <v>136.24246125903687</v>
      </c>
      <c r="D11" s="30">
        <f t="shared" ref="D11:AF11" si="9">D12</f>
        <v>136.35292487947538</v>
      </c>
      <c r="E11" s="30">
        <f t="shared" si="9"/>
        <v>138.1350415155589</v>
      </c>
      <c r="F11" s="30">
        <f t="shared" si="9"/>
        <v>138.22474652174972</v>
      </c>
      <c r="G11" s="30">
        <f t="shared" si="9"/>
        <v>136.65847232478484</v>
      </c>
      <c r="H11" s="30">
        <f t="shared" si="9"/>
        <v>135.82943480054763</v>
      </c>
      <c r="I11" s="30">
        <f t="shared" si="9"/>
        <v>136.00608590157566</v>
      </c>
      <c r="J11" s="30">
        <f t="shared" si="9"/>
        <v>135.18615464589334</v>
      </c>
      <c r="K11" s="30">
        <f t="shared" si="9"/>
        <v>145.47812247761419</v>
      </c>
      <c r="L11" s="30">
        <f t="shared" si="9"/>
        <v>144.89987634914675</v>
      </c>
      <c r="M11" s="30">
        <f t="shared" si="9"/>
        <v>145.09695092841093</v>
      </c>
      <c r="N11" s="30">
        <f t="shared" si="9"/>
        <v>148.38402742432575</v>
      </c>
      <c r="O11" s="30">
        <f t="shared" si="9"/>
        <v>152.07503582110829</v>
      </c>
      <c r="P11" s="30">
        <f t="shared" si="9"/>
        <v>138.56564836748166</v>
      </c>
      <c r="Q11" s="30">
        <f t="shared" si="9"/>
        <v>136.48845362276316</v>
      </c>
      <c r="R11" s="30">
        <f t="shared" si="9"/>
        <v>138.72403146157541</v>
      </c>
      <c r="S11" s="30">
        <f t="shared" si="9"/>
        <v>135.0942057968067</v>
      </c>
      <c r="T11" s="30">
        <f t="shared" si="9"/>
        <v>136.34045531548622</v>
      </c>
      <c r="U11" s="30">
        <f t="shared" si="9"/>
        <v>144.45865873252731</v>
      </c>
      <c r="V11" s="30">
        <f t="shared" si="9"/>
        <v>145.21538137198615</v>
      </c>
      <c r="W11" s="30">
        <f t="shared" si="9"/>
        <v>144.45661811879282</v>
      </c>
      <c r="X11" s="30">
        <f t="shared" si="9"/>
        <v>142.9618190039364</v>
      </c>
      <c r="Y11" s="30">
        <f t="shared" si="9"/>
        <v>143.77209600435555</v>
      </c>
      <c r="Z11" s="30">
        <f t="shared" si="9"/>
        <v>143.7584021613938</v>
      </c>
      <c r="AA11" s="30">
        <f t="shared" si="9"/>
        <v>145.930239336471</v>
      </c>
      <c r="AB11" s="30">
        <f t="shared" si="9"/>
        <v>146.28633179638013</v>
      </c>
      <c r="AC11" s="30">
        <f t="shared" si="9"/>
        <v>147.11925484995513</v>
      </c>
      <c r="AD11" s="30">
        <f t="shared" si="9"/>
        <v>148.15282980474126</v>
      </c>
      <c r="AE11" s="30">
        <f t="shared" si="9"/>
        <v>147.86617335703824</v>
      </c>
      <c r="AF11" s="30">
        <f t="shared" si="9"/>
        <v>151.07978440189544</v>
      </c>
      <c r="AG11" s="30"/>
    </row>
    <row r="12" spans="2:33" x14ac:dyDescent="0.2">
      <c r="B12" s="48" t="s">
        <v>153</v>
      </c>
      <c r="C12" s="30">
        <v>136.24246125903687</v>
      </c>
      <c r="D12" s="30">
        <v>136.35292487947538</v>
      </c>
      <c r="E12" s="30">
        <v>138.1350415155589</v>
      </c>
      <c r="F12" s="30">
        <v>138.22474652174972</v>
      </c>
      <c r="G12" s="30">
        <v>136.65847232478484</v>
      </c>
      <c r="H12" s="30">
        <v>135.82943480054763</v>
      </c>
      <c r="I12" s="30">
        <v>136.00608590157566</v>
      </c>
      <c r="J12" s="30">
        <v>135.18615464589334</v>
      </c>
      <c r="K12" s="30">
        <v>145.47812247761419</v>
      </c>
      <c r="L12" s="30">
        <v>144.89987634914675</v>
      </c>
      <c r="M12" s="30">
        <v>145.09695092841093</v>
      </c>
      <c r="N12" s="30">
        <v>148.38402742432575</v>
      </c>
      <c r="O12" s="30">
        <v>152.07503582110829</v>
      </c>
      <c r="P12" s="30">
        <v>138.56564836748166</v>
      </c>
      <c r="Q12" s="30">
        <v>136.48845362276316</v>
      </c>
      <c r="R12" s="30">
        <v>138.72403146157541</v>
      </c>
      <c r="S12" s="30">
        <v>135.0942057968067</v>
      </c>
      <c r="T12" s="30">
        <v>136.34045531548622</v>
      </c>
      <c r="U12" s="30">
        <v>144.45865873252731</v>
      </c>
      <c r="V12" s="30">
        <v>145.21538137198615</v>
      </c>
      <c r="W12" s="30">
        <v>144.45661811879282</v>
      </c>
      <c r="X12" s="30">
        <v>142.9618190039364</v>
      </c>
      <c r="Y12" s="30">
        <v>143.77209600435555</v>
      </c>
      <c r="Z12" s="30">
        <v>143.7584021613938</v>
      </c>
      <c r="AA12" s="30">
        <v>145.930239336471</v>
      </c>
      <c r="AB12" s="30">
        <v>146.28633179638013</v>
      </c>
      <c r="AC12" s="30">
        <v>147.11925484995513</v>
      </c>
      <c r="AD12" s="30">
        <v>148.15282980474126</v>
      </c>
      <c r="AE12" s="30">
        <v>147.86617335703824</v>
      </c>
      <c r="AF12" s="30">
        <v>151.07978440189544</v>
      </c>
      <c r="AG12" s="30"/>
    </row>
    <row r="13" spans="2:33" x14ac:dyDescent="0.2">
      <c r="B13" s="48" t="s">
        <v>154</v>
      </c>
      <c r="C13" s="30" t="s">
        <v>231</v>
      </c>
      <c r="D13" s="30" t="s">
        <v>231</v>
      </c>
      <c r="E13" s="30" t="s">
        <v>231</v>
      </c>
      <c r="F13" s="30" t="s">
        <v>231</v>
      </c>
      <c r="G13" s="30" t="s">
        <v>231</v>
      </c>
      <c r="H13" s="30" t="s">
        <v>231</v>
      </c>
      <c r="I13" s="30" t="s">
        <v>231</v>
      </c>
      <c r="J13" s="30" t="s">
        <v>231</v>
      </c>
      <c r="K13" s="30" t="s">
        <v>231</v>
      </c>
      <c r="L13" s="30" t="s">
        <v>231</v>
      </c>
      <c r="M13" s="30" t="s">
        <v>231</v>
      </c>
      <c r="N13" s="30" t="s">
        <v>231</v>
      </c>
      <c r="O13" s="30" t="s">
        <v>231</v>
      </c>
      <c r="P13" s="30" t="s">
        <v>231</v>
      </c>
      <c r="Q13" s="30" t="s">
        <v>231</v>
      </c>
      <c r="R13" s="30" t="s">
        <v>231</v>
      </c>
      <c r="S13" s="30" t="s">
        <v>231</v>
      </c>
      <c r="T13" s="30" t="s">
        <v>231</v>
      </c>
      <c r="U13" s="30" t="s">
        <v>231</v>
      </c>
      <c r="V13" s="30" t="s">
        <v>231</v>
      </c>
      <c r="W13" s="30" t="s">
        <v>231</v>
      </c>
      <c r="X13" s="30" t="s">
        <v>231</v>
      </c>
      <c r="Y13" s="30" t="s">
        <v>231</v>
      </c>
      <c r="Z13" s="30" t="s">
        <v>231</v>
      </c>
      <c r="AA13" s="30" t="s">
        <v>231</v>
      </c>
      <c r="AB13" s="30" t="s">
        <v>231</v>
      </c>
      <c r="AC13" s="30" t="s">
        <v>231</v>
      </c>
      <c r="AD13" s="30" t="s">
        <v>231</v>
      </c>
      <c r="AE13" s="30" t="s">
        <v>231</v>
      </c>
      <c r="AF13" s="30" t="s">
        <v>231</v>
      </c>
      <c r="AG13" s="30"/>
    </row>
    <row r="14" spans="2:33" ht="18" x14ac:dyDescent="0.2">
      <c r="B14" s="8" t="s">
        <v>175</v>
      </c>
      <c r="C14" s="31">
        <f>C4+C8+C11</f>
        <v>1552.053617690967</v>
      </c>
      <c r="D14" s="31">
        <f t="shared" ref="D14:M14" si="10">D4+D8+D11</f>
        <v>1632.811365232481</v>
      </c>
      <c r="E14" s="31">
        <f t="shared" si="10"/>
        <v>1698.2299225574204</v>
      </c>
      <c r="F14" s="31">
        <f t="shared" si="10"/>
        <v>1748.2816571592587</v>
      </c>
      <c r="G14" s="31">
        <f t="shared" si="10"/>
        <v>1792.8493340275654</v>
      </c>
      <c r="H14" s="31">
        <f t="shared" si="10"/>
        <v>1829.1780952628817</v>
      </c>
      <c r="I14" s="31">
        <f t="shared" si="10"/>
        <v>1708.4830322402095</v>
      </c>
      <c r="J14" s="31">
        <f t="shared" si="10"/>
        <v>1432.6262505012098</v>
      </c>
      <c r="K14" s="31">
        <f t="shared" si="10"/>
        <v>1475.5765436871579</v>
      </c>
      <c r="L14" s="31">
        <f t="shared" si="10"/>
        <v>1480.7046945341847</v>
      </c>
      <c r="M14" s="31">
        <f t="shared" si="10"/>
        <v>1492.7703645905121</v>
      </c>
      <c r="N14" s="31">
        <f>N4+N7+N8+N11</f>
        <v>1605.3489199626404</v>
      </c>
      <c r="O14" s="31">
        <f t="shared" ref="O14:X14" si="11">O4+O7+O8+O11</f>
        <v>1710.2325565770898</v>
      </c>
      <c r="P14" s="31">
        <f t="shared" si="11"/>
        <v>1765.4681984593715</v>
      </c>
      <c r="Q14" s="31">
        <f t="shared" si="11"/>
        <v>1485.103587838471</v>
      </c>
      <c r="R14" s="31">
        <f t="shared" si="11"/>
        <v>1291.968388038428</v>
      </c>
      <c r="S14" s="31">
        <f t="shared" si="11"/>
        <v>1328.1757520911428</v>
      </c>
      <c r="T14" s="31">
        <f t="shared" si="11"/>
        <v>848.83552589138822</v>
      </c>
      <c r="U14" s="31">
        <f t="shared" si="11"/>
        <v>693.80354289533193</v>
      </c>
      <c r="V14" s="31">
        <f t="shared" si="11"/>
        <v>521.64707443401562</v>
      </c>
      <c r="W14" s="31">
        <f t="shared" si="11"/>
        <v>531.37075488942594</v>
      </c>
      <c r="X14" s="31">
        <f t="shared" si="11"/>
        <v>621.94477695799128</v>
      </c>
      <c r="Y14" s="31">
        <f t="shared" ref="Y14:AC14" si="12">Y4+Y7+Y8+Y11</f>
        <v>539.69888971898365</v>
      </c>
      <c r="Z14" s="31">
        <f t="shared" si="12"/>
        <v>696.3728651465176</v>
      </c>
      <c r="AA14" s="31">
        <f t="shared" si="12"/>
        <v>883.10286494537797</v>
      </c>
      <c r="AB14" s="31">
        <f t="shared" si="12"/>
        <v>953.91866311629406</v>
      </c>
      <c r="AC14" s="31">
        <f t="shared" si="12"/>
        <v>964.85361846438718</v>
      </c>
      <c r="AD14" s="31">
        <f t="shared" ref="AD14:AE14" si="13">AD4+AD7+AD8+AD11</f>
        <v>938.68775867053375</v>
      </c>
      <c r="AE14" s="31">
        <f t="shared" si="13"/>
        <v>908.848647802399</v>
      </c>
      <c r="AF14" s="31">
        <f>AF4+AF7+AF8+AF11</f>
        <v>904.85020272249312</v>
      </c>
      <c r="AG14" s="31"/>
    </row>
    <row r="15" spans="2:33" x14ac:dyDescent="0.2">
      <c r="B15" s="25"/>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row>
    <row r="16" spans="2:33" x14ac:dyDescent="0.2">
      <c r="B16" s="24" t="s">
        <v>189</v>
      </c>
    </row>
    <row r="17" spans="2:33" ht="18" x14ac:dyDescent="0.2">
      <c r="B17" s="10" t="s">
        <v>203</v>
      </c>
    </row>
    <row r="18" spans="2:33" x14ac:dyDescent="0.2">
      <c r="B18" s="4" t="s">
        <v>102</v>
      </c>
      <c r="C18" s="4">
        <v>1990</v>
      </c>
      <c r="D18" s="4">
        <v>1991</v>
      </c>
      <c r="E18" s="4">
        <v>1992</v>
      </c>
      <c r="F18" s="4">
        <v>1993</v>
      </c>
      <c r="G18" s="4">
        <v>1994</v>
      </c>
      <c r="H18" s="4">
        <v>1995</v>
      </c>
      <c r="I18" s="4">
        <v>1996</v>
      </c>
      <c r="J18" s="4">
        <v>1997</v>
      </c>
      <c r="K18" s="4">
        <v>1998</v>
      </c>
      <c r="L18" s="4">
        <v>1999</v>
      </c>
      <c r="M18" s="4">
        <v>2000</v>
      </c>
      <c r="N18" s="4">
        <v>2001</v>
      </c>
      <c r="O18" s="4">
        <v>2002</v>
      </c>
      <c r="P18" s="4">
        <v>2003</v>
      </c>
      <c r="Q18" s="4">
        <v>2004</v>
      </c>
      <c r="R18" s="4">
        <v>2005</v>
      </c>
      <c r="S18" s="4">
        <v>2006</v>
      </c>
      <c r="T18" s="4">
        <v>2007</v>
      </c>
      <c r="U18" s="4">
        <v>2008</v>
      </c>
      <c r="V18" s="4">
        <v>2009</v>
      </c>
      <c r="W18" s="4">
        <v>2010</v>
      </c>
      <c r="X18" s="4">
        <v>2011</v>
      </c>
      <c r="Y18" s="4">
        <v>2012</v>
      </c>
      <c r="Z18" s="4">
        <v>2013</v>
      </c>
      <c r="AA18" s="4">
        <v>2014</v>
      </c>
      <c r="AB18" s="4">
        <v>2015</v>
      </c>
      <c r="AC18" s="4">
        <v>2016</v>
      </c>
      <c r="AD18" s="4">
        <v>2017</v>
      </c>
      <c r="AE18" s="4">
        <v>2018</v>
      </c>
      <c r="AF18" s="4">
        <v>2019</v>
      </c>
      <c r="AG18" s="4"/>
    </row>
    <row r="19" spans="2:33" x14ac:dyDescent="0.2">
      <c r="B19" s="9" t="s">
        <v>145</v>
      </c>
      <c r="C19" s="30">
        <f>SUM(C20,C21)</f>
        <v>1318.0750046457997</v>
      </c>
      <c r="D19" s="30">
        <f t="shared" ref="D19:AA19" si="14">SUM(D20,D21)</f>
        <v>1398.5762396203297</v>
      </c>
      <c r="E19" s="30">
        <f t="shared" si="14"/>
        <v>1461.4329391711981</v>
      </c>
      <c r="F19" s="30">
        <f t="shared" si="14"/>
        <v>1510.5881268151277</v>
      </c>
      <c r="G19" s="30">
        <f t="shared" si="14"/>
        <v>1556.0660070268186</v>
      </c>
      <c r="H19" s="30">
        <f t="shared" si="14"/>
        <v>1592.759090270677</v>
      </c>
      <c r="I19" s="30">
        <f t="shared" si="14"/>
        <v>1471.8696106900713</v>
      </c>
      <c r="J19" s="30">
        <f t="shared" si="14"/>
        <v>1212.7245603159165</v>
      </c>
      <c r="K19" s="30">
        <f t="shared" si="14"/>
        <v>1263.4259964598352</v>
      </c>
      <c r="L19" s="30">
        <f t="shared" si="14"/>
        <v>1261.2873970377814</v>
      </c>
      <c r="M19" s="30">
        <f t="shared" si="14"/>
        <v>1268.1637358600644</v>
      </c>
      <c r="N19" s="30">
        <f t="shared" si="14"/>
        <v>1364.4710203505408</v>
      </c>
      <c r="O19" s="30">
        <f t="shared" si="14"/>
        <v>1437.6433897413656</v>
      </c>
      <c r="P19" s="30">
        <f t="shared" si="14"/>
        <v>1457.1351738766382</v>
      </c>
      <c r="Q19" s="30">
        <f t="shared" si="14"/>
        <v>1190.8522842044663</v>
      </c>
      <c r="R19" s="30">
        <f t="shared" si="14"/>
        <v>1006.9985553870779</v>
      </c>
      <c r="S19" s="30">
        <f t="shared" si="14"/>
        <v>1049.2955470508382</v>
      </c>
      <c r="T19" s="30">
        <f t="shared" si="14"/>
        <v>615.99279973624368</v>
      </c>
      <c r="U19" s="30">
        <f t="shared" si="14"/>
        <v>463.84204329766396</v>
      </c>
      <c r="V19" s="30">
        <f t="shared" si="14"/>
        <v>284.8049081264104</v>
      </c>
      <c r="W19" s="30">
        <f t="shared" si="14"/>
        <v>278.64650733286254</v>
      </c>
      <c r="X19" s="30">
        <f t="shared" si="14"/>
        <v>381.56113356609893</v>
      </c>
      <c r="Y19" s="30">
        <f t="shared" si="14"/>
        <v>302.79154765173917</v>
      </c>
      <c r="Z19" s="30">
        <f t="shared" si="14"/>
        <v>460.96994317368149</v>
      </c>
      <c r="AA19" s="30">
        <f t="shared" si="14"/>
        <v>648.10107072438586</v>
      </c>
      <c r="AB19" s="30">
        <f>SUM(AB20,AB21)</f>
        <v>726.92670538507707</v>
      </c>
      <c r="AC19" s="30">
        <f>SUM(AC20,AC21)</f>
        <v>749.56085926208698</v>
      </c>
      <c r="AD19" s="30">
        <f t="shared" ref="AD19:AE19" si="15">SUM(AD20,AD21)</f>
        <v>717.90523816711902</v>
      </c>
      <c r="AE19" s="30">
        <f t="shared" si="15"/>
        <v>692.70934488966407</v>
      </c>
      <c r="AF19" s="30">
        <f t="shared" ref="AF19" si="16">SUM(AF20,AF21)</f>
        <v>676.87733096838372</v>
      </c>
      <c r="AG19" s="30"/>
    </row>
    <row r="20" spans="2:33" x14ac:dyDescent="0.2">
      <c r="B20" s="48" t="s">
        <v>146</v>
      </c>
      <c r="C20" s="30" t="s">
        <v>131</v>
      </c>
      <c r="D20" s="30" t="s">
        <v>131</v>
      </c>
      <c r="E20" s="30" t="s">
        <v>131</v>
      </c>
      <c r="F20" s="30" t="s">
        <v>131</v>
      </c>
      <c r="G20" s="30" t="s">
        <v>131</v>
      </c>
      <c r="H20" s="30" t="s">
        <v>131</v>
      </c>
      <c r="I20" s="30" t="s">
        <v>131</v>
      </c>
      <c r="J20" s="30" t="s">
        <v>131</v>
      </c>
      <c r="K20" s="30" t="s">
        <v>131</v>
      </c>
      <c r="L20" s="30">
        <v>1261.2873970377814</v>
      </c>
      <c r="M20" s="30">
        <v>1268.1637358600644</v>
      </c>
      <c r="N20" s="30">
        <v>1364.4710203505408</v>
      </c>
      <c r="O20" s="30">
        <v>1437.6433897413656</v>
      </c>
      <c r="P20" s="30">
        <v>1457.1351738766382</v>
      </c>
      <c r="Q20" s="30">
        <v>1190.8522842044663</v>
      </c>
      <c r="R20" s="30">
        <v>1006.9985553870779</v>
      </c>
      <c r="S20" s="30">
        <v>1049.2955470508382</v>
      </c>
      <c r="T20" s="30">
        <v>615.99279973624368</v>
      </c>
      <c r="U20" s="30">
        <v>463.84204329766396</v>
      </c>
      <c r="V20" s="30">
        <v>284.8049081264104</v>
      </c>
      <c r="W20" s="30">
        <v>278.64650733286254</v>
      </c>
      <c r="X20" s="30">
        <v>381.56113356609893</v>
      </c>
      <c r="Y20" s="30">
        <v>302.79154765173917</v>
      </c>
      <c r="Z20" s="30">
        <v>460.96994317368149</v>
      </c>
      <c r="AA20" s="30">
        <v>648.10107072438586</v>
      </c>
      <c r="AB20" s="30">
        <v>726.92670538507707</v>
      </c>
      <c r="AC20" s="30">
        <v>749.56085926208698</v>
      </c>
      <c r="AD20" s="30">
        <v>717.90523816711902</v>
      </c>
      <c r="AE20" s="30">
        <v>692.70934488966407</v>
      </c>
      <c r="AF20" s="30">
        <v>676.87733096838372</v>
      </c>
      <c r="AG20" s="30"/>
    </row>
    <row r="21" spans="2:33" x14ac:dyDescent="0.2">
      <c r="B21" s="48" t="s">
        <v>147</v>
      </c>
      <c r="C21" s="30">
        <v>1318.0750046457997</v>
      </c>
      <c r="D21" s="30">
        <v>1398.5762396203297</v>
      </c>
      <c r="E21" s="30">
        <v>1461.4329391711981</v>
      </c>
      <c r="F21" s="30">
        <v>1510.5881268151277</v>
      </c>
      <c r="G21" s="30">
        <v>1556.0660070268186</v>
      </c>
      <c r="H21" s="30">
        <v>1592.759090270677</v>
      </c>
      <c r="I21" s="30">
        <v>1471.8696106900713</v>
      </c>
      <c r="J21" s="30">
        <v>1212.7245603159165</v>
      </c>
      <c r="K21" s="30">
        <v>1263.4259964598352</v>
      </c>
      <c r="L21" s="30" t="s">
        <v>231</v>
      </c>
      <c r="M21" s="30" t="s">
        <v>231</v>
      </c>
      <c r="N21" s="30" t="s">
        <v>231</v>
      </c>
      <c r="O21" s="30" t="s">
        <v>231</v>
      </c>
      <c r="P21" s="30" t="s">
        <v>231</v>
      </c>
      <c r="Q21" s="30" t="s">
        <v>231</v>
      </c>
      <c r="R21" s="30" t="s">
        <v>231</v>
      </c>
      <c r="S21" s="30" t="s">
        <v>231</v>
      </c>
      <c r="T21" s="30" t="s">
        <v>231</v>
      </c>
      <c r="U21" s="30" t="s">
        <v>231</v>
      </c>
      <c r="V21" s="30" t="s">
        <v>231</v>
      </c>
      <c r="W21" s="30" t="s">
        <v>231</v>
      </c>
      <c r="X21" s="30" t="s">
        <v>231</v>
      </c>
      <c r="Y21" s="30" t="s">
        <v>231</v>
      </c>
      <c r="Z21" s="30" t="s">
        <v>231</v>
      </c>
      <c r="AA21" s="30" t="s">
        <v>231</v>
      </c>
      <c r="AB21" s="30" t="s">
        <v>231</v>
      </c>
      <c r="AC21" s="30" t="s">
        <v>231</v>
      </c>
      <c r="AD21" s="30" t="s">
        <v>231</v>
      </c>
      <c r="AE21" s="30" t="s">
        <v>231</v>
      </c>
      <c r="AF21" s="30" t="s">
        <v>231</v>
      </c>
      <c r="AG21" s="30"/>
    </row>
    <row r="22" spans="2:33" x14ac:dyDescent="0.2">
      <c r="B22" s="9" t="s">
        <v>148</v>
      </c>
      <c r="C22" s="30" t="str">
        <f>IF(SUM(C23,C24)=0,"NO",(SUM(C23,C24)))</f>
        <v>NO</v>
      </c>
      <c r="D22" s="30" t="str">
        <f t="shared" ref="D22:AE22" si="17">IF(SUM(D23,D24)=0,"NO",(SUM(D23,D24)))</f>
        <v>NO</v>
      </c>
      <c r="E22" s="30" t="str">
        <f t="shared" si="17"/>
        <v>NO</v>
      </c>
      <c r="F22" s="30" t="str">
        <f t="shared" si="17"/>
        <v>NO</v>
      </c>
      <c r="G22" s="30" t="str">
        <f t="shared" si="17"/>
        <v>NO</v>
      </c>
      <c r="H22" s="30" t="str">
        <f t="shared" si="17"/>
        <v>NO</v>
      </c>
      <c r="I22" s="30" t="str">
        <f t="shared" si="17"/>
        <v>NO</v>
      </c>
      <c r="J22" s="30" t="str">
        <f t="shared" si="17"/>
        <v>NO</v>
      </c>
      <c r="K22" s="30" t="str">
        <f t="shared" si="17"/>
        <v>NO</v>
      </c>
      <c r="L22" s="30" t="str">
        <f t="shared" si="17"/>
        <v>NO</v>
      </c>
      <c r="M22" s="30" t="str">
        <f t="shared" si="17"/>
        <v>NO</v>
      </c>
      <c r="N22" s="30">
        <f t="shared" si="17"/>
        <v>3.8134041600000002</v>
      </c>
      <c r="O22" s="30">
        <f t="shared" si="17"/>
        <v>5.8339097599999992</v>
      </c>
      <c r="P22" s="30">
        <f t="shared" si="17"/>
        <v>8.11426816</v>
      </c>
      <c r="Q22" s="30">
        <f t="shared" si="17"/>
        <v>34.148088320000006</v>
      </c>
      <c r="R22" s="30">
        <f t="shared" si="17"/>
        <v>46.542123520000004</v>
      </c>
      <c r="S22" s="30">
        <f t="shared" si="17"/>
        <v>37.304399359999998</v>
      </c>
      <c r="T22" s="30">
        <f t="shared" si="17"/>
        <v>36.874055679999998</v>
      </c>
      <c r="U22" s="30">
        <f t="shared" si="17"/>
        <v>48.644272640000004</v>
      </c>
      <c r="V22" s="30">
        <f t="shared" si="17"/>
        <v>47.982891520000003</v>
      </c>
      <c r="W22" s="30">
        <f t="shared" si="17"/>
        <v>48.858829279999995</v>
      </c>
      <c r="X22" s="30">
        <f t="shared" si="17"/>
        <v>48.682251360000009</v>
      </c>
      <c r="Y22" s="30">
        <f t="shared" si="17"/>
        <v>44.24381648</v>
      </c>
      <c r="Z22" s="30">
        <f t="shared" si="17"/>
        <v>44.654830879999999</v>
      </c>
      <c r="AA22" s="30">
        <f t="shared" si="17"/>
        <v>41.463025600000002</v>
      </c>
      <c r="AB22" s="30">
        <f t="shared" si="17"/>
        <v>40.545972320000004</v>
      </c>
      <c r="AC22" s="30">
        <f t="shared" si="17"/>
        <v>39.964103200000004</v>
      </c>
      <c r="AD22" s="30">
        <f t="shared" si="17"/>
        <v>45.595979578158087</v>
      </c>
      <c r="AE22" s="30">
        <f t="shared" si="17"/>
        <v>44.486506149996984</v>
      </c>
      <c r="AF22" s="30">
        <f t="shared" ref="AF22" si="18">IF(SUM(AF23,AF24)=0,"NO",(SUM(AF23,AF24)))</f>
        <v>47.898604078922915</v>
      </c>
      <c r="AG22" s="30"/>
    </row>
    <row r="23" spans="2:33" x14ac:dyDescent="0.25">
      <c r="B23" s="68" t="s">
        <v>181</v>
      </c>
      <c r="C23" s="30" t="s">
        <v>131</v>
      </c>
      <c r="D23" s="30" t="s">
        <v>131</v>
      </c>
      <c r="E23" s="30" t="s">
        <v>131</v>
      </c>
      <c r="F23" s="30" t="s">
        <v>131</v>
      </c>
      <c r="G23" s="30" t="s">
        <v>131</v>
      </c>
      <c r="H23" s="30" t="s">
        <v>131</v>
      </c>
      <c r="I23" s="30" t="s">
        <v>131</v>
      </c>
      <c r="J23" s="30" t="s">
        <v>131</v>
      </c>
      <c r="K23" s="30" t="s">
        <v>131</v>
      </c>
      <c r="L23" s="30" t="s">
        <v>131</v>
      </c>
      <c r="M23" s="30" t="s">
        <v>131</v>
      </c>
      <c r="N23" s="30">
        <v>3.8134041600000002</v>
      </c>
      <c r="O23" s="30">
        <v>5.8339097599999992</v>
      </c>
      <c r="P23" s="30">
        <v>8.11426816</v>
      </c>
      <c r="Q23" s="30">
        <v>34.148088320000006</v>
      </c>
      <c r="R23" s="30">
        <v>46.542123520000004</v>
      </c>
      <c r="S23" s="30">
        <v>37.304399359999998</v>
      </c>
      <c r="T23" s="30">
        <v>36.874055679999998</v>
      </c>
      <c r="U23" s="30">
        <v>48.644272640000004</v>
      </c>
      <c r="V23" s="30">
        <v>47.982891520000003</v>
      </c>
      <c r="W23" s="30">
        <v>48.804129279999998</v>
      </c>
      <c r="X23" s="30">
        <v>48.577551360000008</v>
      </c>
      <c r="Y23" s="30">
        <v>44.106196480000001</v>
      </c>
      <c r="Z23" s="30">
        <v>44.422650879999999</v>
      </c>
      <c r="AA23" s="30">
        <v>41.0627456</v>
      </c>
      <c r="AB23" s="30">
        <v>39.649592320000004</v>
      </c>
      <c r="AC23" s="30">
        <v>39.176883200000006</v>
      </c>
      <c r="AD23" s="30">
        <v>43.693439578158085</v>
      </c>
      <c r="AE23" s="30">
        <v>41.90488269696155</v>
      </c>
      <c r="AF23" s="30">
        <v>44.440680991601909</v>
      </c>
      <c r="AG23" s="30"/>
    </row>
    <row r="24" spans="2:33" x14ac:dyDescent="0.25">
      <c r="B24" s="68" t="s">
        <v>180</v>
      </c>
      <c r="C24" s="30" t="s">
        <v>131</v>
      </c>
      <c r="D24" s="30" t="s">
        <v>131</v>
      </c>
      <c r="E24" s="30" t="s">
        <v>131</v>
      </c>
      <c r="F24" s="30" t="s">
        <v>131</v>
      </c>
      <c r="G24" s="30" t="s">
        <v>131</v>
      </c>
      <c r="H24" s="30" t="s">
        <v>131</v>
      </c>
      <c r="I24" s="30" t="s">
        <v>131</v>
      </c>
      <c r="J24" s="30" t="s">
        <v>131</v>
      </c>
      <c r="K24" s="30" t="s">
        <v>131</v>
      </c>
      <c r="L24" s="30" t="s">
        <v>131</v>
      </c>
      <c r="M24" s="30" t="s">
        <v>131</v>
      </c>
      <c r="N24" s="30" t="s">
        <v>131</v>
      </c>
      <c r="O24" s="30" t="s">
        <v>131</v>
      </c>
      <c r="P24" s="30" t="s">
        <v>131</v>
      </c>
      <c r="Q24" s="30" t="s">
        <v>131</v>
      </c>
      <c r="R24" s="30" t="s">
        <v>131</v>
      </c>
      <c r="S24" s="30" t="s">
        <v>131</v>
      </c>
      <c r="T24" s="30" t="s">
        <v>131</v>
      </c>
      <c r="U24" s="30" t="s">
        <v>131</v>
      </c>
      <c r="V24" s="30" t="s">
        <v>131</v>
      </c>
      <c r="W24" s="30">
        <v>5.4700000000000006E-2</v>
      </c>
      <c r="X24" s="30">
        <v>0.1047</v>
      </c>
      <c r="Y24" s="30">
        <v>0.13762000000000002</v>
      </c>
      <c r="Z24" s="30">
        <v>0.23218000000000003</v>
      </c>
      <c r="AA24" s="30">
        <v>0.40028000000000008</v>
      </c>
      <c r="AB24" s="30">
        <v>0.89638000000000007</v>
      </c>
      <c r="AC24" s="30">
        <v>0.78722000000000014</v>
      </c>
      <c r="AD24" s="30">
        <v>1.9025400000000001</v>
      </c>
      <c r="AE24" s="30">
        <v>2.5816234530354363</v>
      </c>
      <c r="AF24" s="30">
        <v>3.4579230873210043</v>
      </c>
      <c r="AG24" s="30"/>
    </row>
    <row r="25" spans="2:33" x14ac:dyDescent="0.2">
      <c r="B25" s="9" t="s">
        <v>149</v>
      </c>
      <c r="C25" s="30">
        <f t="shared" ref="C25:X25" si="19">SUM(C26:C27)</f>
        <v>97.736151786130392</v>
      </c>
      <c r="D25" s="30">
        <f t="shared" si="19"/>
        <v>97.88220073267567</v>
      </c>
      <c r="E25" s="30">
        <f t="shared" si="19"/>
        <v>98.661941870663441</v>
      </c>
      <c r="F25" s="30">
        <f t="shared" si="19"/>
        <v>99.468783822381241</v>
      </c>
      <c r="G25" s="30">
        <f t="shared" si="19"/>
        <v>100.12485467596191</v>
      </c>
      <c r="H25" s="30">
        <f t="shared" si="19"/>
        <v>100.58957019165692</v>
      </c>
      <c r="I25" s="30">
        <f t="shared" si="19"/>
        <v>100.60733564856253</v>
      </c>
      <c r="J25" s="30">
        <f t="shared" si="19"/>
        <v>84.715535539400037</v>
      </c>
      <c r="K25" s="30">
        <f t="shared" si="19"/>
        <v>66.672424749708597</v>
      </c>
      <c r="L25" s="30">
        <f t="shared" si="19"/>
        <v>74.517421147256442</v>
      </c>
      <c r="M25" s="30">
        <f t="shared" si="19"/>
        <v>79.509677802036663</v>
      </c>
      <c r="N25" s="30">
        <f t="shared" si="19"/>
        <v>88.680468027773983</v>
      </c>
      <c r="O25" s="30">
        <f t="shared" si="19"/>
        <v>114.68022125461589</v>
      </c>
      <c r="P25" s="30">
        <f t="shared" si="19"/>
        <v>161.65310805525169</v>
      </c>
      <c r="Q25" s="30">
        <f t="shared" si="19"/>
        <v>149.25923145124153</v>
      </c>
      <c r="R25" s="30">
        <f t="shared" si="19"/>
        <v>132.47789078977465</v>
      </c>
      <c r="S25" s="30">
        <f t="shared" si="19"/>
        <v>130.08429556349773</v>
      </c>
      <c r="T25" s="30">
        <f t="shared" si="19"/>
        <v>84.018016119658313</v>
      </c>
      <c r="U25" s="30">
        <f t="shared" si="19"/>
        <v>69.062305825140754</v>
      </c>
      <c r="V25" s="30">
        <f t="shared" si="19"/>
        <v>70.554009255619121</v>
      </c>
      <c r="W25" s="30">
        <f t="shared" si="19"/>
        <v>62.094445437770624</v>
      </c>
      <c r="X25" s="30">
        <f t="shared" si="19"/>
        <v>44.997079427955946</v>
      </c>
      <c r="Y25" s="30">
        <f t="shared" ref="Y25:AC25" si="20">SUM(Y26:Y27)</f>
        <v>48.316555502888967</v>
      </c>
      <c r="Z25" s="30">
        <f t="shared" si="20"/>
        <v>45.162599811442291</v>
      </c>
      <c r="AA25" s="30">
        <f t="shared" si="20"/>
        <v>41.683204244454295</v>
      </c>
      <c r="AB25" s="30">
        <f t="shared" si="20"/>
        <v>42.425007001546412</v>
      </c>
      <c r="AC25" s="30">
        <f t="shared" si="20"/>
        <v>25.043533748889661</v>
      </c>
      <c r="AD25" s="30">
        <f t="shared" ref="AD25:AE25" si="21">SUM(AD26:AD27)</f>
        <v>27.46370472051537</v>
      </c>
      <c r="AE25" s="30">
        <f t="shared" si="21"/>
        <v>23.906869479934141</v>
      </c>
      <c r="AF25" s="30">
        <f t="shared" ref="AF25" si="22">SUM(AF26:AF27)</f>
        <v>32.534923891422274</v>
      </c>
      <c r="AG25" s="30"/>
    </row>
    <row r="26" spans="2:33" x14ac:dyDescent="0.2">
      <c r="B26" s="48" t="s">
        <v>150</v>
      </c>
      <c r="C26" s="30">
        <v>83.803722375999982</v>
      </c>
      <c r="D26" s="30">
        <v>83.803722375999982</v>
      </c>
      <c r="E26" s="30">
        <v>83.803722375999982</v>
      </c>
      <c r="F26" s="30">
        <v>83.803722375999982</v>
      </c>
      <c r="G26" s="30">
        <v>83.803722375999982</v>
      </c>
      <c r="H26" s="30">
        <v>83.803722375999982</v>
      </c>
      <c r="I26" s="30">
        <v>83.803722375999982</v>
      </c>
      <c r="J26" s="30">
        <v>70.167318347999995</v>
      </c>
      <c r="K26" s="30">
        <v>52.981074319999998</v>
      </c>
      <c r="L26" s="30">
        <v>56.122010493333327</v>
      </c>
      <c r="M26" s="30">
        <v>59.262946666666657</v>
      </c>
      <c r="N26" s="30">
        <v>63.680999340666659</v>
      </c>
      <c r="O26" s="30">
        <v>64.685506286666666</v>
      </c>
      <c r="P26" s="30">
        <v>97.253458627333345</v>
      </c>
      <c r="Q26" s="30">
        <v>110.86615747666667</v>
      </c>
      <c r="R26" s="30">
        <v>107.35038316566668</v>
      </c>
      <c r="S26" s="30">
        <v>103.83460885466668</v>
      </c>
      <c r="T26" s="30">
        <v>82.87923091333333</v>
      </c>
      <c r="U26" s="30">
        <v>61.923852972000006</v>
      </c>
      <c r="V26" s="30">
        <v>63.346163692000012</v>
      </c>
      <c r="W26" s="30">
        <v>54.038424109496908</v>
      </c>
      <c r="X26" s="30">
        <v>37.380103609999992</v>
      </c>
      <c r="Y26" s="30">
        <v>44.829456006000008</v>
      </c>
      <c r="Z26" s="30">
        <v>42.80266323</v>
      </c>
      <c r="AA26" s="30">
        <v>38.879456160666678</v>
      </c>
      <c r="AB26" s="30">
        <v>39.386154354666672</v>
      </c>
      <c r="AC26" s="30">
        <v>22.188047232000006</v>
      </c>
      <c r="AD26" s="30">
        <v>24.416778498766664</v>
      </c>
      <c r="AE26" s="30">
        <v>20.288669791333337</v>
      </c>
      <c r="AF26" s="30">
        <v>27.59875426266667</v>
      </c>
      <c r="AG26" s="30"/>
    </row>
    <row r="27" spans="2:33" x14ac:dyDescent="0.2">
      <c r="B27" s="48" t="s">
        <v>151</v>
      </c>
      <c r="C27" s="30">
        <v>13.932429410130414</v>
      </c>
      <c r="D27" s="30">
        <v>14.078478356675689</v>
      </c>
      <c r="E27" s="30">
        <v>14.858219494663462</v>
      </c>
      <c r="F27" s="30">
        <v>15.665061446381255</v>
      </c>
      <c r="G27" s="30">
        <v>16.321132299961928</v>
      </c>
      <c r="H27" s="30">
        <v>16.785847815656933</v>
      </c>
      <c r="I27" s="30">
        <v>16.803613272562536</v>
      </c>
      <c r="J27" s="30">
        <v>14.548217191400047</v>
      </c>
      <c r="K27" s="30">
        <v>13.691350429708605</v>
      </c>
      <c r="L27" s="30">
        <v>18.395410653923108</v>
      </c>
      <c r="M27" s="30">
        <v>20.246731135370009</v>
      </c>
      <c r="N27" s="30">
        <v>24.999468687107328</v>
      </c>
      <c r="O27" s="30">
        <v>49.994714967949221</v>
      </c>
      <c r="P27" s="30">
        <v>64.399649427918348</v>
      </c>
      <c r="Q27" s="30">
        <v>38.393073974574875</v>
      </c>
      <c r="R27" s="30">
        <v>25.12750762410797</v>
      </c>
      <c r="S27" s="30">
        <v>26.249686708831046</v>
      </c>
      <c r="T27" s="30">
        <v>1.1387852063249753</v>
      </c>
      <c r="U27" s="30">
        <v>7.1384528531407421</v>
      </c>
      <c r="V27" s="30">
        <v>7.2078455636191103</v>
      </c>
      <c r="W27" s="30">
        <v>8.056021328273717</v>
      </c>
      <c r="X27" s="30">
        <v>7.6169758179559546</v>
      </c>
      <c r="Y27" s="30">
        <v>3.4870994968889564</v>
      </c>
      <c r="Z27" s="30">
        <v>2.3599365814422875</v>
      </c>
      <c r="AA27" s="30">
        <v>2.8037480837876196</v>
      </c>
      <c r="AB27" s="30">
        <v>3.0388526468797381</v>
      </c>
      <c r="AC27" s="30">
        <v>2.8554865168896542</v>
      </c>
      <c r="AD27" s="30">
        <v>3.0469262217487056</v>
      </c>
      <c r="AE27" s="30">
        <v>3.6181996886008032</v>
      </c>
      <c r="AF27" s="30">
        <v>4.9361696287556063</v>
      </c>
      <c r="AG27" s="30"/>
    </row>
    <row r="28" spans="2:33" x14ac:dyDescent="0.2">
      <c r="B28" s="9" t="s">
        <v>152</v>
      </c>
      <c r="C28" s="30">
        <f>C29</f>
        <v>136.24246125903687</v>
      </c>
      <c r="D28" s="30">
        <f t="shared" ref="D28:AF28" si="23">D29</f>
        <v>136.35292487947538</v>
      </c>
      <c r="E28" s="30">
        <f t="shared" si="23"/>
        <v>138.1350415155589</v>
      </c>
      <c r="F28" s="30">
        <f t="shared" si="23"/>
        <v>138.22474652174972</v>
      </c>
      <c r="G28" s="30">
        <f t="shared" si="23"/>
        <v>136.65847232478484</v>
      </c>
      <c r="H28" s="30">
        <f t="shared" si="23"/>
        <v>135.82943480054763</v>
      </c>
      <c r="I28" s="30">
        <f t="shared" si="23"/>
        <v>136.00608590157566</v>
      </c>
      <c r="J28" s="30">
        <f t="shared" si="23"/>
        <v>135.18615464589334</v>
      </c>
      <c r="K28" s="30">
        <f t="shared" si="23"/>
        <v>145.47812247761419</v>
      </c>
      <c r="L28" s="30">
        <f t="shared" si="23"/>
        <v>144.89987634914675</v>
      </c>
      <c r="M28" s="30">
        <f t="shared" si="23"/>
        <v>145.09695092841093</v>
      </c>
      <c r="N28" s="30">
        <f t="shared" si="23"/>
        <v>148.38402742432575</v>
      </c>
      <c r="O28" s="30">
        <f t="shared" si="23"/>
        <v>152.07503582110829</v>
      </c>
      <c r="P28" s="30">
        <f t="shared" si="23"/>
        <v>138.56564836748166</v>
      </c>
      <c r="Q28" s="30">
        <f t="shared" si="23"/>
        <v>136.48845362276316</v>
      </c>
      <c r="R28" s="30">
        <f t="shared" si="23"/>
        <v>138.72403146157541</v>
      </c>
      <c r="S28" s="30">
        <f t="shared" si="23"/>
        <v>135.0942057968067</v>
      </c>
      <c r="T28" s="30">
        <f t="shared" si="23"/>
        <v>136.34045531548622</v>
      </c>
      <c r="U28" s="30">
        <f t="shared" si="23"/>
        <v>144.45865873252731</v>
      </c>
      <c r="V28" s="30">
        <f t="shared" si="23"/>
        <v>145.21538137198615</v>
      </c>
      <c r="W28" s="30">
        <f t="shared" si="23"/>
        <v>144.45661811879282</v>
      </c>
      <c r="X28" s="30">
        <f t="shared" si="23"/>
        <v>142.9618190039364</v>
      </c>
      <c r="Y28" s="30">
        <f t="shared" si="23"/>
        <v>143.51345645184983</v>
      </c>
      <c r="Z28" s="30">
        <f t="shared" si="23"/>
        <v>142.89482259100808</v>
      </c>
      <c r="AA28" s="30">
        <f t="shared" si="23"/>
        <v>147.66360302881384</v>
      </c>
      <c r="AB28" s="30">
        <f t="shared" si="23"/>
        <v>148.29085695440011</v>
      </c>
      <c r="AC28" s="30">
        <f t="shared" si="23"/>
        <v>151.86439896916747</v>
      </c>
      <c r="AD28" s="30">
        <f t="shared" si="23"/>
        <v>153.91013864764318</v>
      </c>
      <c r="AE28" s="30">
        <f t="shared" si="23"/>
        <v>153.65080569134039</v>
      </c>
      <c r="AF28" s="30">
        <f t="shared" si="23"/>
        <v>157.0018596617812</v>
      </c>
      <c r="AG28" s="30"/>
    </row>
    <row r="29" spans="2:33" x14ac:dyDescent="0.2">
      <c r="B29" s="48" t="s">
        <v>153</v>
      </c>
      <c r="C29" s="30">
        <v>136.24246125903687</v>
      </c>
      <c r="D29" s="30">
        <v>136.35292487947538</v>
      </c>
      <c r="E29" s="30">
        <v>138.1350415155589</v>
      </c>
      <c r="F29" s="30">
        <v>138.22474652174972</v>
      </c>
      <c r="G29" s="30">
        <v>136.65847232478484</v>
      </c>
      <c r="H29" s="30">
        <v>135.82943480054763</v>
      </c>
      <c r="I29" s="30">
        <v>136.00608590157566</v>
      </c>
      <c r="J29" s="30">
        <v>135.18615464589334</v>
      </c>
      <c r="K29" s="30">
        <v>145.47812247761419</v>
      </c>
      <c r="L29" s="30">
        <v>144.89987634914675</v>
      </c>
      <c r="M29" s="30">
        <v>145.09695092841093</v>
      </c>
      <c r="N29" s="30">
        <v>148.38402742432575</v>
      </c>
      <c r="O29" s="30">
        <v>152.07503582110829</v>
      </c>
      <c r="P29" s="30">
        <v>138.56564836748166</v>
      </c>
      <c r="Q29" s="30">
        <v>136.48845362276316</v>
      </c>
      <c r="R29" s="30">
        <v>138.72403146157541</v>
      </c>
      <c r="S29" s="30">
        <v>135.0942057968067</v>
      </c>
      <c r="T29" s="30">
        <v>136.34045531548622</v>
      </c>
      <c r="U29" s="30">
        <v>144.45865873252731</v>
      </c>
      <c r="V29" s="30">
        <v>145.21538137198615</v>
      </c>
      <c r="W29" s="30">
        <v>144.45661811879282</v>
      </c>
      <c r="X29" s="30">
        <v>142.9618190039364</v>
      </c>
      <c r="Y29" s="30">
        <v>143.51345645184983</v>
      </c>
      <c r="Z29" s="30">
        <v>142.89482259100808</v>
      </c>
      <c r="AA29" s="30">
        <v>147.66360302881384</v>
      </c>
      <c r="AB29" s="30">
        <v>148.29085695440011</v>
      </c>
      <c r="AC29" s="30">
        <v>151.86439896916747</v>
      </c>
      <c r="AD29" s="30">
        <v>153.91013864764318</v>
      </c>
      <c r="AE29" s="30">
        <v>153.65080569134039</v>
      </c>
      <c r="AF29" s="30">
        <v>157.0018596617812</v>
      </c>
      <c r="AG29" s="30"/>
    </row>
    <row r="30" spans="2:33" x14ac:dyDescent="0.2">
      <c r="B30" s="48" t="s">
        <v>154</v>
      </c>
      <c r="C30" s="30" t="s">
        <v>231</v>
      </c>
      <c r="D30" s="30" t="s">
        <v>231</v>
      </c>
      <c r="E30" s="30" t="s">
        <v>231</v>
      </c>
      <c r="F30" s="30" t="s">
        <v>231</v>
      </c>
      <c r="G30" s="30" t="s">
        <v>231</v>
      </c>
      <c r="H30" s="30" t="s">
        <v>231</v>
      </c>
      <c r="I30" s="30" t="s">
        <v>231</v>
      </c>
      <c r="J30" s="30" t="s">
        <v>231</v>
      </c>
      <c r="K30" s="30" t="s">
        <v>231</v>
      </c>
      <c r="L30" s="30" t="s">
        <v>231</v>
      </c>
      <c r="M30" s="30" t="s">
        <v>231</v>
      </c>
      <c r="N30" s="30" t="s">
        <v>231</v>
      </c>
      <c r="O30" s="30" t="s">
        <v>231</v>
      </c>
      <c r="P30" s="30" t="s">
        <v>231</v>
      </c>
      <c r="Q30" s="30" t="s">
        <v>231</v>
      </c>
      <c r="R30" s="30" t="s">
        <v>231</v>
      </c>
      <c r="S30" s="30" t="s">
        <v>231</v>
      </c>
      <c r="T30" s="30" t="s">
        <v>231</v>
      </c>
      <c r="U30" s="30" t="s">
        <v>231</v>
      </c>
      <c r="V30" s="30" t="s">
        <v>231</v>
      </c>
      <c r="W30" s="30" t="s">
        <v>231</v>
      </c>
      <c r="X30" s="30" t="s">
        <v>231</v>
      </c>
      <c r="Y30" s="30" t="s">
        <v>231</v>
      </c>
      <c r="Z30" s="30" t="s">
        <v>231</v>
      </c>
      <c r="AA30" s="30" t="s">
        <v>231</v>
      </c>
      <c r="AB30" s="30" t="s">
        <v>231</v>
      </c>
      <c r="AC30" s="30" t="s">
        <v>231</v>
      </c>
      <c r="AD30" s="30" t="s">
        <v>231</v>
      </c>
      <c r="AE30" s="30" t="s">
        <v>231</v>
      </c>
      <c r="AF30" s="30" t="s">
        <v>231</v>
      </c>
      <c r="AG30" s="30"/>
    </row>
    <row r="31" spans="2:33" ht="18" x14ac:dyDescent="0.2">
      <c r="B31" s="8" t="s">
        <v>175</v>
      </c>
      <c r="C31" s="31">
        <f>SUM(C19,C22,C25,C28)</f>
        <v>1552.053617690967</v>
      </c>
      <c r="D31" s="31">
        <f t="shared" ref="D31:AA31" si="24">SUM(D19,D22,D25,D28)</f>
        <v>1632.811365232481</v>
      </c>
      <c r="E31" s="31">
        <f t="shared" si="24"/>
        <v>1698.2299225574204</v>
      </c>
      <c r="F31" s="31">
        <f t="shared" si="24"/>
        <v>1748.2816571592587</v>
      </c>
      <c r="G31" s="31">
        <f t="shared" si="24"/>
        <v>1792.8493340275654</v>
      </c>
      <c r="H31" s="31">
        <f t="shared" si="24"/>
        <v>1829.1780952628817</v>
      </c>
      <c r="I31" s="31">
        <f t="shared" si="24"/>
        <v>1708.4830322402095</v>
      </c>
      <c r="J31" s="31">
        <f t="shared" si="24"/>
        <v>1432.6262505012098</v>
      </c>
      <c r="K31" s="31">
        <f t="shared" si="24"/>
        <v>1475.5765436871579</v>
      </c>
      <c r="L31" s="31">
        <f t="shared" si="24"/>
        <v>1480.7046945341847</v>
      </c>
      <c r="M31" s="31">
        <f t="shared" si="24"/>
        <v>1492.7703645905121</v>
      </c>
      <c r="N31" s="31">
        <f t="shared" si="24"/>
        <v>1605.3489199626404</v>
      </c>
      <c r="O31" s="31">
        <f t="shared" si="24"/>
        <v>1710.2325565770898</v>
      </c>
      <c r="P31" s="31">
        <f t="shared" si="24"/>
        <v>1765.4681984593715</v>
      </c>
      <c r="Q31" s="31">
        <f t="shared" si="24"/>
        <v>1510.748057598471</v>
      </c>
      <c r="R31" s="31">
        <f t="shared" si="24"/>
        <v>1324.7426011584278</v>
      </c>
      <c r="S31" s="31">
        <f t="shared" si="24"/>
        <v>1351.7784477711425</v>
      </c>
      <c r="T31" s="31">
        <f t="shared" si="24"/>
        <v>873.22532685138822</v>
      </c>
      <c r="U31" s="31">
        <f t="shared" si="24"/>
        <v>726.007280495332</v>
      </c>
      <c r="V31" s="31">
        <f t="shared" si="24"/>
        <v>548.55719027401574</v>
      </c>
      <c r="W31" s="31">
        <f t="shared" si="24"/>
        <v>534.05640016942596</v>
      </c>
      <c r="X31" s="31">
        <f t="shared" si="24"/>
        <v>618.20228335799129</v>
      </c>
      <c r="Y31" s="31">
        <f t="shared" si="24"/>
        <v>538.86537608647791</v>
      </c>
      <c r="Z31" s="31">
        <f t="shared" si="24"/>
        <v>693.68219645613181</v>
      </c>
      <c r="AA31" s="31">
        <f t="shared" si="24"/>
        <v>878.91090359765394</v>
      </c>
      <c r="AB31" s="31">
        <f>SUM(AB19,AB22,AB25,AB28)</f>
        <v>958.18854166102369</v>
      </c>
      <c r="AC31" s="31">
        <f>SUM(AC19,AC22,AC25,AC28)</f>
        <v>966.4328951801441</v>
      </c>
      <c r="AD31" s="31">
        <f>SUM(AD19,AD22,AD25,AD28)</f>
        <v>944.87506111343566</v>
      </c>
      <c r="AE31" s="31">
        <f>SUM(AE19,AE22,AE25,AE28)</f>
        <v>914.75352621093566</v>
      </c>
      <c r="AF31" s="31">
        <f>SUM(AF19,AF22,AF25,AF28)</f>
        <v>914.31271860051004</v>
      </c>
      <c r="AG31" s="31"/>
    </row>
    <row r="32" spans="2:33" x14ac:dyDescent="0.2">
      <c r="B32" s="25"/>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row>
    <row r="33" spans="2:35" x14ac:dyDescent="0.2">
      <c r="B33" s="8" t="s">
        <v>7</v>
      </c>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row>
    <row r="35" spans="2:35" x14ac:dyDescent="0.2">
      <c r="B35" s="4" t="s">
        <v>102</v>
      </c>
      <c r="C35" s="4">
        <v>1990</v>
      </c>
      <c r="D35" s="4">
        <v>1991</v>
      </c>
      <c r="E35" s="4">
        <v>1992</v>
      </c>
      <c r="F35" s="4">
        <v>1993</v>
      </c>
      <c r="G35" s="4">
        <v>1994</v>
      </c>
      <c r="H35" s="4">
        <v>1995</v>
      </c>
      <c r="I35" s="4">
        <v>1996</v>
      </c>
      <c r="J35" s="4">
        <v>1997</v>
      </c>
      <c r="K35" s="4">
        <v>1998</v>
      </c>
      <c r="L35" s="4">
        <v>1999</v>
      </c>
      <c r="M35" s="4">
        <v>2000</v>
      </c>
      <c r="N35" s="4">
        <v>2001</v>
      </c>
      <c r="O35" s="4">
        <v>2002</v>
      </c>
      <c r="P35" s="4">
        <v>2003</v>
      </c>
      <c r="Q35" s="4">
        <v>2004</v>
      </c>
      <c r="R35" s="4">
        <v>2005</v>
      </c>
      <c r="S35" s="4">
        <v>2006</v>
      </c>
      <c r="T35" s="4">
        <v>2007</v>
      </c>
      <c r="U35" s="4">
        <v>2008</v>
      </c>
      <c r="V35" s="4">
        <v>2009</v>
      </c>
      <c r="W35" s="4">
        <v>2010</v>
      </c>
      <c r="X35" s="4">
        <v>2011</v>
      </c>
      <c r="Y35" s="4">
        <v>2012</v>
      </c>
      <c r="Z35" s="4">
        <v>2013</v>
      </c>
      <c r="AA35" s="4">
        <v>2014</v>
      </c>
      <c r="AB35" s="4">
        <v>2015</v>
      </c>
      <c r="AC35" s="4">
        <v>2016</v>
      </c>
      <c r="AD35" s="4">
        <v>2017</v>
      </c>
      <c r="AE35" s="4">
        <v>2018</v>
      </c>
      <c r="AF35" s="4">
        <v>2019</v>
      </c>
      <c r="AG35" s="4"/>
    </row>
    <row r="36" spans="2:35" x14ac:dyDescent="0.2">
      <c r="B36" s="9" t="s">
        <v>145</v>
      </c>
      <c r="C36" s="28">
        <f>IFERROR((C19-C4)/C4,"NA")</f>
        <v>0</v>
      </c>
      <c r="D36" s="28">
        <f t="shared" ref="D36:Z36" si="25">IFERROR((D19-D4)/D4,"NA")</f>
        <v>0</v>
      </c>
      <c r="E36" s="28">
        <f t="shared" si="25"/>
        <v>0</v>
      </c>
      <c r="F36" s="28">
        <f t="shared" si="25"/>
        <v>0</v>
      </c>
      <c r="G36" s="28">
        <f t="shared" si="25"/>
        <v>0</v>
      </c>
      <c r="H36" s="28">
        <f t="shared" si="25"/>
        <v>0</v>
      </c>
      <c r="I36" s="28">
        <f t="shared" si="25"/>
        <v>0</v>
      </c>
      <c r="J36" s="28">
        <f t="shared" si="25"/>
        <v>0</v>
      </c>
      <c r="K36" s="28">
        <f t="shared" si="25"/>
        <v>0</v>
      </c>
      <c r="L36" s="28">
        <f t="shared" si="25"/>
        <v>0</v>
      </c>
      <c r="M36" s="28">
        <f t="shared" si="25"/>
        <v>0</v>
      </c>
      <c r="N36" s="28">
        <f t="shared" si="25"/>
        <v>0</v>
      </c>
      <c r="O36" s="28">
        <f t="shared" si="25"/>
        <v>0</v>
      </c>
      <c r="P36" s="28">
        <f t="shared" si="25"/>
        <v>0</v>
      </c>
      <c r="Q36" s="28">
        <f t="shared" si="25"/>
        <v>0</v>
      </c>
      <c r="R36" s="28">
        <f t="shared" si="25"/>
        <v>0</v>
      </c>
      <c r="S36" s="28">
        <f t="shared" si="25"/>
        <v>0</v>
      </c>
      <c r="T36" s="28">
        <f t="shared" si="25"/>
        <v>0</v>
      </c>
      <c r="U36" s="28">
        <f t="shared" si="25"/>
        <v>0</v>
      </c>
      <c r="V36" s="28">
        <f t="shared" si="25"/>
        <v>0</v>
      </c>
      <c r="W36" s="28">
        <f t="shared" si="25"/>
        <v>0</v>
      </c>
      <c r="X36" s="28">
        <f t="shared" si="25"/>
        <v>0</v>
      </c>
      <c r="Y36" s="28">
        <f t="shared" si="25"/>
        <v>0</v>
      </c>
      <c r="Z36" s="28">
        <f t="shared" si="25"/>
        <v>0</v>
      </c>
      <c r="AA36" s="28">
        <f>IFERROR((AA19-AA4)/AA4,"NA")</f>
        <v>0</v>
      </c>
      <c r="AB36" s="28">
        <f>IFERROR((AB19-AB4)/AB4,"NA")</f>
        <v>0</v>
      </c>
      <c r="AC36" s="28">
        <f>IFERROR((AC19-AC4)/AC4,"NA")</f>
        <v>0</v>
      </c>
      <c r="AD36" s="28">
        <f t="shared" ref="AD36:AE36" si="26">IFERROR((AD19-AD4)/AD4,"NA")</f>
        <v>0</v>
      </c>
      <c r="AE36" s="28">
        <f t="shared" si="26"/>
        <v>0</v>
      </c>
      <c r="AF36" s="28">
        <f t="shared" ref="AF36" si="27">IFERROR((AF19-AF4)/AF4,"NA")</f>
        <v>0</v>
      </c>
      <c r="AG36" s="28"/>
      <c r="AH36" s="41"/>
    </row>
    <row r="37" spans="2:35" x14ac:dyDescent="0.2">
      <c r="B37" s="48" t="s">
        <v>146</v>
      </c>
      <c r="C37" s="28" t="str">
        <f t="shared" ref="C37:AA37" si="28">IFERROR((C20-C5)/C5,"NA")</f>
        <v>NA</v>
      </c>
      <c r="D37" s="28" t="str">
        <f t="shared" si="28"/>
        <v>NA</v>
      </c>
      <c r="E37" s="28" t="str">
        <f t="shared" si="28"/>
        <v>NA</v>
      </c>
      <c r="F37" s="28" t="str">
        <f t="shared" si="28"/>
        <v>NA</v>
      </c>
      <c r="G37" s="28" t="str">
        <f t="shared" si="28"/>
        <v>NA</v>
      </c>
      <c r="H37" s="28" t="str">
        <f t="shared" si="28"/>
        <v>NA</v>
      </c>
      <c r="I37" s="28" t="str">
        <f t="shared" si="28"/>
        <v>NA</v>
      </c>
      <c r="J37" s="28" t="str">
        <f t="shared" si="28"/>
        <v>NA</v>
      </c>
      <c r="K37" s="28" t="str">
        <f t="shared" si="28"/>
        <v>NA</v>
      </c>
      <c r="L37" s="28">
        <f t="shared" si="28"/>
        <v>0</v>
      </c>
      <c r="M37" s="28">
        <f t="shared" si="28"/>
        <v>0</v>
      </c>
      <c r="N37" s="28">
        <f t="shared" si="28"/>
        <v>0</v>
      </c>
      <c r="O37" s="28">
        <f t="shared" si="28"/>
        <v>0</v>
      </c>
      <c r="P37" s="28">
        <f t="shared" si="28"/>
        <v>0</v>
      </c>
      <c r="Q37" s="28">
        <f t="shared" si="28"/>
        <v>0</v>
      </c>
      <c r="R37" s="28">
        <f t="shared" si="28"/>
        <v>0</v>
      </c>
      <c r="S37" s="28">
        <f t="shared" si="28"/>
        <v>0</v>
      </c>
      <c r="T37" s="28">
        <f>IFERROR((T20-T5)/T5,"NA")</f>
        <v>0</v>
      </c>
      <c r="U37" s="28">
        <f t="shared" si="28"/>
        <v>0</v>
      </c>
      <c r="V37" s="28">
        <f t="shared" si="28"/>
        <v>0</v>
      </c>
      <c r="W37" s="28">
        <f t="shared" si="28"/>
        <v>0</v>
      </c>
      <c r="X37" s="28">
        <f t="shared" si="28"/>
        <v>0</v>
      </c>
      <c r="Y37" s="28">
        <f t="shared" si="28"/>
        <v>0</v>
      </c>
      <c r="Z37" s="28">
        <f t="shared" si="28"/>
        <v>0</v>
      </c>
      <c r="AA37" s="28">
        <f t="shared" si="28"/>
        <v>0</v>
      </c>
      <c r="AB37" s="28">
        <f t="shared" ref="AB37:AC39" si="29">IFERROR((AB20-AB5)/AB5,"NA")</f>
        <v>0</v>
      </c>
      <c r="AC37" s="28">
        <f t="shared" si="29"/>
        <v>0</v>
      </c>
      <c r="AD37" s="28">
        <f t="shared" ref="AD37:AE37" si="30">IFERROR((AD20-AD5)/AD5,"NA")</f>
        <v>0</v>
      </c>
      <c r="AE37" s="28">
        <f t="shared" si="30"/>
        <v>0</v>
      </c>
      <c r="AF37" s="28">
        <f t="shared" ref="AF37" si="31">IFERROR((AF20-AF5)/AF5,"NA")</f>
        <v>0</v>
      </c>
      <c r="AG37" s="28"/>
      <c r="AH37" s="41"/>
    </row>
    <row r="38" spans="2:35" x14ac:dyDescent="0.2">
      <c r="B38" s="48" t="s">
        <v>147</v>
      </c>
      <c r="C38" s="28">
        <f t="shared" ref="C38:AA38" si="32">IFERROR((C21-C6)/C6,"NA")</f>
        <v>0</v>
      </c>
      <c r="D38" s="28">
        <f t="shared" si="32"/>
        <v>0</v>
      </c>
      <c r="E38" s="28">
        <f t="shared" si="32"/>
        <v>0</v>
      </c>
      <c r="F38" s="28">
        <f t="shared" si="32"/>
        <v>0</v>
      </c>
      <c r="G38" s="28">
        <f t="shared" si="32"/>
        <v>0</v>
      </c>
      <c r="H38" s="28">
        <f t="shared" si="32"/>
        <v>0</v>
      </c>
      <c r="I38" s="28">
        <f t="shared" si="32"/>
        <v>0</v>
      </c>
      <c r="J38" s="28">
        <f t="shared" si="32"/>
        <v>0</v>
      </c>
      <c r="K38" s="28">
        <f t="shared" si="32"/>
        <v>0</v>
      </c>
      <c r="L38" s="28" t="str">
        <f t="shared" si="32"/>
        <v>NA</v>
      </c>
      <c r="M38" s="28" t="str">
        <f t="shared" si="32"/>
        <v>NA</v>
      </c>
      <c r="N38" s="28" t="str">
        <f t="shared" si="32"/>
        <v>NA</v>
      </c>
      <c r="O38" s="28" t="str">
        <f t="shared" si="32"/>
        <v>NA</v>
      </c>
      <c r="P38" s="28" t="str">
        <f t="shared" si="32"/>
        <v>NA</v>
      </c>
      <c r="Q38" s="28" t="str">
        <f t="shared" si="32"/>
        <v>NA</v>
      </c>
      <c r="R38" s="28" t="str">
        <f t="shared" si="32"/>
        <v>NA</v>
      </c>
      <c r="S38" s="28" t="str">
        <f t="shared" si="32"/>
        <v>NA</v>
      </c>
      <c r="T38" s="28" t="str">
        <f t="shared" si="32"/>
        <v>NA</v>
      </c>
      <c r="U38" s="28" t="str">
        <f t="shared" si="32"/>
        <v>NA</v>
      </c>
      <c r="V38" s="28" t="str">
        <f t="shared" si="32"/>
        <v>NA</v>
      </c>
      <c r="W38" s="28" t="str">
        <f t="shared" si="32"/>
        <v>NA</v>
      </c>
      <c r="X38" s="28" t="str">
        <f t="shared" si="32"/>
        <v>NA</v>
      </c>
      <c r="Y38" s="28" t="str">
        <f t="shared" si="32"/>
        <v>NA</v>
      </c>
      <c r="Z38" s="28" t="str">
        <f t="shared" si="32"/>
        <v>NA</v>
      </c>
      <c r="AA38" s="28" t="str">
        <f t="shared" si="32"/>
        <v>NA</v>
      </c>
      <c r="AB38" s="28" t="str">
        <f t="shared" si="29"/>
        <v>NA</v>
      </c>
      <c r="AC38" s="28" t="str">
        <f t="shared" si="29"/>
        <v>NA</v>
      </c>
      <c r="AD38" s="28" t="str">
        <f t="shared" ref="AD38:AE38" si="33">IFERROR((AD21-AD6)/AD6,"NA")</f>
        <v>NA</v>
      </c>
      <c r="AE38" s="28" t="str">
        <f t="shared" si="33"/>
        <v>NA</v>
      </c>
      <c r="AF38" s="28" t="str">
        <f t="shared" ref="AF38" si="34">IFERROR((AF21-AF6)/AF6,"NA")</f>
        <v>NA</v>
      </c>
      <c r="AG38" s="28"/>
      <c r="AH38" s="41"/>
    </row>
    <row r="39" spans="2:35" x14ac:dyDescent="0.2">
      <c r="B39" s="9" t="s">
        <v>148</v>
      </c>
      <c r="C39" s="28" t="str">
        <f t="shared" ref="C39:AA39" si="35">IFERROR((C22-C7)/C7,"NA")</f>
        <v>NA</v>
      </c>
      <c r="D39" s="28" t="str">
        <f t="shared" si="35"/>
        <v>NA</v>
      </c>
      <c r="E39" s="28" t="str">
        <f t="shared" si="35"/>
        <v>NA</v>
      </c>
      <c r="F39" s="28" t="str">
        <f t="shared" si="35"/>
        <v>NA</v>
      </c>
      <c r="G39" s="28" t="str">
        <f t="shared" si="35"/>
        <v>NA</v>
      </c>
      <c r="H39" s="28" t="str">
        <f t="shared" si="35"/>
        <v>NA</v>
      </c>
      <c r="I39" s="28" t="str">
        <f t="shared" si="35"/>
        <v>NA</v>
      </c>
      <c r="J39" s="28" t="str">
        <f t="shared" si="35"/>
        <v>NA</v>
      </c>
      <c r="K39" s="28" t="str">
        <f t="shared" si="35"/>
        <v>NA</v>
      </c>
      <c r="L39" s="28" t="str">
        <f t="shared" si="35"/>
        <v>NA</v>
      </c>
      <c r="M39" s="28" t="str">
        <f t="shared" si="35"/>
        <v>NA</v>
      </c>
      <c r="N39" s="28">
        <f t="shared" si="35"/>
        <v>0</v>
      </c>
      <c r="O39" s="28">
        <f t="shared" si="35"/>
        <v>0</v>
      </c>
      <c r="P39" s="28">
        <f t="shared" si="35"/>
        <v>0</v>
      </c>
      <c r="Q39" s="28">
        <f>IFERROR((Q22-Q7)/Q7,"NA")</f>
        <v>3.0157126144660946</v>
      </c>
      <c r="R39" s="28">
        <f t="shared" si="35"/>
        <v>2.3804783854491105</v>
      </c>
      <c r="S39" s="28">
        <f t="shared" si="35"/>
        <v>1.7226102849131237</v>
      </c>
      <c r="T39" s="28">
        <f t="shared" si="35"/>
        <v>1.9536449317176381</v>
      </c>
      <c r="U39" s="28">
        <f t="shared" si="35"/>
        <v>1.9588010683136503</v>
      </c>
      <c r="V39" s="28">
        <f t="shared" si="35"/>
        <v>1.2770086033583212</v>
      </c>
      <c r="W39" s="28">
        <f t="shared" si="35"/>
        <v>5.8164610870240087E-2</v>
      </c>
      <c r="X39" s="28">
        <f>IFERROR((X22-X7)/X7,"NA")</f>
        <v>-7.1387921922281286E-2</v>
      </c>
      <c r="Y39" s="28">
        <f t="shared" si="35"/>
        <v>-1.2826659431970712E-2</v>
      </c>
      <c r="Z39" s="28">
        <f t="shared" si="35"/>
        <v>-3.9307522580822901E-2</v>
      </c>
      <c r="AA39" s="28">
        <f t="shared" si="35"/>
        <v>-0.12503758750904784</v>
      </c>
      <c r="AB39" s="28">
        <f t="shared" si="29"/>
        <v>5.9177553807510712E-2</v>
      </c>
      <c r="AC39" s="28">
        <f t="shared" si="29"/>
        <v>-7.340295759908784E-2</v>
      </c>
      <c r="AD39" s="28">
        <f t="shared" ref="AD39" si="36">IFERROR((AD22-AD7)/AD7,"NA")</f>
        <v>9.5202969820684224E-3</v>
      </c>
      <c r="AE39" s="28">
        <f>IFERROR((AE22-AE7)/AE7,"NA")</f>
        <v>2.710304497812021E-3</v>
      </c>
      <c r="AF39" s="28">
        <f>IFERROR((AF22-AF7)/AF7,"NA")</f>
        <v>7.9617799587531624E-2</v>
      </c>
      <c r="AG39" s="28"/>
      <c r="AH39" s="33">
        <f>AVERAGE(Q39:AF39)</f>
        <v>0.76221773780749313</v>
      </c>
    </row>
    <row r="40" spans="2:35" x14ac:dyDescent="0.2">
      <c r="B40" s="9" t="s">
        <v>149</v>
      </c>
      <c r="C40" s="28">
        <f t="shared" ref="C40:AA40" si="37">IFERROR((C25-C8)/C8,"NA")</f>
        <v>0</v>
      </c>
      <c r="D40" s="28">
        <f t="shared" si="37"/>
        <v>0</v>
      </c>
      <c r="E40" s="28">
        <f t="shared" si="37"/>
        <v>0</v>
      </c>
      <c r="F40" s="28">
        <f t="shared" si="37"/>
        <v>0</v>
      </c>
      <c r="G40" s="28">
        <f t="shared" si="37"/>
        <v>0</v>
      </c>
      <c r="H40" s="28">
        <f t="shared" si="37"/>
        <v>0</v>
      </c>
      <c r="I40" s="28">
        <f t="shared" si="37"/>
        <v>0</v>
      </c>
      <c r="J40" s="28">
        <f t="shared" si="37"/>
        <v>0</v>
      </c>
      <c r="K40" s="28">
        <f t="shared" si="37"/>
        <v>0</v>
      </c>
      <c r="L40" s="28">
        <f t="shared" si="37"/>
        <v>0</v>
      </c>
      <c r="M40" s="28">
        <f t="shared" si="37"/>
        <v>0</v>
      </c>
      <c r="N40" s="28">
        <f t="shared" si="37"/>
        <v>0</v>
      </c>
      <c r="O40" s="28">
        <f t="shared" si="37"/>
        <v>0</v>
      </c>
      <c r="P40" s="28">
        <f t="shared" si="37"/>
        <v>0</v>
      </c>
      <c r="Q40" s="28">
        <f t="shared" si="37"/>
        <v>0</v>
      </c>
      <c r="R40" s="28">
        <f t="shared" si="37"/>
        <v>0</v>
      </c>
      <c r="S40" s="28">
        <f t="shared" si="37"/>
        <v>0</v>
      </c>
      <c r="T40" s="28">
        <f t="shared" si="37"/>
        <v>0</v>
      </c>
      <c r="U40" s="28">
        <f t="shared" si="37"/>
        <v>0</v>
      </c>
      <c r="V40" s="28">
        <f t="shared" si="37"/>
        <v>0</v>
      </c>
      <c r="W40" s="28">
        <f t="shared" si="37"/>
        <v>0</v>
      </c>
      <c r="X40" s="28">
        <f t="shared" si="37"/>
        <v>0</v>
      </c>
      <c r="Y40" s="28">
        <f t="shared" si="37"/>
        <v>0</v>
      </c>
      <c r="Z40" s="28">
        <f t="shared" si="37"/>
        <v>0</v>
      </c>
      <c r="AA40" s="28">
        <f t="shared" si="37"/>
        <v>0</v>
      </c>
      <c r="AB40" s="28">
        <f t="shared" ref="AB40:AC46" si="38">IFERROR((AB25-AB8)/AB8,"NA")</f>
        <v>0</v>
      </c>
      <c r="AC40" s="28">
        <f t="shared" si="38"/>
        <v>0</v>
      </c>
      <c r="AD40" s="28">
        <f t="shared" ref="AD40:AE40" si="39">IFERROR((AD25-AD8)/AD8,"NA")</f>
        <v>0</v>
      </c>
      <c r="AE40" s="28">
        <f t="shared" si="39"/>
        <v>0</v>
      </c>
      <c r="AF40" s="28">
        <f t="shared" ref="AF40" si="40">IFERROR((AF25-AF8)/AF8,"NA")</f>
        <v>2.489211413701268E-4</v>
      </c>
      <c r="AG40" s="28"/>
      <c r="AH40" s="33"/>
    </row>
    <row r="41" spans="2:35" x14ac:dyDescent="0.2">
      <c r="B41" s="48" t="s">
        <v>150</v>
      </c>
      <c r="C41" s="28">
        <f t="shared" ref="C41:AA41" si="41">IFERROR((C26-C9)/C9,"NA")</f>
        <v>0</v>
      </c>
      <c r="D41" s="28">
        <f t="shared" si="41"/>
        <v>0</v>
      </c>
      <c r="E41" s="28">
        <f t="shared" si="41"/>
        <v>0</v>
      </c>
      <c r="F41" s="28">
        <f t="shared" si="41"/>
        <v>0</v>
      </c>
      <c r="G41" s="28">
        <f t="shared" si="41"/>
        <v>0</v>
      </c>
      <c r="H41" s="28">
        <f t="shared" si="41"/>
        <v>0</v>
      </c>
      <c r="I41" s="28">
        <f t="shared" si="41"/>
        <v>0</v>
      </c>
      <c r="J41" s="28">
        <f t="shared" si="41"/>
        <v>0</v>
      </c>
      <c r="K41" s="28">
        <f t="shared" si="41"/>
        <v>0</v>
      </c>
      <c r="L41" s="28">
        <f t="shared" si="41"/>
        <v>0</v>
      </c>
      <c r="M41" s="28">
        <f t="shared" si="41"/>
        <v>0</v>
      </c>
      <c r="N41" s="28">
        <f t="shared" si="41"/>
        <v>0</v>
      </c>
      <c r="O41" s="28">
        <f t="shared" si="41"/>
        <v>0</v>
      </c>
      <c r="P41" s="28">
        <f t="shared" si="41"/>
        <v>0</v>
      </c>
      <c r="Q41" s="28">
        <f t="shared" si="41"/>
        <v>0</v>
      </c>
      <c r="R41" s="28">
        <f t="shared" si="41"/>
        <v>0</v>
      </c>
      <c r="S41" s="28">
        <f t="shared" si="41"/>
        <v>0</v>
      </c>
      <c r="T41" s="28">
        <f t="shared" si="41"/>
        <v>0</v>
      </c>
      <c r="U41" s="28">
        <f t="shared" si="41"/>
        <v>0</v>
      </c>
      <c r="V41" s="28">
        <f t="shared" si="41"/>
        <v>0</v>
      </c>
      <c r="W41" s="28">
        <f t="shared" si="41"/>
        <v>0</v>
      </c>
      <c r="X41" s="28">
        <f t="shared" si="41"/>
        <v>0</v>
      </c>
      <c r="Y41" s="28">
        <f t="shared" si="41"/>
        <v>0</v>
      </c>
      <c r="Z41" s="28">
        <f t="shared" si="41"/>
        <v>0</v>
      </c>
      <c r="AA41" s="28">
        <f t="shared" si="41"/>
        <v>0</v>
      </c>
      <c r="AB41" s="28">
        <f t="shared" si="38"/>
        <v>0</v>
      </c>
      <c r="AC41" s="28">
        <f t="shared" si="38"/>
        <v>0</v>
      </c>
      <c r="AD41" s="28">
        <f t="shared" ref="AD41:AE41" si="42">IFERROR((AD26-AD9)/AD9,"NA")</f>
        <v>0</v>
      </c>
      <c r="AE41" s="28">
        <f t="shared" si="42"/>
        <v>0</v>
      </c>
      <c r="AF41" s="28">
        <f t="shared" ref="AF41" si="43">IFERROR((AF26-AF9)/AF9,"NA")</f>
        <v>0</v>
      </c>
      <c r="AG41" s="28"/>
      <c r="AH41" s="33"/>
    </row>
    <row r="42" spans="2:35" x14ac:dyDescent="0.2">
      <c r="B42" s="48" t="s">
        <v>151</v>
      </c>
      <c r="C42" s="28">
        <f t="shared" ref="C42:AA42" si="44">IFERROR((C27-C10)/C10,"NA")</f>
        <v>0</v>
      </c>
      <c r="D42" s="28">
        <f t="shared" si="44"/>
        <v>0</v>
      </c>
      <c r="E42" s="28">
        <f t="shared" si="44"/>
        <v>0</v>
      </c>
      <c r="F42" s="28">
        <f t="shared" si="44"/>
        <v>0</v>
      </c>
      <c r="G42" s="28">
        <f t="shared" si="44"/>
        <v>0</v>
      </c>
      <c r="H42" s="28">
        <f t="shared" si="44"/>
        <v>0</v>
      </c>
      <c r="I42" s="28">
        <f t="shared" si="44"/>
        <v>0</v>
      </c>
      <c r="J42" s="28">
        <f t="shared" si="44"/>
        <v>0</v>
      </c>
      <c r="K42" s="28">
        <f t="shared" si="44"/>
        <v>0</v>
      </c>
      <c r="L42" s="28">
        <f t="shared" si="44"/>
        <v>0</v>
      </c>
      <c r="M42" s="28">
        <f t="shared" si="44"/>
        <v>0</v>
      </c>
      <c r="N42" s="28">
        <f t="shared" si="44"/>
        <v>0</v>
      </c>
      <c r="O42" s="28">
        <f t="shared" si="44"/>
        <v>0</v>
      </c>
      <c r="P42" s="28">
        <f t="shared" si="44"/>
        <v>0</v>
      </c>
      <c r="Q42" s="28">
        <f t="shared" si="44"/>
        <v>0</v>
      </c>
      <c r="R42" s="28">
        <f t="shared" si="44"/>
        <v>0</v>
      </c>
      <c r="S42" s="28">
        <f t="shared" si="44"/>
        <v>0</v>
      </c>
      <c r="T42" s="28">
        <f t="shared" si="44"/>
        <v>0</v>
      </c>
      <c r="U42" s="28">
        <f t="shared" si="44"/>
        <v>0</v>
      </c>
      <c r="V42" s="28">
        <f t="shared" si="44"/>
        <v>0</v>
      </c>
      <c r="W42" s="28">
        <f t="shared" si="44"/>
        <v>0</v>
      </c>
      <c r="X42" s="28">
        <f t="shared" si="44"/>
        <v>0</v>
      </c>
      <c r="Y42" s="28">
        <f t="shared" si="44"/>
        <v>0</v>
      </c>
      <c r="Z42" s="28">
        <f t="shared" si="44"/>
        <v>0</v>
      </c>
      <c r="AA42" s="28">
        <f t="shared" si="44"/>
        <v>0</v>
      </c>
      <c r="AB42" s="28">
        <f t="shared" si="38"/>
        <v>0</v>
      </c>
      <c r="AC42" s="28">
        <f t="shared" si="38"/>
        <v>0</v>
      </c>
      <c r="AD42" s="28">
        <f t="shared" ref="AD42:AE42" si="45">IFERROR((AD27-AD10)/AD10,"NA")</f>
        <v>0</v>
      </c>
      <c r="AE42" s="28">
        <f t="shared" si="45"/>
        <v>0</v>
      </c>
      <c r="AF42" s="28">
        <f t="shared" ref="AF42" si="46">IFERROR((AF27-AF10)/AF10,"NA")</f>
        <v>1.6429575917719392E-3</v>
      </c>
      <c r="AG42" s="28"/>
      <c r="AH42" s="33"/>
    </row>
    <row r="43" spans="2:35" x14ac:dyDescent="0.2">
      <c r="B43" s="9" t="s">
        <v>152</v>
      </c>
      <c r="C43" s="28">
        <f t="shared" ref="C43:AA43" si="47">IFERROR((C28-C11)/C11,"NA")</f>
        <v>0</v>
      </c>
      <c r="D43" s="28">
        <f t="shared" si="47"/>
        <v>0</v>
      </c>
      <c r="E43" s="28">
        <f t="shared" si="47"/>
        <v>0</v>
      </c>
      <c r="F43" s="28">
        <f t="shared" si="47"/>
        <v>0</v>
      </c>
      <c r="G43" s="28">
        <f t="shared" si="47"/>
        <v>0</v>
      </c>
      <c r="H43" s="28">
        <f t="shared" si="47"/>
        <v>0</v>
      </c>
      <c r="I43" s="28">
        <f t="shared" si="47"/>
        <v>0</v>
      </c>
      <c r="J43" s="28">
        <f t="shared" si="47"/>
        <v>0</v>
      </c>
      <c r="K43" s="28">
        <f t="shared" si="47"/>
        <v>0</v>
      </c>
      <c r="L43" s="28">
        <f t="shared" si="47"/>
        <v>0</v>
      </c>
      <c r="M43" s="28">
        <f t="shared" si="47"/>
        <v>0</v>
      </c>
      <c r="N43" s="28">
        <f t="shared" si="47"/>
        <v>0</v>
      </c>
      <c r="O43" s="28">
        <f t="shared" si="47"/>
        <v>0</v>
      </c>
      <c r="P43" s="28">
        <f t="shared" si="47"/>
        <v>0</v>
      </c>
      <c r="Q43" s="28">
        <f t="shared" si="47"/>
        <v>0</v>
      </c>
      <c r="R43" s="28">
        <f t="shared" si="47"/>
        <v>0</v>
      </c>
      <c r="S43" s="28">
        <f t="shared" si="47"/>
        <v>0</v>
      </c>
      <c r="T43" s="28">
        <f t="shared" si="47"/>
        <v>0</v>
      </c>
      <c r="U43" s="28">
        <f t="shared" si="47"/>
        <v>0</v>
      </c>
      <c r="V43" s="28">
        <f t="shared" si="47"/>
        <v>0</v>
      </c>
      <c r="W43" s="28">
        <f t="shared" si="47"/>
        <v>0</v>
      </c>
      <c r="X43" s="28">
        <f t="shared" si="47"/>
        <v>0</v>
      </c>
      <c r="Y43" s="28">
        <f t="shared" si="47"/>
        <v>-1.798955149807911E-3</v>
      </c>
      <c r="Z43" s="28">
        <f t="shared" si="47"/>
        <v>-6.007158937508264E-3</v>
      </c>
      <c r="AA43" s="28">
        <f t="shared" si="47"/>
        <v>1.1878029531262687E-2</v>
      </c>
      <c r="AB43" s="28">
        <f t="shared" si="38"/>
        <v>1.3702750854469028E-2</v>
      </c>
      <c r="AC43" s="28">
        <f t="shared" si="38"/>
        <v>3.2253725890957284E-2</v>
      </c>
      <c r="AD43" s="28">
        <f t="shared" ref="AD43:AE43" si="48">IFERROR((AD28-AD11)/AD11,"NA")</f>
        <v>3.8860606648484501E-2</v>
      </c>
      <c r="AE43" s="28">
        <f t="shared" si="48"/>
        <v>3.9120727905323983E-2</v>
      </c>
      <c r="AF43" s="28">
        <f t="shared" ref="AF43" si="49">IFERROR((AF28-AF11)/AF11,"NA")</f>
        <v>3.9198330096448436E-2</v>
      </c>
      <c r="AG43" s="28"/>
      <c r="AH43" s="33"/>
    </row>
    <row r="44" spans="2:35" x14ac:dyDescent="0.2">
      <c r="B44" s="48" t="s">
        <v>153</v>
      </c>
      <c r="C44" s="28">
        <f t="shared" ref="C44:AA44" si="50">IFERROR((C29-C12)/C12,"NA")</f>
        <v>0</v>
      </c>
      <c r="D44" s="28">
        <f t="shared" si="50"/>
        <v>0</v>
      </c>
      <c r="E44" s="28">
        <f t="shared" si="50"/>
        <v>0</v>
      </c>
      <c r="F44" s="28">
        <f t="shared" si="50"/>
        <v>0</v>
      </c>
      <c r="G44" s="28">
        <f t="shared" si="50"/>
        <v>0</v>
      </c>
      <c r="H44" s="28">
        <f t="shared" si="50"/>
        <v>0</v>
      </c>
      <c r="I44" s="28">
        <f t="shared" si="50"/>
        <v>0</v>
      </c>
      <c r="J44" s="28">
        <f t="shared" si="50"/>
        <v>0</v>
      </c>
      <c r="K44" s="28">
        <f t="shared" si="50"/>
        <v>0</v>
      </c>
      <c r="L44" s="28">
        <f t="shared" si="50"/>
        <v>0</v>
      </c>
      <c r="M44" s="28">
        <f t="shared" si="50"/>
        <v>0</v>
      </c>
      <c r="N44" s="28">
        <f t="shared" si="50"/>
        <v>0</v>
      </c>
      <c r="O44" s="28">
        <f t="shared" si="50"/>
        <v>0</v>
      </c>
      <c r="P44" s="28">
        <f t="shared" si="50"/>
        <v>0</v>
      </c>
      <c r="Q44" s="28">
        <f t="shared" si="50"/>
        <v>0</v>
      </c>
      <c r="R44" s="28">
        <f t="shared" si="50"/>
        <v>0</v>
      </c>
      <c r="S44" s="28">
        <f t="shared" si="50"/>
        <v>0</v>
      </c>
      <c r="T44" s="28">
        <f t="shared" si="50"/>
        <v>0</v>
      </c>
      <c r="U44" s="28">
        <f t="shared" si="50"/>
        <v>0</v>
      </c>
      <c r="V44" s="28">
        <f t="shared" si="50"/>
        <v>0</v>
      </c>
      <c r="W44" s="28">
        <f t="shared" si="50"/>
        <v>0</v>
      </c>
      <c r="X44" s="28">
        <f t="shared" si="50"/>
        <v>0</v>
      </c>
      <c r="Y44" s="28">
        <f t="shared" si="50"/>
        <v>-1.798955149807911E-3</v>
      </c>
      <c r="Z44" s="28">
        <f t="shared" si="50"/>
        <v>-6.007158937508264E-3</v>
      </c>
      <c r="AA44" s="28">
        <f t="shared" si="50"/>
        <v>1.1878029531262687E-2</v>
      </c>
      <c r="AB44" s="28">
        <f t="shared" si="38"/>
        <v>1.3702750854469028E-2</v>
      </c>
      <c r="AC44" s="28">
        <f t="shared" si="38"/>
        <v>3.2253725890957284E-2</v>
      </c>
      <c r="AD44" s="28">
        <f t="shared" ref="AD44:AE44" si="51">IFERROR((AD29-AD12)/AD12,"NA")</f>
        <v>3.8860606648484501E-2</v>
      </c>
      <c r="AE44" s="28">
        <f t="shared" si="51"/>
        <v>3.9120727905323983E-2</v>
      </c>
      <c r="AF44" s="28">
        <f t="shared" ref="AF44" si="52">IFERROR((AF29-AF12)/AF12,"NA")</f>
        <v>3.9198330096448436E-2</v>
      </c>
      <c r="AG44" s="28"/>
      <c r="AH44" s="33">
        <f>AVERAGE(Y44:AF44)</f>
        <v>2.0901007104953719E-2</v>
      </c>
    </row>
    <row r="45" spans="2:35" x14ac:dyDescent="0.2">
      <c r="B45" s="48" t="s">
        <v>154</v>
      </c>
      <c r="C45" s="28" t="str">
        <f t="shared" ref="C45:AA45" si="53">IFERROR((C30-C13)/C13,"NA")</f>
        <v>NA</v>
      </c>
      <c r="D45" s="28" t="str">
        <f t="shared" si="53"/>
        <v>NA</v>
      </c>
      <c r="E45" s="28" t="str">
        <f t="shared" si="53"/>
        <v>NA</v>
      </c>
      <c r="F45" s="28" t="str">
        <f t="shared" si="53"/>
        <v>NA</v>
      </c>
      <c r="G45" s="28" t="str">
        <f t="shared" si="53"/>
        <v>NA</v>
      </c>
      <c r="H45" s="28" t="str">
        <f t="shared" si="53"/>
        <v>NA</v>
      </c>
      <c r="I45" s="28" t="str">
        <f t="shared" si="53"/>
        <v>NA</v>
      </c>
      <c r="J45" s="28" t="str">
        <f t="shared" si="53"/>
        <v>NA</v>
      </c>
      <c r="K45" s="28" t="str">
        <f t="shared" si="53"/>
        <v>NA</v>
      </c>
      <c r="L45" s="28" t="str">
        <f t="shared" si="53"/>
        <v>NA</v>
      </c>
      <c r="M45" s="28" t="str">
        <f t="shared" si="53"/>
        <v>NA</v>
      </c>
      <c r="N45" s="28" t="str">
        <f t="shared" si="53"/>
        <v>NA</v>
      </c>
      <c r="O45" s="28" t="str">
        <f t="shared" si="53"/>
        <v>NA</v>
      </c>
      <c r="P45" s="28" t="str">
        <f t="shared" si="53"/>
        <v>NA</v>
      </c>
      <c r="Q45" s="28" t="str">
        <f t="shared" si="53"/>
        <v>NA</v>
      </c>
      <c r="R45" s="28" t="str">
        <f t="shared" si="53"/>
        <v>NA</v>
      </c>
      <c r="S45" s="28" t="str">
        <f t="shared" si="53"/>
        <v>NA</v>
      </c>
      <c r="T45" s="28" t="str">
        <f t="shared" si="53"/>
        <v>NA</v>
      </c>
      <c r="U45" s="28" t="str">
        <f t="shared" si="53"/>
        <v>NA</v>
      </c>
      <c r="V45" s="28" t="str">
        <f t="shared" si="53"/>
        <v>NA</v>
      </c>
      <c r="W45" s="28" t="str">
        <f t="shared" si="53"/>
        <v>NA</v>
      </c>
      <c r="X45" s="28" t="str">
        <f t="shared" si="53"/>
        <v>NA</v>
      </c>
      <c r="Y45" s="28" t="str">
        <f t="shared" si="53"/>
        <v>NA</v>
      </c>
      <c r="Z45" s="28" t="str">
        <f t="shared" si="53"/>
        <v>NA</v>
      </c>
      <c r="AA45" s="28" t="str">
        <f t="shared" si="53"/>
        <v>NA</v>
      </c>
      <c r="AB45" s="28" t="str">
        <f t="shared" si="38"/>
        <v>NA</v>
      </c>
      <c r="AC45" s="28" t="str">
        <f t="shared" si="38"/>
        <v>NA</v>
      </c>
      <c r="AD45" s="28" t="str">
        <f t="shared" ref="AD45:AE45" si="54">IFERROR((AD30-AD13)/AD13,"NA")</f>
        <v>NA</v>
      </c>
      <c r="AE45" s="28" t="str">
        <f t="shared" si="54"/>
        <v>NA</v>
      </c>
      <c r="AF45" s="28" t="str">
        <f t="shared" ref="AF45" si="55">IFERROR((AF30-AF13)/AF13,"NA")</f>
        <v>NA</v>
      </c>
      <c r="AG45" s="28"/>
      <c r="AH45" s="41"/>
    </row>
    <row r="46" spans="2:35" ht="18" x14ac:dyDescent="0.2">
      <c r="B46" s="8" t="s">
        <v>175</v>
      </c>
      <c r="C46" s="32">
        <f t="shared" ref="C46:AA46" si="56">IFERROR((C31-C14)/C14,"NA")</f>
        <v>0</v>
      </c>
      <c r="D46" s="32">
        <f t="shared" si="56"/>
        <v>0</v>
      </c>
      <c r="E46" s="32">
        <f t="shared" si="56"/>
        <v>0</v>
      </c>
      <c r="F46" s="32">
        <f t="shared" si="56"/>
        <v>0</v>
      </c>
      <c r="G46" s="32">
        <f t="shared" si="56"/>
        <v>0</v>
      </c>
      <c r="H46" s="32">
        <f t="shared" si="56"/>
        <v>0</v>
      </c>
      <c r="I46" s="32">
        <f t="shared" si="56"/>
        <v>0</v>
      </c>
      <c r="J46" s="32">
        <f t="shared" si="56"/>
        <v>0</v>
      </c>
      <c r="K46" s="32">
        <f t="shared" si="56"/>
        <v>0</v>
      </c>
      <c r="L46" s="32">
        <f t="shared" si="56"/>
        <v>0</v>
      </c>
      <c r="M46" s="32">
        <f t="shared" si="56"/>
        <v>0</v>
      </c>
      <c r="N46" s="32">
        <f t="shared" si="56"/>
        <v>0</v>
      </c>
      <c r="O46" s="32">
        <f t="shared" si="56"/>
        <v>0</v>
      </c>
      <c r="P46" s="32">
        <f t="shared" si="56"/>
        <v>0</v>
      </c>
      <c r="Q46" s="32">
        <f t="shared" si="56"/>
        <v>1.7267798670747837E-2</v>
      </c>
      <c r="R46" s="32">
        <f t="shared" si="56"/>
        <v>2.5367658700814092E-2</v>
      </c>
      <c r="S46" s="32">
        <f t="shared" si="56"/>
        <v>1.777076237300558E-2</v>
      </c>
      <c r="T46" s="32">
        <f t="shared" si="56"/>
        <v>2.8733247155728461E-2</v>
      </c>
      <c r="U46" s="32">
        <f t="shared" si="56"/>
        <v>4.6416219590937377E-2</v>
      </c>
      <c r="V46" s="32">
        <f t="shared" si="56"/>
        <v>5.1586824040367622E-2</v>
      </c>
      <c r="W46" s="32">
        <f t="shared" si="56"/>
        <v>5.0541834590781699E-3</v>
      </c>
      <c r="X46" s="32">
        <f t="shared" si="56"/>
        <v>-6.0174049829712977E-3</v>
      </c>
      <c r="Y46" s="32">
        <f t="shared" si="56"/>
        <v>-1.5444049420589784E-3</v>
      </c>
      <c r="Z46" s="32">
        <f t="shared" si="56"/>
        <v>-3.8638333356364658E-3</v>
      </c>
      <c r="AA46" s="32">
        <f t="shared" si="56"/>
        <v>-4.7468551106821678E-3</v>
      </c>
      <c r="AB46" s="32">
        <f t="shared" si="38"/>
        <v>4.4761453044441452E-3</v>
      </c>
      <c r="AC46" s="32">
        <f t="shared" si="38"/>
        <v>1.6368044701645175E-3</v>
      </c>
      <c r="AD46" s="32">
        <f t="shared" ref="AD46:AE46" si="57">IFERROR((AD31-AD14)/AD14,"NA")</f>
        <v>6.5914382985722587E-3</v>
      </c>
      <c r="AE46" s="32">
        <f t="shared" si="57"/>
        <v>6.4970976441618622E-3</v>
      </c>
      <c r="AF46" s="32">
        <f t="shared" ref="AF46" si="58">IFERROR((AF31-AF14)/AF14,"NA")</f>
        <v>1.0457549602736795E-2</v>
      </c>
      <c r="AG46" s="32"/>
      <c r="AH46" s="41">
        <f>AVERAGE(C46:AF46)</f>
        <v>6.8561076979803265E-3</v>
      </c>
      <c r="AI46" s="5" t="s">
        <v>43</v>
      </c>
    </row>
    <row r="49" spans="3:35" x14ac:dyDescent="0.2">
      <c r="C49" s="40">
        <f t="shared" ref="C49:X49" si="59">C31-C14</f>
        <v>0</v>
      </c>
      <c r="D49" s="40">
        <f t="shared" si="59"/>
        <v>0</v>
      </c>
      <c r="E49" s="40">
        <f t="shared" si="59"/>
        <v>0</v>
      </c>
      <c r="F49" s="40">
        <f t="shared" si="59"/>
        <v>0</v>
      </c>
      <c r="G49" s="40">
        <f t="shared" si="59"/>
        <v>0</v>
      </c>
      <c r="H49" s="40">
        <f t="shared" si="59"/>
        <v>0</v>
      </c>
      <c r="I49" s="40">
        <f t="shared" si="59"/>
        <v>0</v>
      </c>
      <c r="J49" s="40">
        <f t="shared" si="59"/>
        <v>0</v>
      </c>
      <c r="K49" s="40">
        <f t="shared" si="59"/>
        <v>0</v>
      </c>
      <c r="L49" s="40">
        <f t="shared" si="59"/>
        <v>0</v>
      </c>
      <c r="M49" s="40">
        <f t="shared" si="59"/>
        <v>0</v>
      </c>
      <c r="N49" s="40">
        <f t="shared" si="59"/>
        <v>0</v>
      </c>
      <c r="O49" s="40">
        <f t="shared" si="59"/>
        <v>0</v>
      </c>
      <c r="P49" s="40">
        <f t="shared" si="59"/>
        <v>0</v>
      </c>
      <c r="Q49" s="40">
        <f t="shared" si="59"/>
        <v>25.644469759999993</v>
      </c>
      <c r="R49" s="40">
        <f t="shared" si="59"/>
        <v>32.774213119999786</v>
      </c>
      <c r="S49" s="40">
        <f t="shared" si="59"/>
        <v>23.60269567999967</v>
      </c>
      <c r="T49" s="40">
        <f t="shared" si="59"/>
        <v>24.389800960000002</v>
      </c>
      <c r="U49" s="40">
        <f t="shared" si="59"/>
        <v>32.203737600000068</v>
      </c>
      <c r="V49" s="40">
        <f t="shared" si="59"/>
        <v>26.910115840000117</v>
      </c>
      <c r="W49" s="40">
        <f t="shared" si="59"/>
        <v>2.685645280000017</v>
      </c>
      <c r="X49" s="40">
        <f t="shared" si="59"/>
        <v>-3.7424935999999889</v>
      </c>
      <c r="Y49" s="40">
        <f t="shared" ref="Y49:AC49" si="60">Y31-Y14</f>
        <v>-0.83351363250574195</v>
      </c>
      <c r="Z49" s="40">
        <f t="shared" si="60"/>
        <v>-2.6906686903857917</v>
      </c>
      <c r="AA49" s="40">
        <f t="shared" si="60"/>
        <v>-4.1919613477240318</v>
      </c>
      <c r="AB49" s="40">
        <f t="shared" si="60"/>
        <v>4.2698785447296359</v>
      </c>
      <c r="AC49" s="40">
        <f t="shared" si="60"/>
        <v>1.5792767157569187</v>
      </c>
      <c r="AD49" s="40">
        <f t="shared" ref="AD49:AE49" si="61">AD31-AD14</f>
        <v>6.1873024429019097</v>
      </c>
      <c r="AE49" s="40">
        <f t="shared" si="61"/>
        <v>5.9048784085366606</v>
      </c>
      <c r="AF49" s="40">
        <f t="shared" ref="AF49" si="62">AF31-AF14</f>
        <v>9.4625158780169158</v>
      </c>
      <c r="AG49" s="40"/>
      <c r="AH49" s="47">
        <f>SUM(C49:AF49)</f>
        <v>184.15589295932614</v>
      </c>
      <c r="AI49" s="5" t="s">
        <v>44</v>
      </c>
    </row>
    <row r="77" spans="2:2" x14ac:dyDescent="0.2">
      <c r="B77" s="10" t="s">
        <v>204</v>
      </c>
    </row>
  </sheetData>
  <pageMargins left="0.75" right="0.75" top="1" bottom="1" header="0.5" footer="0.5"/>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AI78"/>
  <sheetViews>
    <sheetView zoomScale="75" zoomScaleNormal="75" workbookViewId="0">
      <pane ySplit="1" topLeftCell="A2" activePane="bottomLeft" state="frozen"/>
      <selection activeCell="H41" sqref="H41"/>
      <selection pane="bottomLeft" activeCell="A36" sqref="A36:XFD36"/>
    </sheetView>
  </sheetViews>
  <sheetFormatPr defaultRowHeight="15" x14ac:dyDescent="0.2"/>
  <cols>
    <col min="1" max="1" width="3.28515625" style="5" customWidth="1"/>
    <col min="2" max="2" width="41.85546875" style="5" customWidth="1"/>
    <col min="3" max="3" width="9.28515625" style="5" bestFit="1" customWidth="1"/>
    <col min="4" max="7" width="9.28515625" style="5" customWidth="1"/>
    <col min="8" max="8" width="9.28515625" style="5" bestFit="1" customWidth="1"/>
    <col min="9" max="12" width="9.28515625" style="5" customWidth="1"/>
    <col min="13" max="13" width="9.28515625" style="5" bestFit="1" customWidth="1"/>
    <col min="14" max="17" width="9.28515625" style="5" customWidth="1"/>
    <col min="18" max="18" width="9.28515625" style="5" bestFit="1" customWidth="1"/>
    <col min="19" max="22" width="9.28515625" style="5" customWidth="1"/>
    <col min="23" max="30" width="9.28515625" style="5" bestFit="1" customWidth="1"/>
    <col min="31" max="33" width="9.28515625" style="5" customWidth="1"/>
    <col min="34" max="34" width="8.7109375" style="5" bestFit="1" customWidth="1"/>
    <col min="35" max="16384" width="9.140625" style="5"/>
  </cols>
  <sheetData>
    <row r="1" spans="2:35" ht="15.75" customHeight="1" x14ac:dyDescent="0.2">
      <c r="B1" s="24" t="s">
        <v>179</v>
      </c>
    </row>
    <row r="2" spans="2:35" ht="15.75" customHeight="1" x14ac:dyDescent="0.2">
      <c r="B2" s="10" t="s">
        <v>205</v>
      </c>
      <c r="AI2" s="25"/>
    </row>
    <row r="4" spans="2:35" x14ac:dyDescent="0.2">
      <c r="B4" s="4" t="s">
        <v>4</v>
      </c>
      <c r="C4" s="4">
        <v>1990</v>
      </c>
      <c r="D4" s="4">
        <v>1991</v>
      </c>
      <c r="E4" s="4">
        <v>1992</v>
      </c>
      <c r="F4" s="4">
        <v>1993</v>
      </c>
      <c r="G4" s="4">
        <v>1994</v>
      </c>
      <c r="H4" s="4">
        <v>1995</v>
      </c>
      <c r="I4" s="4">
        <v>1996</v>
      </c>
      <c r="J4" s="4">
        <v>1997</v>
      </c>
      <c r="K4" s="4">
        <v>1998</v>
      </c>
      <c r="L4" s="4">
        <v>1999</v>
      </c>
      <c r="M4" s="4">
        <v>2000</v>
      </c>
      <c r="N4" s="4">
        <v>2001</v>
      </c>
      <c r="O4" s="4">
        <v>2002</v>
      </c>
      <c r="P4" s="4">
        <v>2003</v>
      </c>
      <c r="Q4" s="4">
        <v>2004</v>
      </c>
      <c r="R4" s="4">
        <v>2005</v>
      </c>
      <c r="S4" s="4">
        <v>2006</v>
      </c>
      <c r="T4" s="4">
        <v>2007</v>
      </c>
      <c r="U4" s="4">
        <v>2008</v>
      </c>
      <c r="V4" s="4">
        <v>2009</v>
      </c>
      <c r="W4" s="4">
        <v>2010</v>
      </c>
      <c r="X4" s="4">
        <v>2011</v>
      </c>
      <c r="Y4" s="4">
        <v>2012</v>
      </c>
      <c r="Z4" s="4">
        <v>2013</v>
      </c>
      <c r="AA4" s="4">
        <v>2014</v>
      </c>
      <c r="AB4" s="4">
        <v>2015</v>
      </c>
      <c r="AC4" s="4">
        <v>2016</v>
      </c>
      <c r="AD4" s="4">
        <v>2017</v>
      </c>
      <c r="AE4" s="4">
        <v>2018</v>
      </c>
      <c r="AF4" s="4">
        <v>2019</v>
      </c>
      <c r="AG4" s="4"/>
    </row>
    <row r="5" spans="2:35" x14ac:dyDescent="0.2">
      <c r="B5" s="9" t="s">
        <v>5</v>
      </c>
      <c r="C5" s="30">
        <v>31023.690384918958</v>
      </c>
      <c r="D5" s="30">
        <v>31876.18736884091</v>
      </c>
      <c r="E5" s="30">
        <v>31766.363756862629</v>
      </c>
      <c r="F5" s="30">
        <v>31944.812503341363</v>
      </c>
      <c r="G5" s="30">
        <v>32913.519562488334</v>
      </c>
      <c r="H5" s="30">
        <v>33825.090760565188</v>
      </c>
      <c r="I5" s="30">
        <v>35441.439655081616</v>
      </c>
      <c r="J5" s="30">
        <v>36550.869404379402</v>
      </c>
      <c r="K5" s="30">
        <v>38768.920559144775</v>
      </c>
      <c r="L5" s="30">
        <v>40181.417565669093</v>
      </c>
      <c r="M5" s="30">
        <v>42491.738789773757</v>
      </c>
      <c r="N5" s="30">
        <v>44599.605310163643</v>
      </c>
      <c r="O5" s="30">
        <v>43379.042287522316</v>
      </c>
      <c r="P5" s="30">
        <v>44013.927359340887</v>
      </c>
      <c r="Q5" s="30">
        <v>43812.145548558452</v>
      </c>
      <c r="R5" s="30">
        <v>45716.920296932774</v>
      </c>
      <c r="S5" s="30">
        <v>45231.748936405536</v>
      </c>
      <c r="T5" s="30">
        <v>45164.667614510814</v>
      </c>
      <c r="U5" s="30">
        <v>45272.526369067644</v>
      </c>
      <c r="V5" s="30">
        <v>40799.283398390362</v>
      </c>
      <c r="W5" s="30">
        <v>40473.418241163519</v>
      </c>
      <c r="X5" s="30">
        <v>36970.518015679452</v>
      </c>
      <c r="Y5" s="30">
        <v>37031.455382931934</v>
      </c>
      <c r="Z5" s="30">
        <v>35878.264454591088</v>
      </c>
      <c r="AA5" s="30">
        <v>35245.637997645441</v>
      </c>
      <c r="AB5" s="30">
        <v>36820.79975975016</v>
      </c>
      <c r="AC5" s="30">
        <v>38135.786779771835</v>
      </c>
      <c r="AD5" s="30">
        <v>37120.027439487596</v>
      </c>
      <c r="AE5" s="30">
        <v>37030.034055620607</v>
      </c>
      <c r="AF5" s="30">
        <v>35209.063218097974</v>
      </c>
      <c r="AG5" s="30"/>
    </row>
    <row r="6" spans="2:35" x14ac:dyDescent="0.2">
      <c r="B6" s="9" t="s">
        <v>12</v>
      </c>
      <c r="C6" s="30">
        <v>3309.1613021160401</v>
      </c>
      <c r="D6" s="30">
        <v>3011.4141608237082</v>
      </c>
      <c r="E6" s="30">
        <v>2937.9437558339682</v>
      </c>
      <c r="F6" s="30">
        <v>2945.2812713889025</v>
      </c>
      <c r="G6" s="30">
        <v>3226.8608233570908</v>
      </c>
      <c r="H6" s="30">
        <v>3217.4130741955928</v>
      </c>
      <c r="I6" s="30">
        <v>3399.4497308266123</v>
      </c>
      <c r="J6" s="30">
        <v>3862.3945361455017</v>
      </c>
      <c r="K6" s="30">
        <v>3666.0559178852463</v>
      </c>
      <c r="L6" s="30">
        <v>3774.3860962620843</v>
      </c>
      <c r="M6" s="30">
        <v>4558.3066011244118</v>
      </c>
      <c r="N6" s="30">
        <v>4602.5019195424802</v>
      </c>
      <c r="O6" s="30">
        <v>4074.8897194191049</v>
      </c>
      <c r="P6" s="30">
        <v>3481.9573095426649</v>
      </c>
      <c r="Q6" s="30">
        <v>3667.0105212162121</v>
      </c>
      <c r="R6" s="30">
        <v>3962.6157742008095</v>
      </c>
      <c r="S6" s="30">
        <v>3891.1235168524331</v>
      </c>
      <c r="T6" s="30">
        <v>3943.4809048872071</v>
      </c>
      <c r="U6" s="30">
        <v>3661.5022762053877</v>
      </c>
      <c r="V6" s="30">
        <v>2811.2797213952845</v>
      </c>
      <c r="W6" s="30">
        <v>2594.6977801120875</v>
      </c>
      <c r="X6" s="30">
        <v>2482.6334758737225</v>
      </c>
      <c r="Y6" s="30">
        <v>2686.8256757226</v>
      </c>
      <c r="Z6" s="30">
        <v>2639.9317939511743</v>
      </c>
      <c r="AA6" s="30">
        <v>3057.7858937984006</v>
      </c>
      <c r="AB6" s="30">
        <v>3246.3449957145399</v>
      </c>
      <c r="AC6" s="30">
        <v>3474.6810172584751</v>
      </c>
      <c r="AD6" s="30">
        <v>3488.3476383454426</v>
      </c>
      <c r="AE6" s="30">
        <v>3235.9810138061553</v>
      </c>
      <c r="AF6" s="30">
        <v>3184.0305984553916</v>
      </c>
      <c r="AG6" s="30"/>
    </row>
    <row r="7" spans="2:35" x14ac:dyDescent="0.2">
      <c r="B7" s="9" t="s">
        <v>8</v>
      </c>
      <c r="C7" s="30">
        <v>18515.410940973499</v>
      </c>
      <c r="D7" s="30">
        <v>18689.852697233491</v>
      </c>
      <c r="E7" s="30">
        <v>18793.993351738231</v>
      </c>
      <c r="F7" s="30">
        <v>19101.570806568365</v>
      </c>
      <c r="G7" s="30">
        <v>19281.828603306556</v>
      </c>
      <c r="H7" s="30">
        <v>19869.198251088437</v>
      </c>
      <c r="I7" s="30">
        <v>20355.395512254006</v>
      </c>
      <c r="J7" s="30">
        <v>20515.263091493751</v>
      </c>
      <c r="K7" s="30">
        <v>21031.91199670656</v>
      </c>
      <c r="L7" s="30">
        <v>20766.359176809339</v>
      </c>
      <c r="M7" s="30">
        <v>19915.894114444767</v>
      </c>
      <c r="N7" s="30">
        <v>19679.748819762339</v>
      </c>
      <c r="O7" s="30">
        <v>19458.881270769794</v>
      </c>
      <c r="P7" s="30">
        <v>19771.420720568676</v>
      </c>
      <c r="Q7" s="30">
        <v>19420.287568253494</v>
      </c>
      <c r="R7" s="30">
        <v>19292.835852066299</v>
      </c>
      <c r="S7" s="30">
        <v>19169.535837853869</v>
      </c>
      <c r="T7" s="30">
        <v>18634.584188705296</v>
      </c>
      <c r="U7" s="30">
        <v>18503.624984901784</v>
      </c>
      <c r="V7" s="30">
        <v>18224.164235678505</v>
      </c>
      <c r="W7" s="30">
        <v>18349.927516176205</v>
      </c>
      <c r="X7" s="30">
        <v>17718.487330676628</v>
      </c>
      <c r="Y7" s="30">
        <v>18527.156202435657</v>
      </c>
      <c r="Z7" s="30">
        <v>19356.014150292558</v>
      </c>
      <c r="AA7" s="30">
        <v>18876.041004266328</v>
      </c>
      <c r="AB7" s="30">
        <v>19410.889622774797</v>
      </c>
      <c r="AC7" s="30">
        <v>19899.815916982494</v>
      </c>
      <c r="AD7" s="30">
        <v>20567.79804551477</v>
      </c>
      <c r="AE7" s="30">
        <v>21351.150252449035</v>
      </c>
      <c r="AF7" s="30">
        <v>20479.695597940183</v>
      </c>
      <c r="AG7" s="30"/>
    </row>
    <row r="8" spans="2:35" x14ac:dyDescent="0.2">
      <c r="B8" s="9" t="s">
        <v>6</v>
      </c>
      <c r="C8" s="30">
        <v>5131.0832013955924</v>
      </c>
      <c r="D8" s="30">
        <v>4974.8829613732778</v>
      </c>
      <c r="E8" s="30">
        <v>4690.1483704622133</v>
      </c>
      <c r="F8" s="30">
        <v>4602.6537792863628</v>
      </c>
      <c r="G8" s="30">
        <v>4708.7921360530763</v>
      </c>
      <c r="H8" s="30">
        <v>5690.5334394131332</v>
      </c>
      <c r="I8" s="30">
        <v>5291.2487779477651</v>
      </c>
      <c r="J8" s="30">
        <v>4597.4667538207977</v>
      </c>
      <c r="K8" s="30">
        <v>4370.0565612218397</v>
      </c>
      <c r="L8" s="30">
        <v>4486.6720956222516</v>
      </c>
      <c r="M8" s="30">
        <v>5884.6696061295406</v>
      </c>
      <c r="N8" s="30">
        <v>7196.000543057954</v>
      </c>
      <c r="O8" s="30">
        <v>6834.8402080449669</v>
      </c>
      <c r="P8" s="30">
        <v>7133.2687813378316</v>
      </c>
      <c r="Q8" s="30">
        <v>5470.671637918218</v>
      </c>
      <c r="R8" s="30">
        <v>5984.1811115415849</v>
      </c>
      <c r="S8" s="30">
        <v>6410.5085223843689</v>
      </c>
      <c r="T8" s="30">
        <v>5622.9526707006771</v>
      </c>
      <c r="U8" s="30">
        <v>4845.5085522287145</v>
      </c>
      <c r="V8" s="30">
        <v>4570.5923824251604</v>
      </c>
      <c r="W8" s="30">
        <v>6242.4445780916876</v>
      </c>
      <c r="X8" s="30">
        <v>5485.4639314813385</v>
      </c>
      <c r="Y8" s="30">
        <v>4452.8642233476739</v>
      </c>
      <c r="Z8" s="30">
        <v>4574.0546027771588</v>
      </c>
      <c r="AA8" s="30">
        <v>5936.7803017263459</v>
      </c>
      <c r="AB8" s="30">
        <v>5578.2761523502923</v>
      </c>
      <c r="AC8" s="30">
        <v>4984.0316045835107</v>
      </c>
      <c r="AD8" s="30">
        <v>6485.6829581525208</v>
      </c>
      <c r="AE8" s="30">
        <v>4786.0273412621782</v>
      </c>
      <c r="AF8" s="30">
        <v>4442.6196063103698</v>
      </c>
      <c r="AG8" s="30"/>
    </row>
    <row r="9" spans="2:35" x14ac:dyDescent="0.2">
      <c r="B9" s="9" t="s">
        <v>9</v>
      </c>
      <c r="C9" s="30">
        <v>1552.0536176909657</v>
      </c>
      <c r="D9" s="30">
        <v>1632.8113652324846</v>
      </c>
      <c r="E9" s="30">
        <v>1698.2299225574211</v>
      </c>
      <c r="F9" s="30">
        <v>1748.2816571592582</v>
      </c>
      <c r="G9" s="30">
        <v>1792.8493340275654</v>
      </c>
      <c r="H9" s="30">
        <v>1829.1780952628808</v>
      </c>
      <c r="I9" s="30">
        <v>1708.4830322402108</v>
      </c>
      <c r="J9" s="30">
        <v>1432.6262505012091</v>
      </c>
      <c r="K9" s="30">
        <v>1475.5765436871579</v>
      </c>
      <c r="L9" s="30">
        <v>1480.7046945341824</v>
      </c>
      <c r="M9" s="30">
        <v>1492.7703645905106</v>
      </c>
      <c r="N9" s="30">
        <v>1605.3489199626385</v>
      </c>
      <c r="O9" s="30">
        <v>1710.2325565770916</v>
      </c>
      <c r="P9" s="30">
        <v>1765.4681984593738</v>
      </c>
      <c r="Q9" s="30">
        <v>1485.1035878384678</v>
      </c>
      <c r="R9" s="30">
        <v>1291.9683880384264</v>
      </c>
      <c r="S9" s="30">
        <v>1328.1757520911431</v>
      </c>
      <c r="T9" s="30">
        <v>848.83552589138685</v>
      </c>
      <c r="U9" s="30">
        <v>693.80354289533363</v>
      </c>
      <c r="V9" s="30">
        <v>521.64707443401301</v>
      </c>
      <c r="W9" s="30">
        <v>531.37075488942537</v>
      </c>
      <c r="X9" s="30">
        <v>621.94477695799299</v>
      </c>
      <c r="Y9" s="30">
        <v>539.69888971898627</v>
      </c>
      <c r="Z9" s="30">
        <v>696.37286514651987</v>
      </c>
      <c r="AA9" s="30">
        <v>883.10286494537513</v>
      </c>
      <c r="AB9" s="30">
        <v>953.91866311629394</v>
      </c>
      <c r="AC9" s="30">
        <v>964.85361846438809</v>
      </c>
      <c r="AD9" s="30">
        <v>938.68775867053375</v>
      </c>
      <c r="AE9" s="30">
        <v>908.84864780240139</v>
      </c>
      <c r="AF9" s="30">
        <v>904.85020272249506</v>
      </c>
      <c r="AG9" s="30"/>
    </row>
    <row r="10" spans="2:35" x14ac:dyDescent="0.2">
      <c r="B10" s="9" t="s">
        <v>10</v>
      </c>
      <c r="C10" s="30" t="s">
        <v>131</v>
      </c>
      <c r="D10" s="30" t="s">
        <v>131</v>
      </c>
      <c r="E10" s="30" t="s">
        <v>131</v>
      </c>
      <c r="F10" s="30" t="s">
        <v>131</v>
      </c>
      <c r="G10" s="30" t="s">
        <v>131</v>
      </c>
      <c r="H10" s="30" t="s">
        <v>131</v>
      </c>
      <c r="I10" s="30" t="s">
        <v>131</v>
      </c>
      <c r="J10" s="30" t="s">
        <v>131</v>
      </c>
      <c r="K10" s="30" t="s">
        <v>131</v>
      </c>
      <c r="L10" s="30" t="s">
        <v>131</v>
      </c>
      <c r="M10" s="30" t="s">
        <v>131</v>
      </c>
      <c r="N10" s="30" t="s">
        <v>131</v>
      </c>
      <c r="O10" s="30" t="s">
        <v>131</v>
      </c>
      <c r="P10" s="30" t="s">
        <v>131</v>
      </c>
      <c r="Q10" s="30" t="s">
        <v>131</v>
      </c>
      <c r="R10" s="30" t="s">
        <v>131</v>
      </c>
      <c r="S10" s="30" t="s">
        <v>131</v>
      </c>
      <c r="T10" s="30" t="s">
        <v>131</v>
      </c>
      <c r="U10" s="30" t="s">
        <v>131</v>
      </c>
      <c r="V10" s="30" t="s">
        <v>131</v>
      </c>
      <c r="W10" s="30" t="s">
        <v>131</v>
      </c>
      <c r="X10" s="30" t="s">
        <v>131</v>
      </c>
      <c r="Y10" s="30" t="s">
        <v>131</v>
      </c>
      <c r="Z10" s="30" t="s">
        <v>131</v>
      </c>
      <c r="AA10" s="30" t="s">
        <v>131</v>
      </c>
      <c r="AB10" s="30" t="s">
        <v>131</v>
      </c>
      <c r="AC10" s="30" t="s">
        <v>131</v>
      </c>
      <c r="AD10" s="30" t="s">
        <v>131</v>
      </c>
      <c r="AE10" s="30" t="s">
        <v>131</v>
      </c>
      <c r="AF10" s="30" t="s">
        <v>131</v>
      </c>
      <c r="AG10" s="30"/>
    </row>
    <row r="11" spans="2:35" s="24" customFormat="1" x14ac:dyDescent="0.2">
      <c r="B11" s="8" t="s">
        <v>103</v>
      </c>
      <c r="C11" s="31">
        <v>54400.316245699461</v>
      </c>
      <c r="D11" s="31">
        <v>55210.265592130592</v>
      </c>
      <c r="E11" s="31">
        <v>55196.530786992247</v>
      </c>
      <c r="F11" s="31">
        <v>55739.946238457887</v>
      </c>
      <c r="G11" s="31">
        <v>57215.058323179546</v>
      </c>
      <c r="H11" s="31">
        <v>58740.880181112101</v>
      </c>
      <c r="I11" s="31">
        <v>60904.76793040245</v>
      </c>
      <c r="J11" s="31">
        <v>62361.153282519866</v>
      </c>
      <c r="K11" s="31">
        <v>64942.465017423739</v>
      </c>
      <c r="L11" s="31">
        <v>66202.867533274693</v>
      </c>
      <c r="M11" s="31">
        <v>68458.709869933446</v>
      </c>
      <c r="N11" s="31">
        <v>70487.204969431099</v>
      </c>
      <c r="O11" s="31">
        <v>68623.045834288307</v>
      </c>
      <c r="P11" s="31">
        <v>69032.773587911608</v>
      </c>
      <c r="Q11" s="31">
        <v>68384.547225866627</v>
      </c>
      <c r="R11" s="31">
        <v>70264.340311238309</v>
      </c>
      <c r="S11" s="31">
        <v>69620.58404320298</v>
      </c>
      <c r="T11" s="31">
        <v>68591.568233994694</v>
      </c>
      <c r="U11" s="31">
        <v>68131.457173070157</v>
      </c>
      <c r="V11" s="31">
        <v>62356.374429898169</v>
      </c>
      <c r="W11" s="31">
        <v>61949.414292341236</v>
      </c>
      <c r="X11" s="31">
        <v>57793.583599187798</v>
      </c>
      <c r="Y11" s="31">
        <v>58785.136150809172</v>
      </c>
      <c r="Z11" s="31">
        <v>58570.583263981345</v>
      </c>
      <c r="AA11" s="31">
        <v>58062.567760655547</v>
      </c>
      <c r="AB11" s="31">
        <v>60431.953041355788</v>
      </c>
      <c r="AC11" s="31">
        <v>62475.137332477192</v>
      </c>
      <c r="AD11" s="31">
        <v>62114.860882018336</v>
      </c>
      <c r="AE11" s="31">
        <v>62526.013969678199</v>
      </c>
      <c r="AF11" s="31">
        <v>59777.639617216046</v>
      </c>
      <c r="AG11" s="31"/>
    </row>
    <row r="12" spans="2:35" ht="16.5" customHeight="1" x14ac:dyDescent="0.2">
      <c r="B12" s="25"/>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row>
    <row r="13" spans="2:35" x14ac:dyDescent="0.2">
      <c r="B13" s="24" t="s">
        <v>189</v>
      </c>
    </row>
    <row r="14" spans="2:35" ht="18" x14ac:dyDescent="0.2">
      <c r="B14" s="10" t="s">
        <v>206</v>
      </c>
    </row>
    <row r="15" spans="2:35" x14ac:dyDescent="0.2">
      <c r="B15" s="9"/>
    </row>
    <row r="16" spans="2:35" x14ac:dyDescent="0.2">
      <c r="B16" s="4" t="s">
        <v>4</v>
      </c>
      <c r="C16" s="4">
        <v>1990</v>
      </c>
      <c r="D16" s="4">
        <v>1991</v>
      </c>
      <c r="E16" s="4">
        <v>1992</v>
      </c>
      <c r="F16" s="4">
        <v>1993</v>
      </c>
      <c r="G16" s="4">
        <v>1994</v>
      </c>
      <c r="H16" s="4">
        <v>1995</v>
      </c>
      <c r="I16" s="4">
        <v>1996</v>
      </c>
      <c r="J16" s="4">
        <v>1997</v>
      </c>
      <c r="K16" s="4">
        <v>1998</v>
      </c>
      <c r="L16" s="4">
        <v>1999</v>
      </c>
      <c r="M16" s="4">
        <v>2000</v>
      </c>
      <c r="N16" s="4">
        <v>2001</v>
      </c>
      <c r="O16" s="4">
        <v>2002</v>
      </c>
      <c r="P16" s="4">
        <v>2003</v>
      </c>
      <c r="Q16" s="4">
        <v>2004</v>
      </c>
      <c r="R16" s="4">
        <v>2005</v>
      </c>
      <c r="S16" s="4">
        <v>2006</v>
      </c>
      <c r="T16" s="4">
        <v>2007</v>
      </c>
      <c r="U16" s="4">
        <v>2008</v>
      </c>
      <c r="V16" s="4">
        <v>2009</v>
      </c>
      <c r="W16" s="4">
        <v>2010</v>
      </c>
      <c r="X16" s="4">
        <v>2011</v>
      </c>
      <c r="Y16" s="4">
        <v>2012</v>
      </c>
      <c r="Z16" s="4">
        <v>2013</v>
      </c>
      <c r="AA16" s="4">
        <v>2014</v>
      </c>
      <c r="AB16" s="4">
        <v>2015</v>
      </c>
      <c r="AC16" s="4">
        <v>2016</v>
      </c>
      <c r="AD16" s="4">
        <v>2017</v>
      </c>
      <c r="AE16" s="4">
        <v>2018</v>
      </c>
      <c r="AF16" s="4">
        <v>2019</v>
      </c>
      <c r="AG16" s="4"/>
    </row>
    <row r="17" spans="2:34" x14ac:dyDescent="0.2">
      <c r="B17" s="9" t="s">
        <v>5</v>
      </c>
      <c r="C17" s="42">
        <v>31021.676134799549</v>
      </c>
      <c r="D17" s="42">
        <v>31873.353393313042</v>
      </c>
      <c r="E17" s="42">
        <v>31764.019355671855</v>
      </c>
      <c r="F17" s="42">
        <v>31943.404406235419</v>
      </c>
      <c r="G17" s="42">
        <v>32914.39767184537</v>
      </c>
      <c r="H17" s="42">
        <v>33830.038034409779</v>
      </c>
      <c r="I17" s="42">
        <v>35449.002885502741</v>
      </c>
      <c r="J17" s="42">
        <v>36564.144523269038</v>
      </c>
      <c r="K17" s="42">
        <v>38780.322649504022</v>
      </c>
      <c r="L17" s="42">
        <v>40174.334211239933</v>
      </c>
      <c r="M17" s="42">
        <v>42481.083703690885</v>
      </c>
      <c r="N17" s="42">
        <v>44588.267263342757</v>
      </c>
      <c r="O17" s="42">
        <v>43367.513566465102</v>
      </c>
      <c r="P17" s="42">
        <v>44002.095615164268</v>
      </c>
      <c r="Q17" s="42">
        <v>43799.991559925649</v>
      </c>
      <c r="R17" s="42">
        <v>45703.691137095615</v>
      </c>
      <c r="S17" s="42">
        <v>45218.413013939484</v>
      </c>
      <c r="T17" s="42">
        <v>45150.801844243579</v>
      </c>
      <c r="U17" s="42">
        <v>45257.202714896492</v>
      </c>
      <c r="V17" s="42">
        <v>40786.138310492519</v>
      </c>
      <c r="W17" s="42">
        <v>40458.109153939607</v>
      </c>
      <c r="X17" s="42">
        <v>36913.211508847358</v>
      </c>
      <c r="Y17" s="42">
        <v>37000.790165244245</v>
      </c>
      <c r="Z17" s="42">
        <v>35850.068431647553</v>
      </c>
      <c r="AA17" s="42">
        <v>35190.438003780444</v>
      </c>
      <c r="AB17" s="42">
        <v>36856.710888201909</v>
      </c>
      <c r="AC17" s="42">
        <v>38370.283891003397</v>
      </c>
      <c r="AD17" s="42">
        <v>37063.783902929972</v>
      </c>
      <c r="AE17" s="42">
        <v>36840.837664418163</v>
      </c>
      <c r="AF17" s="42">
        <v>35264.073175299287</v>
      </c>
      <c r="AG17" s="42"/>
      <c r="AH17" s="59"/>
    </row>
    <row r="18" spans="2:34" x14ac:dyDescent="0.2">
      <c r="B18" s="9" t="s">
        <v>12</v>
      </c>
      <c r="C18" s="42">
        <v>3310.1599898847476</v>
      </c>
      <c r="D18" s="42">
        <v>3012.4138078070487</v>
      </c>
      <c r="E18" s="42">
        <v>2938.9450968122333</v>
      </c>
      <c r="F18" s="42">
        <v>2946.2840222910027</v>
      </c>
      <c r="G18" s="42">
        <v>3227.8666693203859</v>
      </c>
      <c r="H18" s="42">
        <v>3218.4243990351561</v>
      </c>
      <c r="I18" s="42">
        <v>3400.4667241006819</v>
      </c>
      <c r="J18" s="42">
        <v>3863.3735557255018</v>
      </c>
      <c r="K18" s="42">
        <v>3667.0174807952462</v>
      </c>
      <c r="L18" s="42">
        <v>3775.3501773030844</v>
      </c>
      <c r="M18" s="42">
        <v>4559.2595830774117</v>
      </c>
      <c r="N18" s="42">
        <v>4604.0519278654983</v>
      </c>
      <c r="O18" s="42">
        <v>4076.6918888146029</v>
      </c>
      <c r="P18" s="42">
        <v>3484.1669015254283</v>
      </c>
      <c r="Q18" s="42">
        <v>3669.5798638010265</v>
      </c>
      <c r="R18" s="42">
        <v>3965.3599132690097</v>
      </c>
      <c r="S18" s="42">
        <v>3893.0037796764163</v>
      </c>
      <c r="T18" s="42">
        <v>3945.3878855151947</v>
      </c>
      <c r="U18" s="42">
        <v>3662.6940082388692</v>
      </c>
      <c r="V18" s="42">
        <v>2812.4870852389408</v>
      </c>
      <c r="W18" s="42">
        <v>2595.9039092744715</v>
      </c>
      <c r="X18" s="42">
        <v>2483.1176999230347</v>
      </c>
      <c r="Y18" s="42">
        <v>2687.9773598180273</v>
      </c>
      <c r="Z18" s="42">
        <v>2640.3871864017415</v>
      </c>
      <c r="AA18" s="42">
        <v>3051.1280451173916</v>
      </c>
      <c r="AB18" s="42">
        <v>3242.1832807897354</v>
      </c>
      <c r="AC18" s="42">
        <v>3468.9192971352145</v>
      </c>
      <c r="AD18" s="42">
        <v>3481.1529983243699</v>
      </c>
      <c r="AE18" s="42">
        <v>3229.6074878663717</v>
      </c>
      <c r="AF18" s="42">
        <v>3188.9785997424933</v>
      </c>
      <c r="AG18" s="42"/>
      <c r="AH18" s="59"/>
    </row>
    <row r="19" spans="2:34" x14ac:dyDescent="0.2">
      <c r="B19" s="9" t="s">
        <v>8</v>
      </c>
      <c r="C19" s="42">
        <v>18511.442224080121</v>
      </c>
      <c r="D19" s="42">
        <v>18686.570596728725</v>
      </c>
      <c r="E19" s="42">
        <v>18792.374276617757</v>
      </c>
      <c r="F19" s="42">
        <v>19105.64977467318</v>
      </c>
      <c r="G19" s="42">
        <v>19278.350037736462</v>
      </c>
      <c r="H19" s="42">
        <v>19868.380919115552</v>
      </c>
      <c r="I19" s="42">
        <v>20354.393120152119</v>
      </c>
      <c r="J19" s="42">
        <v>20513.869835046396</v>
      </c>
      <c r="K19" s="42">
        <v>21041.03571792398</v>
      </c>
      <c r="L19" s="42">
        <v>20771.540851813999</v>
      </c>
      <c r="M19" s="42">
        <v>19927.223034421175</v>
      </c>
      <c r="N19" s="42">
        <v>19690.879127095777</v>
      </c>
      <c r="O19" s="42">
        <v>19469.991327857329</v>
      </c>
      <c r="P19" s="42">
        <v>19782.503258885692</v>
      </c>
      <c r="Q19" s="42">
        <v>19431.458103009569</v>
      </c>
      <c r="R19" s="42">
        <v>19303.67425228819</v>
      </c>
      <c r="S19" s="42">
        <v>19180.134832799937</v>
      </c>
      <c r="T19" s="42">
        <v>18645.319040220005</v>
      </c>
      <c r="U19" s="42">
        <v>18513.976793670296</v>
      </c>
      <c r="V19" s="42">
        <v>18234.782508380293</v>
      </c>
      <c r="W19" s="42">
        <v>18360.046641422359</v>
      </c>
      <c r="X19" s="42">
        <v>17728.260174722676</v>
      </c>
      <c r="Y19" s="42">
        <v>18537.303127037732</v>
      </c>
      <c r="Z19" s="42">
        <v>19366.075152260724</v>
      </c>
      <c r="AA19" s="42">
        <v>18885.679256561718</v>
      </c>
      <c r="AB19" s="42">
        <v>19420.177578938044</v>
      </c>
      <c r="AC19" s="42">
        <v>19908.975310297257</v>
      </c>
      <c r="AD19" s="42">
        <v>20577.028683725362</v>
      </c>
      <c r="AE19" s="42">
        <v>21366.756441963622</v>
      </c>
      <c r="AF19" s="42">
        <v>20488.111645683221</v>
      </c>
      <c r="AG19" s="42"/>
      <c r="AH19" s="59"/>
    </row>
    <row r="20" spans="2:34" x14ac:dyDescent="0.2">
      <c r="B20" s="9" t="s">
        <v>104</v>
      </c>
      <c r="C20" s="42">
        <v>6192.7311196994233</v>
      </c>
      <c r="D20" s="42">
        <v>6115.1786106750133</v>
      </c>
      <c r="E20" s="42">
        <v>5838.6600449888683</v>
      </c>
      <c r="F20" s="42">
        <v>6047.7583427862482</v>
      </c>
      <c r="G20" s="42">
        <v>6011.0374507336019</v>
      </c>
      <c r="H20" s="42">
        <v>7078.1917031324529</v>
      </c>
      <c r="I20" s="42">
        <v>6721.9287326154772</v>
      </c>
      <c r="J20" s="42">
        <v>6063.3063753798269</v>
      </c>
      <c r="K20" s="42">
        <v>5831.0930405804511</v>
      </c>
      <c r="L20" s="42">
        <v>6004.4148729115723</v>
      </c>
      <c r="M20" s="42">
        <v>7604.3479186166687</v>
      </c>
      <c r="N20" s="42">
        <v>8883.2830770407054</v>
      </c>
      <c r="O20" s="42">
        <v>8454.6485127154137</v>
      </c>
      <c r="P20" s="42">
        <v>8801.0277815929476</v>
      </c>
      <c r="Q20" s="42">
        <v>7355.063388060652</v>
      </c>
      <c r="R20" s="42">
        <v>7838.4486811438665</v>
      </c>
      <c r="S20" s="42">
        <v>8044.1773283332304</v>
      </c>
      <c r="T20" s="42">
        <v>7153.5804242511431</v>
      </c>
      <c r="U20" s="42">
        <v>6600.9939033191649</v>
      </c>
      <c r="V20" s="42">
        <v>6143.6554664914811</v>
      </c>
      <c r="W20" s="42">
        <v>7830.7797787466725</v>
      </c>
      <c r="X20" s="42">
        <v>7018.0531496028862</v>
      </c>
      <c r="Y20" s="42">
        <v>6226.0363684306276</v>
      </c>
      <c r="Z20" s="42">
        <v>6900.3950553810864</v>
      </c>
      <c r="AA20" s="42">
        <v>6628.573769615753</v>
      </c>
      <c r="AB20" s="42">
        <v>7265.9929041264822</v>
      </c>
      <c r="AC20" s="42">
        <v>6543.4993589863834</v>
      </c>
      <c r="AD20" s="42">
        <v>8232.0904893403858</v>
      </c>
      <c r="AE20" s="42">
        <v>6847.3930258617502</v>
      </c>
      <c r="AF20" s="42">
        <v>6886.9316534188802</v>
      </c>
      <c r="AG20" s="42"/>
    </row>
    <row r="21" spans="2:34" x14ac:dyDescent="0.2">
      <c r="B21" s="9" t="s">
        <v>9</v>
      </c>
      <c r="C21" s="42">
        <v>1552.0536176909657</v>
      </c>
      <c r="D21" s="42">
        <v>1632.8113652324846</v>
      </c>
      <c r="E21" s="42">
        <v>1698.2299225574211</v>
      </c>
      <c r="F21" s="42">
        <v>1748.2816571592582</v>
      </c>
      <c r="G21" s="42">
        <v>1792.8493340275654</v>
      </c>
      <c r="H21" s="42">
        <v>1829.1780952628808</v>
      </c>
      <c r="I21" s="42">
        <v>1708.4830322402108</v>
      </c>
      <c r="J21" s="42">
        <v>1432.6262505012091</v>
      </c>
      <c r="K21" s="42">
        <v>1475.5765436871579</v>
      </c>
      <c r="L21" s="42">
        <v>1480.7046945341824</v>
      </c>
      <c r="M21" s="42">
        <v>1492.7703645905106</v>
      </c>
      <c r="N21" s="42">
        <v>1605.3489199626385</v>
      </c>
      <c r="O21" s="42">
        <v>1710.2325565770916</v>
      </c>
      <c r="P21" s="42">
        <v>1765.4681984593738</v>
      </c>
      <c r="Q21" s="42">
        <v>1510.7480575984678</v>
      </c>
      <c r="R21" s="42">
        <v>1324.7426011584262</v>
      </c>
      <c r="S21" s="42">
        <v>1351.7784477711432</v>
      </c>
      <c r="T21" s="42">
        <v>873.22532685138685</v>
      </c>
      <c r="U21" s="42">
        <v>726.00728049533359</v>
      </c>
      <c r="V21" s="42">
        <v>548.55719027401301</v>
      </c>
      <c r="W21" s="42">
        <v>534.05640016942527</v>
      </c>
      <c r="X21" s="42">
        <v>618.202283357993</v>
      </c>
      <c r="Y21" s="42">
        <v>538.86537608648007</v>
      </c>
      <c r="Z21" s="42">
        <v>693.68219645613374</v>
      </c>
      <c r="AA21" s="42">
        <v>878.91090359765292</v>
      </c>
      <c r="AB21" s="42">
        <v>958.18854166102381</v>
      </c>
      <c r="AC21" s="42">
        <v>966.43289518014376</v>
      </c>
      <c r="AD21" s="42">
        <v>944.87506111343703</v>
      </c>
      <c r="AE21" s="42">
        <v>914.75352621093771</v>
      </c>
      <c r="AF21" s="42">
        <v>914.3127186005122</v>
      </c>
      <c r="AG21" s="42"/>
    </row>
    <row r="22" spans="2:34" x14ac:dyDescent="0.2">
      <c r="B22" s="9" t="s">
        <v>10</v>
      </c>
      <c r="C22" s="42" t="s">
        <v>131</v>
      </c>
      <c r="D22" s="42" t="s">
        <v>131</v>
      </c>
      <c r="E22" s="42" t="s">
        <v>131</v>
      </c>
      <c r="F22" s="42" t="s">
        <v>131</v>
      </c>
      <c r="G22" s="42" t="s">
        <v>131</v>
      </c>
      <c r="H22" s="42" t="s">
        <v>131</v>
      </c>
      <c r="I22" s="42" t="s">
        <v>131</v>
      </c>
      <c r="J22" s="42" t="s">
        <v>131</v>
      </c>
      <c r="K22" s="42" t="s">
        <v>131</v>
      </c>
      <c r="L22" s="42" t="s">
        <v>131</v>
      </c>
      <c r="M22" s="42" t="s">
        <v>131</v>
      </c>
      <c r="N22" s="42" t="s">
        <v>131</v>
      </c>
      <c r="O22" s="42" t="s">
        <v>131</v>
      </c>
      <c r="P22" s="42" t="s">
        <v>131</v>
      </c>
      <c r="Q22" s="42" t="s">
        <v>131</v>
      </c>
      <c r="R22" s="42" t="s">
        <v>131</v>
      </c>
      <c r="S22" s="42" t="s">
        <v>131</v>
      </c>
      <c r="T22" s="42" t="s">
        <v>131</v>
      </c>
      <c r="U22" s="42" t="s">
        <v>131</v>
      </c>
      <c r="V22" s="42" t="s">
        <v>131</v>
      </c>
      <c r="W22" s="42" t="s">
        <v>131</v>
      </c>
      <c r="X22" s="42" t="s">
        <v>131</v>
      </c>
      <c r="Y22" s="42" t="s">
        <v>131</v>
      </c>
      <c r="Z22" s="42" t="s">
        <v>131</v>
      </c>
      <c r="AA22" s="42" t="s">
        <v>131</v>
      </c>
      <c r="AB22" s="42" t="s">
        <v>131</v>
      </c>
      <c r="AC22" s="42" t="s">
        <v>131</v>
      </c>
      <c r="AD22" s="42" t="s">
        <v>131</v>
      </c>
      <c r="AE22" s="42" t="s">
        <v>131</v>
      </c>
      <c r="AF22" s="42" t="s">
        <v>131</v>
      </c>
      <c r="AG22" s="42"/>
    </row>
    <row r="23" spans="2:34" x14ac:dyDescent="0.2">
      <c r="B23" s="8" t="s">
        <v>103</v>
      </c>
      <c r="C23" s="44">
        <v>54395.331966455386</v>
      </c>
      <c r="D23" s="44">
        <v>55205.149163081296</v>
      </c>
      <c r="E23" s="44">
        <v>55193.568651659261</v>
      </c>
      <c r="F23" s="44">
        <v>55743.619860358856</v>
      </c>
      <c r="G23" s="44">
        <v>57213.463712929784</v>
      </c>
      <c r="H23" s="44">
        <v>58746.021447823368</v>
      </c>
      <c r="I23" s="44">
        <v>60912.345761995755</v>
      </c>
      <c r="J23" s="44">
        <v>62374.014164542146</v>
      </c>
      <c r="K23" s="44">
        <v>64963.952391910403</v>
      </c>
      <c r="L23" s="44">
        <v>66201.929934891203</v>
      </c>
      <c r="M23" s="44">
        <v>68460.336685779985</v>
      </c>
      <c r="N23" s="44">
        <v>70488.547238266663</v>
      </c>
      <c r="O23" s="44">
        <v>68624.42933971413</v>
      </c>
      <c r="P23" s="44">
        <v>69034.233974034752</v>
      </c>
      <c r="Q23" s="44">
        <v>68411.777584334719</v>
      </c>
      <c r="R23" s="44">
        <v>70297.467903811237</v>
      </c>
      <c r="S23" s="44">
        <v>69643.330074186975</v>
      </c>
      <c r="T23" s="44">
        <v>68614.734096830172</v>
      </c>
      <c r="U23" s="44">
        <v>68159.880797300997</v>
      </c>
      <c r="V23" s="44">
        <v>62381.965094385763</v>
      </c>
      <c r="W23" s="44">
        <v>61948.116104805864</v>
      </c>
      <c r="X23" s="44">
        <v>57742.791666851059</v>
      </c>
      <c r="Y23" s="44">
        <v>58764.936028186479</v>
      </c>
      <c r="Z23" s="44">
        <v>58550.21296676615</v>
      </c>
      <c r="AA23" s="44">
        <v>58006.156209057204</v>
      </c>
      <c r="AB23" s="44">
        <v>60477.260289590711</v>
      </c>
      <c r="AC23" s="44">
        <v>62714.611393616011</v>
      </c>
      <c r="AD23" s="44">
        <v>62066.840646093144</v>
      </c>
      <c r="AE23" s="44">
        <v>62351.955120459097</v>
      </c>
      <c r="AF23" s="44">
        <v>59855.476139325518</v>
      </c>
      <c r="AG23" s="44"/>
    </row>
    <row r="24" spans="2:34" x14ac:dyDescent="0.2">
      <c r="B24" s="25"/>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row>
    <row r="25" spans="2:34" x14ac:dyDescent="0.2">
      <c r="B25" s="8" t="s">
        <v>7</v>
      </c>
    </row>
    <row r="26" spans="2:34" x14ac:dyDescent="0.2">
      <c r="B26" s="10" t="s">
        <v>207</v>
      </c>
    </row>
    <row r="28" spans="2:34" x14ac:dyDescent="0.2">
      <c r="B28" s="4" t="s">
        <v>4</v>
      </c>
      <c r="C28" s="4">
        <v>1990</v>
      </c>
      <c r="D28" s="4">
        <v>1991</v>
      </c>
      <c r="E28" s="4">
        <v>1992</v>
      </c>
      <c r="F28" s="4">
        <v>1993</v>
      </c>
      <c r="G28" s="4">
        <v>1994</v>
      </c>
      <c r="H28" s="4">
        <v>1995</v>
      </c>
      <c r="I28" s="4">
        <v>1996</v>
      </c>
      <c r="J28" s="4">
        <v>1997</v>
      </c>
      <c r="K28" s="4">
        <v>1998</v>
      </c>
      <c r="L28" s="4">
        <v>1999</v>
      </c>
      <c r="M28" s="4">
        <v>2000</v>
      </c>
      <c r="N28" s="4">
        <v>2001</v>
      </c>
      <c r="O28" s="4">
        <v>2002</v>
      </c>
      <c r="P28" s="4">
        <v>2003</v>
      </c>
      <c r="Q28" s="4">
        <v>2004</v>
      </c>
      <c r="R28" s="4">
        <v>2005</v>
      </c>
      <c r="S28" s="4">
        <v>2006</v>
      </c>
      <c r="T28" s="4">
        <v>2007</v>
      </c>
      <c r="U28" s="4">
        <v>2008</v>
      </c>
      <c r="V28" s="4">
        <v>2009</v>
      </c>
      <c r="W28" s="4">
        <v>2010</v>
      </c>
      <c r="X28" s="4">
        <v>2011</v>
      </c>
      <c r="Y28" s="4">
        <v>2012</v>
      </c>
      <c r="Z28" s="4">
        <v>2013</v>
      </c>
      <c r="AA28" s="4">
        <v>2014</v>
      </c>
      <c r="AB28" s="4">
        <v>2015</v>
      </c>
      <c r="AC28" s="4">
        <v>2016</v>
      </c>
      <c r="AD28" s="4">
        <v>2017</v>
      </c>
      <c r="AE28" s="4">
        <v>2018</v>
      </c>
      <c r="AF28" s="4">
        <v>2019</v>
      </c>
      <c r="AG28" s="4"/>
    </row>
    <row r="29" spans="2:34" x14ac:dyDescent="0.2">
      <c r="B29" s="9" t="s">
        <v>5</v>
      </c>
      <c r="C29" s="50">
        <f>IFERROR((C17-C5)/C5,"NA")</f>
        <v>-6.4926193319306318E-5</v>
      </c>
      <c r="D29" s="50">
        <f t="shared" ref="D29:AA29" si="0">IFERROR((D17-D5)/D5,"NA")</f>
        <v>-8.8905724360206328E-5</v>
      </c>
      <c r="E29" s="50">
        <f t="shared" si="0"/>
        <v>-7.3801370805860877E-5</v>
      </c>
      <c r="F29" s="50">
        <f t="shared" si="0"/>
        <v>-4.4079053705432702E-5</v>
      </c>
      <c r="G29" s="50">
        <f t="shared" si="0"/>
        <v>2.667929072030311E-5</v>
      </c>
      <c r="H29" s="50">
        <f t="shared" si="0"/>
        <v>1.4626047508965929E-4</v>
      </c>
      <c r="I29" s="50">
        <f t="shared" si="0"/>
        <v>2.1340076742736039E-4</v>
      </c>
      <c r="J29" s="50">
        <f t="shared" si="0"/>
        <v>3.6319570795341412E-4</v>
      </c>
      <c r="K29" s="50">
        <f t="shared" si="0"/>
        <v>2.9410389030181148E-4</v>
      </c>
      <c r="L29" s="50">
        <f t="shared" si="0"/>
        <v>-1.7628433386113174E-4</v>
      </c>
      <c r="M29" s="50">
        <f t="shared" si="0"/>
        <v>-2.5075665026530523E-4</v>
      </c>
      <c r="N29" s="50">
        <f t="shared" si="0"/>
        <v>-2.5421854615160518E-4</v>
      </c>
      <c r="O29" s="50">
        <f t="shared" si="0"/>
        <v>-2.6576707205288897E-4</v>
      </c>
      <c r="P29" s="50">
        <f t="shared" si="0"/>
        <v>-2.6881818748011351E-4</v>
      </c>
      <c r="Q29" s="50">
        <f t="shared" si="0"/>
        <v>-2.7741139998113364E-4</v>
      </c>
      <c r="R29" s="50">
        <f t="shared" si="0"/>
        <v>-2.893711945431931E-4</v>
      </c>
      <c r="S29" s="50">
        <f t="shared" si="0"/>
        <v>-2.9483543704671871E-4</v>
      </c>
      <c r="T29" s="50">
        <f t="shared" si="0"/>
        <v>-3.0700481149517985E-4</v>
      </c>
      <c r="U29" s="50">
        <f t="shared" si="0"/>
        <v>-3.3847579095170645E-4</v>
      </c>
      <c r="V29" s="50">
        <f t="shared" si="0"/>
        <v>-3.2218918576304331E-4</v>
      </c>
      <c r="W29" s="50">
        <f t="shared" si="0"/>
        <v>-3.7825041444959189E-4</v>
      </c>
      <c r="X29" s="50">
        <f t="shared" si="0"/>
        <v>-1.5500596125753441E-3</v>
      </c>
      <c r="Y29" s="50">
        <f t="shared" si="0"/>
        <v>-8.2808567393823063E-4</v>
      </c>
      <c r="Z29" s="50">
        <f t="shared" si="0"/>
        <v>-7.8588034767460187E-4</v>
      </c>
      <c r="AA29" s="50">
        <f t="shared" si="0"/>
        <v>-1.5661510757355146E-3</v>
      </c>
      <c r="AB29" s="50">
        <f t="shared" ref="AB29:AC35" si="1">IFERROR((AB17-AB5)/AB5,"NA")</f>
        <v>9.7529463471906564E-4</v>
      </c>
      <c r="AC29" s="50">
        <f t="shared" si="1"/>
        <v>6.1490041515531195E-3</v>
      </c>
      <c r="AD29" s="50">
        <f t="shared" ref="AD29" si="2">IFERROR((AD17-AD5)/AD5,"NA")</f>
        <v>-1.5151803605024563E-3</v>
      </c>
      <c r="AE29" s="50">
        <f t="shared" ref="AE29:AF29" si="3">IFERROR((AE17-AE5)/AE5,"NA")</f>
        <v>-5.1092686255233607E-3</v>
      </c>
      <c r="AF29" s="50">
        <f t="shared" si="3"/>
        <v>1.5623805967390041E-3</v>
      </c>
      <c r="AG29" s="50"/>
      <c r="AH29" s="37">
        <f>AVERAGE(C29:AF29)</f>
        <v>-1.7731338492260631E-4</v>
      </c>
    </row>
    <row r="30" spans="2:34" x14ac:dyDescent="0.2">
      <c r="B30" s="9" t="s">
        <v>12</v>
      </c>
      <c r="C30" s="50">
        <f t="shared" ref="C30:AA30" si="4">IFERROR((C18-C6)/C6,"NA")</f>
        <v>3.0179482881926342E-4</v>
      </c>
      <c r="D30" s="50">
        <f t="shared" si="4"/>
        <v>3.3195267404434139E-4</v>
      </c>
      <c r="E30" s="50">
        <f t="shared" si="4"/>
        <v>3.4083054730936886E-4</v>
      </c>
      <c r="F30" s="50">
        <f t="shared" si="4"/>
        <v>3.404601495419467E-4</v>
      </c>
      <c r="G30" s="50">
        <f t="shared" si="4"/>
        <v>3.1171036445527486E-4</v>
      </c>
      <c r="H30" s="50">
        <f t="shared" si="4"/>
        <v>3.1432856653512117E-4</v>
      </c>
      <c r="I30" s="50">
        <f t="shared" si="4"/>
        <v>2.9916408671891101E-4</v>
      </c>
      <c r="J30" s="50">
        <f t="shared" si="4"/>
        <v>2.5347477344381578E-4</v>
      </c>
      <c r="K30" s="50">
        <f t="shared" si="4"/>
        <v>2.6228811876785526E-4</v>
      </c>
      <c r="L30" s="50">
        <f t="shared" si="4"/>
        <v>2.5542724469943998E-4</v>
      </c>
      <c r="M30" s="50">
        <f t="shared" si="4"/>
        <v>2.0906490861425598E-4</v>
      </c>
      <c r="N30" s="50">
        <f t="shared" si="4"/>
        <v>3.3677516057879238E-4</v>
      </c>
      <c r="O30" s="50">
        <f t="shared" si="4"/>
        <v>4.4226212722017435E-4</v>
      </c>
      <c r="P30" s="50">
        <f t="shared" si="4"/>
        <v>6.3458330655226521E-4</v>
      </c>
      <c r="Q30" s="50">
        <f t="shared" si="4"/>
        <v>7.0066408862177619E-4</v>
      </c>
      <c r="R30" s="50">
        <f t="shared" si="4"/>
        <v>6.9250697634282469E-4</v>
      </c>
      <c r="S30" s="50">
        <f t="shared" si="4"/>
        <v>4.8321848839797115E-4</v>
      </c>
      <c r="T30" s="50">
        <f t="shared" si="4"/>
        <v>4.8357800480897583E-4</v>
      </c>
      <c r="U30" s="50">
        <f t="shared" si="4"/>
        <v>3.2547625088916068E-4</v>
      </c>
      <c r="V30" s="50">
        <f t="shared" si="4"/>
        <v>4.2947125982082366E-4</v>
      </c>
      <c r="W30" s="50">
        <f t="shared" si="4"/>
        <v>4.6484379476825072E-4</v>
      </c>
      <c r="X30" s="50">
        <f t="shared" si="4"/>
        <v>1.9504451785487426E-4</v>
      </c>
      <c r="Y30" s="50">
        <f t="shared" si="4"/>
        <v>4.2864116784114149E-4</v>
      </c>
      <c r="Z30" s="50">
        <f t="shared" si="4"/>
        <v>1.7250159705284521E-4</v>
      </c>
      <c r="AA30" s="50">
        <f t="shared" si="4"/>
        <v>-2.1773429900739647E-3</v>
      </c>
      <c r="AB30" s="50">
        <f t="shared" si="1"/>
        <v>-1.2819693933634154E-3</v>
      </c>
      <c r="AC30" s="50">
        <f t="shared" si="1"/>
        <v>-1.6582011685799584E-3</v>
      </c>
      <c r="AD30" s="50">
        <f t="shared" ref="AD30" si="5">IFERROR((AD18-AD6)/AD6,"NA")</f>
        <v>-2.0624779313810561E-3</v>
      </c>
      <c r="AE30" s="50">
        <f t="shared" ref="AE30:AF30" si="6">IFERROR((AE18-AE6)/AE6,"NA")</f>
        <v>-1.9695807585369748E-3</v>
      </c>
      <c r="AF30" s="50">
        <f t="shared" si="6"/>
        <v>1.5540055706443558E-3</v>
      </c>
      <c r="AG30" s="50"/>
      <c r="AH30" s="37">
        <f t="shared" ref="AH30:AH33" si="7">AVERAGE(C30:AF30)</f>
        <v>4.7149877746948555E-5</v>
      </c>
    </row>
    <row r="31" spans="2:34" x14ac:dyDescent="0.2">
      <c r="B31" s="9" t="s">
        <v>8</v>
      </c>
      <c r="C31" s="50">
        <f t="shared" ref="C31:AA31" si="8">IFERROR((C19-C7)/C7,"NA")</f>
        <v>-2.143466815848697E-4</v>
      </c>
      <c r="D31" s="50">
        <f t="shared" si="8"/>
        <v>-1.7560868766248219E-4</v>
      </c>
      <c r="E31" s="50">
        <f t="shared" si="8"/>
        <v>-8.6148541726724733E-5</v>
      </c>
      <c r="F31" s="50">
        <f t="shared" si="8"/>
        <v>2.1354097765681216E-4</v>
      </c>
      <c r="G31" s="50">
        <f t="shared" si="8"/>
        <v>-1.804064148510187E-4</v>
      </c>
      <c r="H31" s="50">
        <f t="shared" si="8"/>
        <v>-4.1135629256710681E-5</v>
      </c>
      <c r="I31" s="50">
        <f t="shared" si="8"/>
        <v>-4.9244540656748123E-5</v>
      </c>
      <c r="J31" s="50">
        <f t="shared" si="8"/>
        <v>-6.7913165000162593E-5</v>
      </c>
      <c r="K31" s="50">
        <f t="shared" si="8"/>
        <v>4.3380369881962247E-4</v>
      </c>
      <c r="L31" s="50">
        <f t="shared" si="8"/>
        <v>2.4952255523186067E-4</v>
      </c>
      <c r="M31" s="50">
        <f t="shared" si="8"/>
        <v>5.6883813055578049E-4</v>
      </c>
      <c r="N31" s="50">
        <f t="shared" si="8"/>
        <v>5.6557161554121962E-4</v>
      </c>
      <c r="O31" s="50">
        <f t="shared" si="8"/>
        <v>5.70950453571249E-4</v>
      </c>
      <c r="P31" s="50">
        <f t="shared" si="8"/>
        <v>5.6053322994065028E-4</v>
      </c>
      <c r="Q31" s="50">
        <f t="shared" si="8"/>
        <v>5.7519924547024719E-4</v>
      </c>
      <c r="R31" s="50">
        <f t="shared" si="8"/>
        <v>5.6178367477951541E-4</v>
      </c>
      <c r="S31" s="50">
        <f t="shared" si="8"/>
        <v>5.5290827256951802E-4</v>
      </c>
      <c r="T31" s="50">
        <f t="shared" si="8"/>
        <v>5.7607142751358762E-4</v>
      </c>
      <c r="U31" s="50">
        <f t="shared" si="8"/>
        <v>5.5944760969584104E-4</v>
      </c>
      <c r="V31" s="50">
        <f t="shared" si="8"/>
        <v>5.8264799221901414E-4</v>
      </c>
      <c r="W31" s="50">
        <f t="shared" si="8"/>
        <v>5.5145314537256775E-4</v>
      </c>
      <c r="X31" s="50">
        <f t="shared" si="8"/>
        <v>5.5156198515482989E-4</v>
      </c>
      <c r="Y31" s="50">
        <f t="shared" si="8"/>
        <v>5.4767847214140736E-4</v>
      </c>
      <c r="Z31" s="50">
        <f t="shared" si="8"/>
        <v>5.1978686779448184E-4</v>
      </c>
      <c r="AA31" s="50">
        <f t="shared" si="8"/>
        <v>5.1060772188466614E-4</v>
      </c>
      <c r="AB31" s="50">
        <f t="shared" si="1"/>
        <v>4.784920394555016E-4</v>
      </c>
      <c r="AC31" s="50">
        <f t="shared" si="1"/>
        <v>4.6027527857414352E-4</v>
      </c>
      <c r="AD31" s="50">
        <f t="shared" ref="AD31" si="9">IFERROR((AD19-AD7)/AD7,"NA")</f>
        <v>4.4879078402879969E-4</v>
      </c>
      <c r="AE31" s="50">
        <f t="shared" ref="AE31:AF31" si="10">IFERROR((AE19-AE7)/AE7,"NA")</f>
        <v>7.3092968435256361E-4</v>
      </c>
      <c r="AF31" s="50">
        <f t="shared" si="10"/>
        <v>4.1094593924942191E-4</v>
      </c>
      <c r="AG31" s="50"/>
      <c r="AH31" s="37">
        <f t="shared" si="7"/>
        <v>3.655512380278195E-4</v>
      </c>
    </row>
    <row r="32" spans="2:34" x14ac:dyDescent="0.2">
      <c r="B32" s="9" t="s">
        <v>169</v>
      </c>
      <c r="C32" s="50">
        <f t="shared" ref="C32:AA32" si="11">IFERROR((C20-C8)/C8,"NA")</f>
        <v>0.20690522383559784</v>
      </c>
      <c r="D32" s="50">
        <f t="shared" si="11"/>
        <v>0.22921054789738526</v>
      </c>
      <c r="E32" s="50">
        <f t="shared" si="11"/>
        <v>0.24487747162963833</v>
      </c>
      <c r="F32" s="50">
        <f t="shared" si="11"/>
        <v>0.31397203283101333</v>
      </c>
      <c r="G32" s="50">
        <f t="shared" si="11"/>
        <v>0.27655612672086893</v>
      </c>
      <c r="H32" s="50">
        <f t="shared" si="11"/>
        <v>0.24385381063017342</v>
      </c>
      <c r="I32" s="50">
        <f t="shared" si="11"/>
        <v>0.27038606852702318</v>
      </c>
      <c r="J32" s="50">
        <f t="shared" si="11"/>
        <v>0.31883637230020639</v>
      </c>
      <c r="K32" s="50">
        <f t="shared" si="11"/>
        <v>0.33432896322744959</v>
      </c>
      <c r="L32" s="50">
        <f t="shared" si="11"/>
        <v>0.33827807001323251</v>
      </c>
      <c r="M32" s="50">
        <f t="shared" si="11"/>
        <v>0.29223022320503622</v>
      </c>
      <c r="N32" s="50">
        <f t="shared" si="11"/>
        <v>0.23447504261384303</v>
      </c>
      <c r="O32" s="50">
        <f t="shared" si="11"/>
        <v>0.23699285650655699</v>
      </c>
      <c r="P32" s="50">
        <f t="shared" si="11"/>
        <v>0.23380010642783194</v>
      </c>
      <c r="Q32" s="50">
        <f t="shared" si="11"/>
        <v>0.34445345560157048</v>
      </c>
      <c r="R32" s="50">
        <f t="shared" si="11"/>
        <v>0.30986153912119879</v>
      </c>
      <c r="S32" s="50">
        <f t="shared" si="11"/>
        <v>0.25484231090940401</v>
      </c>
      <c r="T32" s="50">
        <f t="shared" si="11"/>
        <v>0.2722106770569232</v>
      </c>
      <c r="U32" s="50">
        <f t="shared" si="11"/>
        <v>0.36229125016877883</v>
      </c>
      <c r="V32" s="50">
        <f t="shared" si="11"/>
        <v>0.34417050404999189</v>
      </c>
      <c r="W32" s="50">
        <f t="shared" si="11"/>
        <v>0.25444121782504286</v>
      </c>
      <c r="X32" s="50">
        <f t="shared" si="11"/>
        <v>0.279390993590523</v>
      </c>
      <c r="Y32" s="50">
        <f t="shared" si="11"/>
        <v>0.39820934484947729</v>
      </c>
      <c r="Z32" s="50">
        <f t="shared" si="11"/>
        <v>0.50859481458561495</v>
      </c>
      <c r="AA32" s="50">
        <f t="shared" si="11"/>
        <v>0.11652670854069531</v>
      </c>
      <c r="AB32" s="50">
        <f t="shared" si="1"/>
        <v>0.30255166751920398</v>
      </c>
      <c r="AC32" s="50">
        <f t="shared" si="1"/>
        <v>0.31289283016759467</v>
      </c>
      <c r="AD32" s="50">
        <f t="shared" ref="AD32" si="12">IFERROR((AD20-AD8)/AD8,"NA")</f>
        <v>0.26927118430798813</v>
      </c>
      <c r="AE32" s="50">
        <f t="shared" ref="AE32:AF32" si="13">IFERROR((AE20-AE8)/AE8,"NA")</f>
        <v>0.43070495373642093</v>
      </c>
      <c r="AF32" s="50">
        <f t="shared" si="13"/>
        <v>0.55019611484102071</v>
      </c>
      <c r="AG32" s="50"/>
      <c r="AH32" s="37">
        <f>AVERAGE(C32:AF32)</f>
        <v>0.30284374944124348</v>
      </c>
    </row>
    <row r="33" spans="2:35" x14ac:dyDescent="0.2">
      <c r="B33" s="9" t="s">
        <v>9</v>
      </c>
      <c r="C33" s="50">
        <f t="shared" ref="C33:AA33" si="14">IFERROR((C21-C9)/C9,"NA")</f>
        <v>0</v>
      </c>
      <c r="D33" s="50">
        <f t="shared" si="14"/>
        <v>0</v>
      </c>
      <c r="E33" s="50">
        <f t="shared" si="14"/>
        <v>0</v>
      </c>
      <c r="F33" s="50">
        <f t="shared" si="14"/>
        <v>0</v>
      </c>
      <c r="G33" s="50">
        <f t="shared" si="14"/>
        <v>0</v>
      </c>
      <c r="H33" s="50">
        <f t="shared" si="14"/>
        <v>0</v>
      </c>
      <c r="I33" s="50">
        <f t="shared" si="14"/>
        <v>0</v>
      </c>
      <c r="J33" s="50">
        <f t="shared" si="14"/>
        <v>0</v>
      </c>
      <c r="K33" s="50">
        <f t="shared" si="14"/>
        <v>0</v>
      </c>
      <c r="L33" s="50">
        <f t="shared" si="14"/>
        <v>0</v>
      </c>
      <c r="M33" s="50">
        <f t="shared" si="14"/>
        <v>0</v>
      </c>
      <c r="N33" s="50">
        <f t="shared" si="14"/>
        <v>0</v>
      </c>
      <c r="O33" s="50">
        <f t="shared" si="14"/>
        <v>0</v>
      </c>
      <c r="P33" s="50">
        <f t="shared" si="14"/>
        <v>0</v>
      </c>
      <c r="Q33" s="50">
        <f t="shared" si="14"/>
        <v>1.7267798670747875E-2</v>
      </c>
      <c r="R33" s="50">
        <f t="shared" si="14"/>
        <v>2.5367658700814123E-2</v>
      </c>
      <c r="S33" s="50">
        <f t="shared" si="14"/>
        <v>1.777076237300592E-2</v>
      </c>
      <c r="T33" s="50">
        <f t="shared" si="14"/>
        <v>2.8733247155728506E-2</v>
      </c>
      <c r="U33" s="50">
        <f t="shared" si="14"/>
        <v>4.6416219590937099E-2</v>
      </c>
      <c r="V33" s="50">
        <f t="shared" si="14"/>
        <v>5.1586824040367664E-2</v>
      </c>
      <c r="W33" s="50">
        <f t="shared" si="14"/>
        <v>5.0541834590779608E-3</v>
      </c>
      <c r="X33" s="50">
        <f t="shared" si="14"/>
        <v>-6.0174049829712813E-3</v>
      </c>
      <c r="Y33" s="50">
        <f>IFERROR((Y21-Y9)/Y9,"NA")</f>
        <v>-1.5444049420598135E-3</v>
      </c>
      <c r="Z33" s="50">
        <f t="shared" si="14"/>
        <v>-3.8638333356369428E-3</v>
      </c>
      <c r="AA33" s="50">
        <f t="shared" si="14"/>
        <v>-4.7468551106801234E-3</v>
      </c>
      <c r="AB33" s="50">
        <f t="shared" si="1"/>
        <v>4.4761453044443837E-3</v>
      </c>
      <c r="AC33" s="50">
        <f t="shared" si="1"/>
        <v>1.6368044701632197E-3</v>
      </c>
      <c r="AD33" s="50">
        <f t="shared" ref="AD33" si="15">IFERROR((AD21-AD9)/AD9,"NA")</f>
        <v>6.5914382985737116E-3</v>
      </c>
      <c r="AE33" s="50">
        <f t="shared" ref="AE33:AF33" si="16">IFERROR((AE21-AE9)/AE9,"NA")</f>
        <v>6.4970976441614701E-3</v>
      </c>
      <c r="AF33" s="50">
        <f t="shared" si="16"/>
        <v>1.0457549602737023E-2</v>
      </c>
      <c r="AG33" s="50"/>
      <c r="AH33" s="37">
        <f t="shared" si="7"/>
        <v>6.8561076979803586E-3</v>
      </c>
    </row>
    <row r="34" spans="2:35" x14ac:dyDescent="0.2">
      <c r="B34" s="9" t="s">
        <v>10</v>
      </c>
      <c r="C34" s="50" t="str">
        <f t="shared" ref="C34:AA34" si="17">IFERROR((C22-C10)/C10,"NA")</f>
        <v>NA</v>
      </c>
      <c r="D34" s="50" t="str">
        <f t="shared" si="17"/>
        <v>NA</v>
      </c>
      <c r="E34" s="50" t="str">
        <f t="shared" si="17"/>
        <v>NA</v>
      </c>
      <c r="F34" s="50" t="str">
        <f t="shared" si="17"/>
        <v>NA</v>
      </c>
      <c r="G34" s="50" t="str">
        <f t="shared" si="17"/>
        <v>NA</v>
      </c>
      <c r="H34" s="50" t="str">
        <f t="shared" si="17"/>
        <v>NA</v>
      </c>
      <c r="I34" s="50" t="str">
        <f t="shared" si="17"/>
        <v>NA</v>
      </c>
      <c r="J34" s="50" t="str">
        <f t="shared" si="17"/>
        <v>NA</v>
      </c>
      <c r="K34" s="50" t="str">
        <f t="shared" si="17"/>
        <v>NA</v>
      </c>
      <c r="L34" s="50" t="str">
        <f t="shared" si="17"/>
        <v>NA</v>
      </c>
      <c r="M34" s="50" t="str">
        <f t="shared" si="17"/>
        <v>NA</v>
      </c>
      <c r="N34" s="50" t="str">
        <f t="shared" si="17"/>
        <v>NA</v>
      </c>
      <c r="O34" s="50" t="str">
        <f t="shared" si="17"/>
        <v>NA</v>
      </c>
      <c r="P34" s="50" t="str">
        <f t="shared" si="17"/>
        <v>NA</v>
      </c>
      <c r="Q34" s="50" t="str">
        <f t="shared" si="17"/>
        <v>NA</v>
      </c>
      <c r="R34" s="50" t="str">
        <f t="shared" si="17"/>
        <v>NA</v>
      </c>
      <c r="S34" s="50" t="str">
        <f t="shared" si="17"/>
        <v>NA</v>
      </c>
      <c r="T34" s="50" t="str">
        <f t="shared" si="17"/>
        <v>NA</v>
      </c>
      <c r="U34" s="50" t="str">
        <f t="shared" si="17"/>
        <v>NA</v>
      </c>
      <c r="V34" s="50" t="str">
        <f t="shared" si="17"/>
        <v>NA</v>
      </c>
      <c r="W34" s="50" t="str">
        <f t="shared" si="17"/>
        <v>NA</v>
      </c>
      <c r="X34" s="50" t="str">
        <f t="shared" si="17"/>
        <v>NA</v>
      </c>
      <c r="Y34" s="50" t="str">
        <f t="shared" si="17"/>
        <v>NA</v>
      </c>
      <c r="Z34" s="50" t="str">
        <f t="shared" si="17"/>
        <v>NA</v>
      </c>
      <c r="AA34" s="50" t="str">
        <f t="shared" si="17"/>
        <v>NA</v>
      </c>
      <c r="AB34" s="50" t="str">
        <f t="shared" si="1"/>
        <v>NA</v>
      </c>
      <c r="AC34" s="50" t="str">
        <f t="shared" si="1"/>
        <v>NA</v>
      </c>
      <c r="AD34" s="50" t="str">
        <f t="shared" ref="AD34" si="18">IFERROR((AD22-AD10)/AD10,"NA")</f>
        <v>NA</v>
      </c>
      <c r="AE34" s="50" t="str">
        <f t="shared" ref="AE34:AF34" si="19">IFERROR((AE22-AE10)/AE10,"NA")</f>
        <v>NA</v>
      </c>
      <c r="AF34" s="50" t="str">
        <f t="shared" si="19"/>
        <v>NA</v>
      </c>
      <c r="AG34" s="50"/>
      <c r="AH34" s="51"/>
    </row>
    <row r="35" spans="2:35" x14ac:dyDescent="0.2">
      <c r="B35" s="8" t="s">
        <v>103</v>
      </c>
      <c r="C35" s="46">
        <f t="shared" ref="C35:AA35" si="20">IFERROR((C23-C11)/C11,"NA")</f>
        <v>-9.1622247590700422E-5</v>
      </c>
      <c r="D35" s="46">
        <f t="shared" si="20"/>
        <v>-9.2671697816019955E-5</v>
      </c>
      <c r="E35" s="46">
        <f t="shared" si="20"/>
        <v>-5.3665244730993949E-5</v>
      </c>
      <c r="F35" s="46">
        <f t="shared" si="20"/>
        <v>6.590644858631721E-5</v>
      </c>
      <c r="G35" s="46">
        <f t="shared" si="20"/>
        <v>-2.7870464463301521E-5</v>
      </c>
      <c r="H35" s="46">
        <f t="shared" si="20"/>
        <v>8.7524509258551925E-5</v>
      </c>
      <c r="I35" s="46">
        <f t="shared" si="20"/>
        <v>1.2442099117699853E-4</v>
      </c>
      <c r="J35" s="46">
        <f t="shared" si="20"/>
        <v>2.0623226712974865E-4</v>
      </c>
      <c r="K35" s="46">
        <f t="shared" si="20"/>
        <v>3.3086786097353491E-4</v>
      </c>
      <c r="L35" s="46">
        <f t="shared" si="20"/>
        <v>-1.4162504109349066E-5</v>
      </c>
      <c r="M35" s="46">
        <f t="shared" si="20"/>
        <v>2.3763460480484279E-5</v>
      </c>
      <c r="N35" s="46">
        <f t="shared" si="20"/>
        <v>1.9042730324548163E-5</v>
      </c>
      <c r="O35" s="46">
        <f t="shared" si="20"/>
        <v>2.0160944606922447E-5</v>
      </c>
      <c r="P35" s="46">
        <f t="shared" si="20"/>
        <v>2.1154968100545022E-5</v>
      </c>
      <c r="Q35" s="46">
        <f t="shared" si="20"/>
        <v>3.9819461519798163E-4</v>
      </c>
      <c r="R35" s="46">
        <f t="shared" si="20"/>
        <v>4.7147091150629203E-4</v>
      </c>
      <c r="S35" s="46">
        <f t="shared" si="20"/>
        <v>3.2671416502165897E-4</v>
      </c>
      <c r="T35" s="46">
        <f t="shared" si="20"/>
        <v>3.3773630537866598E-4</v>
      </c>
      <c r="U35" s="46">
        <f t="shared" si="20"/>
        <v>4.1718796882087798E-4</v>
      </c>
      <c r="V35" s="46">
        <f t="shared" si="20"/>
        <v>4.1039372031424618E-4</v>
      </c>
      <c r="W35" s="46">
        <f t="shared" si="20"/>
        <v>-2.0955606282996878E-5</v>
      </c>
      <c r="X35" s="46">
        <f t="shared" si="20"/>
        <v>-8.788507161797194E-4</v>
      </c>
      <c r="Y35" s="46">
        <f t="shared" si="20"/>
        <v>-3.4362636450940604E-4</v>
      </c>
      <c r="Z35" s="46">
        <f t="shared" si="20"/>
        <v>-3.4779058155157507E-4</v>
      </c>
      <c r="AA35" s="46">
        <f t="shared" si="20"/>
        <v>-9.7156487861304599E-4</v>
      </c>
      <c r="AB35" s="46">
        <f t="shared" si="1"/>
        <v>7.4972338232918046E-4</v>
      </c>
      <c r="AC35" s="46">
        <f t="shared" si="1"/>
        <v>3.8331097995735041E-3</v>
      </c>
      <c r="AD35" s="46">
        <f t="shared" ref="AD35" si="21">IFERROR((AD23-AD11)/AD11,"NA")</f>
        <v>-7.7308771593971224E-4</v>
      </c>
      <c r="AE35" s="46">
        <f t="shared" ref="AE35:AF35" si="22">IFERROR((AE23-AE11)/AE11,"NA")</f>
        <v>-2.7837829115975815E-3</v>
      </c>
      <c r="AF35" s="46">
        <f t="shared" si="22"/>
        <v>1.3021009629670091E-3</v>
      </c>
      <c r="AG35" s="46"/>
      <c r="AH35" s="38">
        <f>AVERAGE(C35:AF35)</f>
        <v>9.153516927875552E-5</v>
      </c>
      <c r="AI35" s="5" t="s">
        <v>43</v>
      </c>
    </row>
    <row r="36" spans="2:35" x14ac:dyDescent="0.2">
      <c r="B36" s="25"/>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row>
    <row r="38" spans="2:35" x14ac:dyDescent="0.2">
      <c r="B38" s="24" t="s">
        <v>156</v>
      </c>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row>
    <row r="39" spans="2:35" x14ac:dyDescent="0.2">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row>
    <row r="40" spans="2:35" x14ac:dyDescent="0.2">
      <c r="B40" s="4" t="s">
        <v>4</v>
      </c>
      <c r="C40" s="4">
        <v>1990</v>
      </c>
      <c r="D40" s="4">
        <v>1991</v>
      </c>
      <c r="E40" s="4">
        <v>1992</v>
      </c>
      <c r="F40" s="4">
        <v>1993</v>
      </c>
      <c r="G40" s="4">
        <v>1994</v>
      </c>
      <c r="H40" s="4">
        <v>1995</v>
      </c>
      <c r="I40" s="4">
        <v>1996</v>
      </c>
      <c r="J40" s="4">
        <v>1997</v>
      </c>
      <c r="K40" s="4">
        <v>1998</v>
      </c>
      <c r="L40" s="4">
        <v>1999</v>
      </c>
      <c r="M40" s="4">
        <v>2000</v>
      </c>
      <c r="N40" s="4">
        <v>2001</v>
      </c>
      <c r="O40" s="4">
        <v>2002</v>
      </c>
      <c r="P40" s="4">
        <v>2003</v>
      </c>
      <c r="Q40" s="4">
        <v>2004</v>
      </c>
      <c r="R40" s="4">
        <v>2005</v>
      </c>
      <c r="S40" s="4">
        <v>2006</v>
      </c>
      <c r="T40" s="4">
        <v>2007</v>
      </c>
      <c r="U40" s="4">
        <v>2008</v>
      </c>
      <c r="V40" s="4">
        <v>2009</v>
      </c>
      <c r="W40" s="4">
        <v>2010</v>
      </c>
      <c r="X40" s="4">
        <v>2011</v>
      </c>
      <c r="Y40" s="4">
        <v>2012</v>
      </c>
      <c r="Z40" s="4">
        <v>2013</v>
      </c>
      <c r="AA40" s="4">
        <v>2014</v>
      </c>
      <c r="AB40" s="4">
        <v>2015</v>
      </c>
      <c r="AC40" s="4">
        <v>2016</v>
      </c>
      <c r="AD40" s="4">
        <v>2017</v>
      </c>
      <c r="AE40" s="4">
        <v>2018</v>
      </c>
      <c r="AF40" s="4">
        <v>2019</v>
      </c>
      <c r="AG40" s="4"/>
    </row>
    <row r="41" spans="2:35" x14ac:dyDescent="0.2">
      <c r="B41" s="9" t="s">
        <v>5</v>
      </c>
      <c r="C41" s="60">
        <f>IFERROR((C17-C5),"NA")</f>
        <v>-2.014250119409553</v>
      </c>
      <c r="D41" s="60">
        <f t="shared" ref="D41:AA41" si="23">IFERROR((D17-D5),"NA")</f>
        <v>-2.8339755278684606</v>
      </c>
      <c r="E41" s="60">
        <f t="shared" si="23"/>
        <v>-2.3444011907740787</v>
      </c>
      <c r="F41" s="60">
        <f t="shared" si="23"/>
        <v>-1.408097105944762</v>
      </c>
      <c r="G41" s="60">
        <f t="shared" si="23"/>
        <v>0.8781093570360099</v>
      </c>
      <c r="H41" s="60">
        <f t="shared" si="23"/>
        <v>4.9472738445911091</v>
      </c>
      <c r="I41" s="60">
        <f t="shared" si="23"/>
        <v>7.5632304211248993</v>
      </c>
      <c r="J41" s="60">
        <f t="shared" si="23"/>
        <v>13.27511888963636</v>
      </c>
      <c r="K41" s="60">
        <f t="shared" si="23"/>
        <v>11.402090359246358</v>
      </c>
      <c r="L41" s="60">
        <f t="shared" si="23"/>
        <v>-7.0833544291599537</v>
      </c>
      <c r="M41" s="60">
        <f t="shared" si="23"/>
        <v>-10.655086082872003</v>
      </c>
      <c r="N41" s="60">
        <f t="shared" si="23"/>
        <v>-11.338046820885211</v>
      </c>
      <c r="O41" s="60">
        <f t="shared" si="23"/>
        <v>-11.528721057213261</v>
      </c>
      <c r="P41" s="60">
        <f t="shared" si="23"/>
        <v>-11.831744176619395</v>
      </c>
      <c r="Q41" s="60">
        <f t="shared" si="23"/>
        <v>-12.153988632802793</v>
      </c>
      <c r="R41" s="60">
        <f t="shared" si="23"/>
        <v>-13.229159837159386</v>
      </c>
      <c r="S41" s="60">
        <f t="shared" si="23"/>
        <v>-13.33592246605258</v>
      </c>
      <c r="T41" s="60">
        <f t="shared" si="23"/>
        <v>-13.865770267235348</v>
      </c>
      <c r="U41" s="60">
        <f t="shared" si="23"/>
        <v>-15.323654171152157</v>
      </c>
      <c r="V41" s="60">
        <f t="shared" si="23"/>
        <v>-13.145087897843041</v>
      </c>
      <c r="W41" s="60">
        <f t="shared" si="23"/>
        <v>-15.309087223911774</v>
      </c>
      <c r="X41" s="60">
        <f t="shared" si="23"/>
        <v>-57.306506832093874</v>
      </c>
      <c r="Y41" s="60">
        <f t="shared" si="23"/>
        <v>-30.66521768768871</v>
      </c>
      <c r="Z41" s="60">
        <f t="shared" si="23"/>
        <v>-28.196022943535354</v>
      </c>
      <c r="AA41" s="60">
        <f t="shared" si="23"/>
        <v>-55.199993864996941</v>
      </c>
      <c r="AB41" s="60">
        <f t="shared" ref="AB41:AC47" si="24">IFERROR((AB17-AB5),"NA")</f>
        <v>35.911128451749391</v>
      </c>
      <c r="AC41" s="60">
        <f t="shared" si="24"/>
        <v>234.49711123156158</v>
      </c>
      <c r="AD41" s="60">
        <f t="shared" ref="AD41" si="25">IFERROR((AD17-AD5),"NA")</f>
        <v>-56.243536557623884</v>
      </c>
      <c r="AE41" s="60">
        <f t="shared" ref="AE41:AF41" si="26">IFERROR((AE17-AE5),"NA")</f>
        <v>-189.19639120244392</v>
      </c>
      <c r="AF41" s="60">
        <f t="shared" si="26"/>
        <v>55.009957201313227</v>
      </c>
      <c r="AG41" s="60"/>
      <c r="AH41" s="66">
        <f>AVERAGE(C41:AF41)</f>
        <v>-7.0241332113009172</v>
      </c>
    </row>
    <row r="42" spans="2:35" x14ac:dyDescent="0.2">
      <c r="B42" s="9" t="s">
        <v>12</v>
      </c>
      <c r="C42" s="60">
        <f t="shared" ref="C42:AA42" si="27">IFERROR((C18-C6),"NA")</f>
        <v>0.99868776870744114</v>
      </c>
      <c r="D42" s="60">
        <f t="shared" si="27"/>
        <v>0.99964698334042623</v>
      </c>
      <c r="E42" s="60">
        <f t="shared" si="27"/>
        <v>1.0013409782650342</v>
      </c>
      <c r="F42" s="60">
        <f t="shared" si="27"/>
        <v>1.0027509021001606</v>
      </c>
      <c r="G42" s="60">
        <f t="shared" si="27"/>
        <v>1.0058459632950871</v>
      </c>
      <c r="H42" s="60">
        <f t="shared" si="27"/>
        <v>1.0113248395632581</v>
      </c>
      <c r="I42" s="60">
        <f t="shared" si="27"/>
        <v>1.0169932740695913</v>
      </c>
      <c r="J42" s="60">
        <f t="shared" si="27"/>
        <v>0.97901958000011291</v>
      </c>
      <c r="K42" s="60">
        <f t="shared" si="27"/>
        <v>0.96156290999988414</v>
      </c>
      <c r="L42" s="60">
        <f t="shared" si="27"/>
        <v>0.9640810410000995</v>
      </c>
      <c r="M42" s="60">
        <f t="shared" si="27"/>
        <v>0.9529819529998349</v>
      </c>
      <c r="N42" s="60">
        <f t="shared" si="27"/>
        <v>1.550008323018119</v>
      </c>
      <c r="O42" s="60">
        <f t="shared" si="27"/>
        <v>1.8021693954979128</v>
      </c>
      <c r="P42" s="60">
        <f t="shared" si="27"/>
        <v>2.2095919827634134</v>
      </c>
      <c r="Q42" s="60">
        <f t="shared" si="27"/>
        <v>2.5693425848144216</v>
      </c>
      <c r="R42" s="60">
        <f t="shared" si="27"/>
        <v>2.7441390682001838</v>
      </c>
      <c r="S42" s="60">
        <f t="shared" si="27"/>
        <v>1.8802628239832302</v>
      </c>
      <c r="T42" s="60">
        <f t="shared" si="27"/>
        <v>1.9069806279876502</v>
      </c>
      <c r="U42" s="60">
        <f t="shared" si="27"/>
        <v>1.1917320334814576</v>
      </c>
      <c r="V42" s="60">
        <f t="shared" si="27"/>
        <v>1.207363843656367</v>
      </c>
      <c r="W42" s="60">
        <f t="shared" si="27"/>
        <v>1.2061291623840589</v>
      </c>
      <c r="X42" s="60">
        <f t="shared" si="27"/>
        <v>0.48422404931216079</v>
      </c>
      <c r="Y42" s="60">
        <f t="shared" si="27"/>
        <v>1.1516840954272993</v>
      </c>
      <c r="Z42" s="60">
        <f t="shared" si="27"/>
        <v>0.45539245056716027</v>
      </c>
      <c r="AA42" s="60">
        <f t="shared" si="27"/>
        <v>-6.6578486810089998</v>
      </c>
      <c r="AB42" s="60">
        <f t="shared" si="24"/>
        <v>-4.161714924804528</v>
      </c>
      <c r="AC42" s="60">
        <f t="shared" si="24"/>
        <v>-5.7617201232606021</v>
      </c>
      <c r="AD42" s="60">
        <f t="shared" ref="AD42" si="28">IFERROR((AD18-AD6),"NA")</f>
        <v>-7.1946400210727006</v>
      </c>
      <c r="AE42" s="60">
        <f t="shared" ref="AE42:AF42" si="29">IFERROR((AE18-AE6),"NA")</f>
        <v>-6.3735259397835762</v>
      </c>
      <c r="AF42" s="60">
        <f t="shared" si="29"/>
        <v>4.9480012871017607</v>
      </c>
      <c r="AG42" s="60"/>
      <c r="AH42" s="66">
        <f t="shared" ref="AH42:AH45" si="30">AVERAGE(C42:AF42)</f>
        <v>0.20172694105352396</v>
      </c>
    </row>
    <row r="43" spans="2:35" x14ac:dyDescent="0.2">
      <c r="B43" s="9" t="s">
        <v>8</v>
      </c>
      <c r="C43" s="60">
        <f t="shared" ref="C43:AA43" si="31">IFERROR((C19-C7),"NA")</f>
        <v>-3.9687168933778594</v>
      </c>
      <c r="D43" s="60">
        <f t="shared" si="31"/>
        <v>-3.2821005047662766</v>
      </c>
      <c r="E43" s="60">
        <f t="shared" si="31"/>
        <v>-1.6190751204740081</v>
      </c>
      <c r="F43" s="60">
        <f t="shared" si="31"/>
        <v>4.0789681048154307</v>
      </c>
      <c r="G43" s="60">
        <f t="shared" si="31"/>
        <v>-3.4785655700943607</v>
      </c>
      <c r="H43" s="60">
        <f t="shared" si="31"/>
        <v>-0.81733197288485826</v>
      </c>
      <c r="I43" s="60">
        <f t="shared" si="31"/>
        <v>-1.0023921018873807</v>
      </c>
      <c r="J43" s="60">
        <f t="shared" si="31"/>
        <v>-1.3932564473543607</v>
      </c>
      <c r="K43" s="60">
        <f t="shared" si="31"/>
        <v>9.1237212174200977</v>
      </c>
      <c r="L43" s="60">
        <f t="shared" si="31"/>
        <v>5.1816750046600646</v>
      </c>
      <c r="M43" s="60">
        <f t="shared" si="31"/>
        <v>11.328919976407633</v>
      </c>
      <c r="N43" s="60">
        <f t="shared" si="31"/>
        <v>11.130307333438395</v>
      </c>
      <c r="O43" s="60">
        <f t="shared" si="31"/>
        <v>11.110057087535097</v>
      </c>
      <c r="P43" s="60">
        <f t="shared" si="31"/>
        <v>11.08253831701586</v>
      </c>
      <c r="Q43" s="60">
        <f t="shared" si="31"/>
        <v>11.17053475607463</v>
      </c>
      <c r="R43" s="60">
        <f>IFERROR((R19-R7),"NA")</f>
        <v>10.838400221891789</v>
      </c>
      <c r="S43" s="60">
        <f t="shared" si="31"/>
        <v>10.598994946067251</v>
      </c>
      <c r="T43" s="60">
        <f t="shared" si="31"/>
        <v>10.73485151470959</v>
      </c>
      <c r="U43" s="60">
        <f t="shared" si="31"/>
        <v>10.351808768511546</v>
      </c>
      <c r="V43" s="60">
        <f t="shared" si="31"/>
        <v>10.618272701787646</v>
      </c>
      <c r="W43" s="60">
        <f t="shared" si="31"/>
        <v>10.119125246153999</v>
      </c>
      <c r="X43" s="60">
        <f t="shared" si="31"/>
        <v>9.7728440460487036</v>
      </c>
      <c r="Y43" s="60">
        <f t="shared" si="31"/>
        <v>10.14692460207516</v>
      </c>
      <c r="Z43" s="60">
        <f t="shared" si="31"/>
        <v>10.061001968166238</v>
      </c>
      <c r="AA43" s="60">
        <f t="shared" si="31"/>
        <v>9.6382522953899752</v>
      </c>
      <c r="AB43" s="60">
        <f t="shared" si="24"/>
        <v>9.287956163247145</v>
      </c>
      <c r="AC43" s="60">
        <f t="shared" si="24"/>
        <v>9.1593933147632924</v>
      </c>
      <c r="AD43" s="60">
        <f t="shared" ref="AD43" si="32">IFERROR((AD19-AD7),"NA")</f>
        <v>9.2306382105925877</v>
      </c>
      <c r="AE43" s="60">
        <f t="shared" ref="AE43:AF43" si="33">IFERROR((AE19-AE7),"NA")</f>
        <v>15.606189514586731</v>
      </c>
      <c r="AF43" s="60">
        <f t="shared" si="33"/>
        <v>8.4160477430377796</v>
      </c>
      <c r="AG43" s="60"/>
      <c r="AH43" s="66">
        <f t="shared" si="30"/>
        <v>7.1075328147852508</v>
      </c>
    </row>
    <row r="44" spans="2:35" x14ac:dyDescent="0.2">
      <c r="B44" s="9" t="s">
        <v>169</v>
      </c>
      <c r="C44" s="60">
        <f t="shared" ref="C44:AA44" si="34">IFERROR((C20-C8),"NA")</f>
        <v>1061.6479183038309</v>
      </c>
      <c r="D44" s="60">
        <f t="shared" si="34"/>
        <v>1140.2956493017355</v>
      </c>
      <c r="E44" s="60">
        <f t="shared" si="34"/>
        <v>1148.511674526655</v>
      </c>
      <c r="F44" s="60">
        <f t="shared" si="34"/>
        <v>1445.1045634998854</v>
      </c>
      <c r="G44" s="60">
        <f t="shared" si="34"/>
        <v>1302.2453146805256</v>
      </c>
      <c r="H44" s="60">
        <f t="shared" si="34"/>
        <v>1387.6582637193196</v>
      </c>
      <c r="I44" s="60">
        <f t="shared" si="34"/>
        <v>1430.6799546677121</v>
      </c>
      <c r="J44" s="60">
        <f t="shared" si="34"/>
        <v>1465.8396215590292</v>
      </c>
      <c r="K44" s="60">
        <f t="shared" si="34"/>
        <v>1461.0364793586114</v>
      </c>
      <c r="L44" s="60">
        <f t="shared" si="34"/>
        <v>1517.7427772893207</v>
      </c>
      <c r="M44" s="60">
        <f t="shared" si="34"/>
        <v>1719.6783124871281</v>
      </c>
      <c r="N44" s="60">
        <f t="shared" si="34"/>
        <v>1687.2825339827514</v>
      </c>
      <c r="O44" s="60">
        <f t="shared" si="34"/>
        <v>1619.8083046704469</v>
      </c>
      <c r="P44" s="60">
        <f t="shared" si="34"/>
        <v>1667.759000255116</v>
      </c>
      <c r="Q44" s="60">
        <f t="shared" si="34"/>
        <v>1884.3917501424339</v>
      </c>
      <c r="R44" s="60">
        <f t="shared" si="34"/>
        <v>1854.2675696022816</v>
      </c>
      <c r="S44" s="60">
        <f t="shared" si="34"/>
        <v>1633.6688059488615</v>
      </c>
      <c r="T44" s="60">
        <f t="shared" si="34"/>
        <v>1530.627753550466</v>
      </c>
      <c r="U44" s="60">
        <f t="shared" si="34"/>
        <v>1755.4853510904504</v>
      </c>
      <c r="V44" s="60">
        <f t="shared" si="34"/>
        <v>1573.0630840663207</v>
      </c>
      <c r="W44" s="60">
        <f t="shared" si="34"/>
        <v>1588.3352006549849</v>
      </c>
      <c r="X44" s="60">
        <f t="shared" si="34"/>
        <v>1532.5892181215477</v>
      </c>
      <c r="Y44" s="60">
        <f t="shared" si="34"/>
        <v>1773.1721450829536</v>
      </c>
      <c r="Z44" s="60">
        <f t="shared" si="34"/>
        <v>2326.3404526039276</v>
      </c>
      <c r="AA44" s="60">
        <f t="shared" si="34"/>
        <v>691.79346788940711</v>
      </c>
      <c r="AB44" s="60">
        <f t="shared" si="24"/>
        <v>1687.71675177619</v>
      </c>
      <c r="AC44" s="60">
        <f t="shared" si="24"/>
        <v>1559.4677544028727</v>
      </c>
      <c r="AD44" s="60">
        <f t="shared" ref="AD44" si="35">IFERROR((AD20-AD8),"NA")</f>
        <v>1746.4075311878651</v>
      </c>
      <c r="AE44" s="60">
        <f t="shared" ref="AE44:AF44" si="36">IFERROR((AE20-AE8),"NA")</f>
        <v>2061.365684599572</v>
      </c>
      <c r="AF44" s="60">
        <f t="shared" si="36"/>
        <v>2444.3120471085103</v>
      </c>
      <c r="AG44" s="60"/>
      <c r="AH44" s="66">
        <f t="shared" si="30"/>
        <v>1589.9431645376908</v>
      </c>
    </row>
    <row r="45" spans="2:35" x14ac:dyDescent="0.2">
      <c r="B45" s="9" t="s">
        <v>9</v>
      </c>
      <c r="C45" s="60">
        <f t="shared" ref="C45:AA45" si="37">IFERROR((C21-C9),"NA")</f>
        <v>0</v>
      </c>
      <c r="D45" s="60">
        <f t="shared" si="37"/>
        <v>0</v>
      </c>
      <c r="E45" s="60">
        <f t="shared" si="37"/>
        <v>0</v>
      </c>
      <c r="F45" s="60">
        <f t="shared" si="37"/>
        <v>0</v>
      </c>
      <c r="G45" s="60">
        <f t="shared" si="37"/>
        <v>0</v>
      </c>
      <c r="H45" s="60">
        <f t="shared" si="37"/>
        <v>0</v>
      </c>
      <c r="I45" s="60">
        <f t="shared" si="37"/>
        <v>0</v>
      </c>
      <c r="J45" s="60">
        <f t="shared" si="37"/>
        <v>0</v>
      </c>
      <c r="K45" s="60">
        <f t="shared" si="37"/>
        <v>0</v>
      </c>
      <c r="L45" s="60">
        <f t="shared" si="37"/>
        <v>0</v>
      </c>
      <c r="M45" s="60">
        <f t="shared" si="37"/>
        <v>0</v>
      </c>
      <c r="N45" s="60">
        <f t="shared" si="37"/>
        <v>0</v>
      </c>
      <c r="O45" s="60">
        <f t="shared" si="37"/>
        <v>0</v>
      </c>
      <c r="P45" s="60">
        <f t="shared" si="37"/>
        <v>0</v>
      </c>
      <c r="Q45" s="60">
        <f t="shared" si="37"/>
        <v>25.644469759999993</v>
      </c>
      <c r="R45" s="60">
        <f t="shared" si="37"/>
        <v>32.774213119999786</v>
      </c>
      <c r="S45" s="60">
        <f t="shared" si="37"/>
        <v>23.602695680000124</v>
      </c>
      <c r="T45" s="60">
        <f t="shared" si="37"/>
        <v>24.389800960000002</v>
      </c>
      <c r="U45" s="60">
        <f t="shared" si="37"/>
        <v>32.203737599999954</v>
      </c>
      <c r="V45" s="60">
        <f t="shared" si="37"/>
        <v>26.910115840000003</v>
      </c>
      <c r="W45" s="60">
        <f t="shared" si="37"/>
        <v>2.6856452799999033</v>
      </c>
      <c r="X45" s="60">
        <f>IFERROR((X21-X9),"NA")</f>
        <v>-3.7424935999999889</v>
      </c>
      <c r="Y45" s="60">
        <f t="shared" si="37"/>
        <v>-0.8335136325061967</v>
      </c>
      <c r="Z45" s="60">
        <f t="shared" si="37"/>
        <v>-2.6906686903861328</v>
      </c>
      <c r="AA45" s="60">
        <f t="shared" si="37"/>
        <v>-4.1919613477222128</v>
      </c>
      <c r="AB45" s="60">
        <f t="shared" si="24"/>
        <v>4.2698785447298633</v>
      </c>
      <c r="AC45" s="60">
        <f t="shared" si="24"/>
        <v>1.5792767157556682</v>
      </c>
      <c r="AD45" s="60">
        <f t="shared" ref="AD45" si="38">IFERROR((AD21-AD9),"NA")</f>
        <v>6.1873024429032739</v>
      </c>
      <c r="AE45" s="60">
        <f t="shared" ref="AE45:AF45" si="39">IFERROR((AE21-AE9),"NA")</f>
        <v>5.9048784085363195</v>
      </c>
      <c r="AF45" s="60">
        <f t="shared" si="39"/>
        <v>9.4625158780171432</v>
      </c>
      <c r="AG45" s="60"/>
      <c r="AH45" s="66">
        <f t="shared" si="30"/>
        <v>6.138529765310917</v>
      </c>
    </row>
    <row r="46" spans="2:35" x14ac:dyDescent="0.2">
      <c r="B46" s="9" t="s">
        <v>10</v>
      </c>
      <c r="C46" s="60" t="str">
        <f t="shared" ref="C46:AA46" si="40">IFERROR((C22-C10),"NA")</f>
        <v>NA</v>
      </c>
      <c r="D46" s="60" t="str">
        <f t="shared" si="40"/>
        <v>NA</v>
      </c>
      <c r="E46" s="60" t="str">
        <f t="shared" si="40"/>
        <v>NA</v>
      </c>
      <c r="F46" s="60" t="str">
        <f t="shared" si="40"/>
        <v>NA</v>
      </c>
      <c r="G46" s="60" t="str">
        <f t="shared" si="40"/>
        <v>NA</v>
      </c>
      <c r="H46" s="60" t="str">
        <f t="shared" si="40"/>
        <v>NA</v>
      </c>
      <c r="I46" s="60" t="str">
        <f t="shared" si="40"/>
        <v>NA</v>
      </c>
      <c r="J46" s="60" t="str">
        <f t="shared" si="40"/>
        <v>NA</v>
      </c>
      <c r="K46" s="60" t="str">
        <f t="shared" si="40"/>
        <v>NA</v>
      </c>
      <c r="L46" s="60" t="str">
        <f t="shared" si="40"/>
        <v>NA</v>
      </c>
      <c r="M46" s="60" t="str">
        <f t="shared" si="40"/>
        <v>NA</v>
      </c>
      <c r="N46" s="60" t="str">
        <f t="shared" si="40"/>
        <v>NA</v>
      </c>
      <c r="O46" s="60" t="str">
        <f t="shared" si="40"/>
        <v>NA</v>
      </c>
      <c r="P46" s="60" t="str">
        <f t="shared" si="40"/>
        <v>NA</v>
      </c>
      <c r="Q46" s="60" t="str">
        <f t="shared" si="40"/>
        <v>NA</v>
      </c>
      <c r="R46" s="60" t="str">
        <f t="shared" si="40"/>
        <v>NA</v>
      </c>
      <c r="S46" s="60" t="str">
        <f t="shared" si="40"/>
        <v>NA</v>
      </c>
      <c r="T46" s="60" t="str">
        <f t="shared" si="40"/>
        <v>NA</v>
      </c>
      <c r="U46" s="60" t="str">
        <f t="shared" si="40"/>
        <v>NA</v>
      </c>
      <c r="V46" s="60" t="str">
        <f t="shared" si="40"/>
        <v>NA</v>
      </c>
      <c r="W46" s="60" t="str">
        <f t="shared" si="40"/>
        <v>NA</v>
      </c>
      <c r="X46" s="60" t="str">
        <f t="shared" si="40"/>
        <v>NA</v>
      </c>
      <c r="Y46" s="60" t="str">
        <f t="shared" si="40"/>
        <v>NA</v>
      </c>
      <c r="Z46" s="60" t="str">
        <f t="shared" si="40"/>
        <v>NA</v>
      </c>
      <c r="AA46" s="60" t="str">
        <f t="shared" si="40"/>
        <v>NA</v>
      </c>
      <c r="AB46" s="60" t="str">
        <f t="shared" si="24"/>
        <v>NA</v>
      </c>
      <c r="AC46" s="60" t="str">
        <f t="shared" si="24"/>
        <v>NA</v>
      </c>
      <c r="AD46" s="60" t="str">
        <f t="shared" ref="AD46" si="41">IFERROR((AD22-AD10),"NA")</f>
        <v>NA</v>
      </c>
      <c r="AE46" s="60" t="str">
        <f t="shared" ref="AE46:AF46" si="42">IFERROR((AE22-AE10),"NA")</f>
        <v>NA</v>
      </c>
      <c r="AF46" s="60" t="str">
        <f t="shared" si="42"/>
        <v>NA</v>
      </c>
      <c r="AG46" s="60"/>
      <c r="AH46" s="66"/>
    </row>
    <row r="47" spans="2:35" x14ac:dyDescent="0.2">
      <c r="B47" s="8" t="s">
        <v>103</v>
      </c>
      <c r="C47" s="61">
        <f>IFERROR((C23-C11),"NA")</f>
        <v>-4.9842792440758785</v>
      </c>
      <c r="D47" s="61">
        <f t="shared" ref="D47:AA47" si="43">IFERROR((D23-D11),"NA")</f>
        <v>-5.11642904929613</v>
      </c>
      <c r="E47" s="61">
        <f t="shared" si="43"/>
        <v>-2.9621353329857811</v>
      </c>
      <c r="F47" s="61">
        <f t="shared" si="43"/>
        <v>3.6736219009690103</v>
      </c>
      <c r="G47" s="61">
        <f t="shared" si="43"/>
        <v>-1.5946102497618995</v>
      </c>
      <c r="H47" s="61">
        <f t="shared" si="43"/>
        <v>5.1412667112672352</v>
      </c>
      <c r="I47" s="61">
        <f t="shared" si="43"/>
        <v>7.5778315933057456</v>
      </c>
      <c r="J47" s="61">
        <f t="shared" si="43"/>
        <v>12.860882022279839</v>
      </c>
      <c r="K47" s="61">
        <f t="shared" si="43"/>
        <v>21.487374486663612</v>
      </c>
      <c r="L47" s="61">
        <f t="shared" si="43"/>
        <v>-0.93759838349069469</v>
      </c>
      <c r="M47" s="61">
        <f t="shared" si="43"/>
        <v>1.6268158465391025</v>
      </c>
      <c r="N47" s="61">
        <f t="shared" si="43"/>
        <v>1.3422688355640275</v>
      </c>
      <c r="O47" s="61">
        <f t="shared" si="43"/>
        <v>1.3835054258233868</v>
      </c>
      <c r="P47" s="61">
        <f t="shared" si="43"/>
        <v>1.4603861231444171</v>
      </c>
      <c r="Q47" s="61">
        <f t="shared" si="43"/>
        <v>27.230358468092163</v>
      </c>
      <c r="R47" s="61">
        <f t="shared" si="43"/>
        <v>33.127592572927824</v>
      </c>
      <c r="S47" s="61">
        <f t="shared" si="43"/>
        <v>22.746030983995297</v>
      </c>
      <c r="T47" s="61">
        <f t="shared" si="43"/>
        <v>23.165862835478038</v>
      </c>
      <c r="U47" s="61">
        <f t="shared" si="43"/>
        <v>28.423624230839778</v>
      </c>
      <c r="V47" s="61">
        <f t="shared" si="43"/>
        <v>25.59066448759404</v>
      </c>
      <c r="W47" s="61">
        <f t="shared" si="43"/>
        <v>-1.2981875353725627</v>
      </c>
      <c r="X47" s="61">
        <f t="shared" si="43"/>
        <v>-50.791932336738682</v>
      </c>
      <c r="Y47" s="61">
        <f t="shared" si="43"/>
        <v>-20.200122622693016</v>
      </c>
      <c r="Z47" s="61">
        <f t="shared" si="43"/>
        <v>-20.370297215195023</v>
      </c>
      <c r="AA47" s="61">
        <f t="shared" si="43"/>
        <v>-56.411551598343067</v>
      </c>
      <c r="AB47" s="61">
        <f t="shared" si="24"/>
        <v>45.307248234923463</v>
      </c>
      <c r="AC47" s="61">
        <f t="shared" si="24"/>
        <v>239.4740611388188</v>
      </c>
      <c r="AD47" s="61">
        <f t="shared" ref="AD47" si="44">IFERROR((AD23-AD11),"NA")</f>
        <v>-48.020235925192537</v>
      </c>
      <c r="AE47" s="61">
        <f t="shared" ref="AE47:AF47" si="45">IFERROR((AE23-AE11),"NA")</f>
        <v>-174.05884921910183</v>
      </c>
      <c r="AF47" s="61">
        <f t="shared" si="45"/>
        <v>77.836522109471844</v>
      </c>
      <c r="AG47" s="61"/>
      <c r="AH47" s="67">
        <f>AVERAGE(C47:AF47)</f>
        <v>6.4236563098483508</v>
      </c>
      <c r="AI47" s="5" t="s">
        <v>43</v>
      </c>
    </row>
    <row r="78" spans="2:2" x14ac:dyDescent="0.2">
      <c r="B78" s="10" t="s">
        <v>208</v>
      </c>
    </row>
  </sheetData>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Table 10.1</vt:lpstr>
      <vt:lpstr>Table 10.2 total by gas</vt:lpstr>
      <vt:lpstr>Figure 10.1 Energy</vt:lpstr>
      <vt:lpstr>Figure 10.2 IPPU</vt:lpstr>
      <vt:lpstr>Figure 10.3 Agriculture</vt:lpstr>
      <vt:lpstr>Figure 10.4 LULUCF</vt:lpstr>
      <vt:lpstr>Figure 10.5 Waste</vt:lpstr>
      <vt:lpstr>T.10.3 total by sector &amp; F.10.6</vt:lpstr>
      <vt:lpstr>'T.10.3 total by sector &amp; F.10.6'!_Toc434941777</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Hyde</dc:creator>
  <cp:lastModifiedBy>Ann Marie Ryan</cp:lastModifiedBy>
  <dcterms:created xsi:type="dcterms:W3CDTF">2008-02-21T11:53:43Z</dcterms:created>
  <dcterms:modified xsi:type="dcterms:W3CDTF">2022-03-09T14:41:55Z</dcterms:modified>
</cp:coreProperties>
</file>